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ian Rostikawati\Downloads\"/>
    </mc:Choice>
  </mc:AlternateContent>
  <xr:revisionPtr revIDLastSave="0" documentId="13_ncr:1_{FDA4DAA0-D844-483A-887F-EB6B03ADAA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nt 2023" sheetId="1" r:id="rId1"/>
    <sheet name="2007 Renewal " sheetId="8" state="hidden" r:id="rId2"/>
    <sheet name="Leases Due" sheetId="9" state="hidden" r:id="rId3"/>
    <sheet name="New Leases" sheetId="10" state="hidden" r:id="rId4"/>
    <sheet name="Renew 07.workl" sheetId="11" state="hidden" r:id="rId5"/>
    <sheet name="2005" sheetId="12" state="hidden" r:id="rId6"/>
    <sheet name="2006" sheetId="13" state="hidden" r:id="rId7"/>
    <sheet name="combine" sheetId="14" state="hidden" r:id="rId8"/>
  </sheets>
  <externalReferences>
    <externalReference r:id="rId9"/>
  </externalReferences>
  <definedNames>
    <definedName name="_xlnm._FilterDatabase" localSheetId="0" hidden="1">'Rent 2023'!$A$7:$AW$228</definedName>
    <definedName name="d">#REF!</definedName>
    <definedName name="DLC">#REF!</definedName>
    <definedName name="lease">#REF!</definedName>
    <definedName name="leaseadj">#REF!</definedName>
    <definedName name="leasedata">#REF!</definedName>
    <definedName name="leasestatus">#REF!</definedName>
    <definedName name="v">#REF!</definedName>
    <definedName name="x">#REF!</definedName>
  </definedNames>
  <calcPr calcId="191029"/>
</workbook>
</file>

<file path=xl/calcChain.xml><?xml version="1.0" encoding="utf-8"?>
<calcChain xmlns="http://schemas.openxmlformats.org/spreadsheetml/2006/main">
  <c r="Z8" i="1" l="1"/>
  <c r="D597" i="14"/>
  <c r="U585" i="14"/>
  <c r="T585" i="14"/>
  <c r="W580" i="14"/>
  <c r="Y573" i="14"/>
  <c r="AB572" i="14"/>
  <c r="AA572" i="14"/>
  <c r="Y572" i="14"/>
  <c r="X572" i="14"/>
  <c r="W572" i="14"/>
  <c r="V572" i="14"/>
  <c r="U572" i="14"/>
  <c r="T572" i="14"/>
  <c r="S572" i="14"/>
  <c r="R572" i="14"/>
  <c r="Q572" i="14"/>
  <c r="P572" i="14"/>
  <c r="Y570" i="14"/>
  <c r="X570" i="14"/>
  <c r="Y567" i="14"/>
  <c r="Y566" i="14"/>
  <c r="X566" i="14"/>
  <c r="V566" i="14"/>
  <c r="U566" i="14"/>
  <c r="T566" i="14"/>
  <c r="Y564" i="14"/>
  <c r="X564" i="14"/>
  <c r="Y561" i="14"/>
  <c r="Y560" i="14"/>
  <c r="X560" i="14"/>
  <c r="W560" i="14"/>
  <c r="V560" i="14"/>
  <c r="U560" i="14"/>
  <c r="T560" i="14"/>
  <c r="S560" i="14"/>
  <c r="R560" i="14"/>
  <c r="Q560" i="14"/>
  <c r="Y558" i="14"/>
  <c r="X558" i="14"/>
  <c r="Y555" i="14"/>
  <c r="Y554" i="14"/>
  <c r="X554" i="14"/>
  <c r="V554" i="14"/>
  <c r="U554" i="14"/>
  <c r="T554" i="14"/>
  <c r="S554" i="14"/>
  <c r="R554" i="14"/>
  <c r="Q554" i="14"/>
  <c r="P554" i="14"/>
  <c r="Y552" i="14"/>
  <c r="X552" i="14"/>
  <c r="Y548" i="14"/>
  <c r="Y547" i="14"/>
  <c r="X547" i="14"/>
  <c r="W547" i="14"/>
  <c r="V547" i="14"/>
  <c r="U547" i="14"/>
  <c r="T547" i="14"/>
  <c r="S547" i="14"/>
  <c r="R547" i="14"/>
  <c r="Q547" i="14"/>
  <c r="P547" i="14"/>
  <c r="Y545" i="14"/>
  <c r="X545" i="14"/>
  <c r="Y541" i="14"/>
  <c r="Y540" i="14"/>
  <c r="X540" i="14"/>
  <c r="W540" i="14"/>
  <c r="U540" i="14"/>
  <c r="T540" i="14"/>
  <c r="S540" i="14"/>
  <c r="R540" i="14"/>
  <c r="Q540" i="14"/>
  <c r="Y538" i="14"/>
  <c r="X538" i="14"/>
  <c r="Y535" i="14"/>
  <c r="Y534" i="14"/>
  <c r="X534" i="14"/>
  <c r="V534" i="14"/>
  <c r="U534" i="14"/>
  <c r="T534" i="14"/>
  <c r="S534" i="14"/>
  <c r="R534" i="14"/>
  <c r="Q534" i="14"/>
  <c r="P534" i="14"/>
  <c r="O534" i="14"/>
  <c r="Y532" i="14"/>
  <c r="X532" i="14"/>
  <c r="Y526" i="14"/>
  <c r="Y525" i="14"/>
  <c r="X525" i="14"/>
  <c r="W525" i="14"/>
  <c r="V525" i="14"/>
  <c r="U525" i="14"/>
  <c r="T525" i="14"/>
  <c r="S525" i="14"/>
  <c r="R525" i="14"/>
  <c r="Y523" i="14"/>
  <c r="X523" i="14"/>
  <c r="Y515" i="14"/>
  <c r="Y514" i="14"/>
  <c r="X514" i="14"/>
  <c r="W514" i="14"/>
  <c r="V514" i="14"/>
  <c r="U514" i="14"/>
  <c r="T514" i="14"/>
  <c r="S514" i="14"/>
  <c r="R514" i="14"/>
  <c r="Q514" i="14"/>
  <c r="Y512" i="14"/>
  <c r="X512" i="14"/>
  <c r="S507" i="14"/>
  <c r="R507" i="14"/>
  <c r="Q507" i="14"/>
  <c r="P507" i="14"/>
  <c r="Y502" i="14"/>
  <c r="Y501" i="14"/>
  <c r="X501" i="14"/>
  <c r="W501" i="14"/>
  <c r="V501" i="14"/>
  <c r="U501" i="14"/>
  <c r="T501" i="14"/>
  <c r="S501" i="14"/>
  <c r="R501" i="14"/>
  <c r="Q501" i="14"/>
  <c r="P501" i="14"/>
  <c r="Y499" i="14"/>
  <c r="X499" i="14"/>
  <c r="Y496" i="14"/>
  <c r="Y495" i="14"/>
  <c r="X495" i="14"/>
  <c r="W495" i="14"/>
  <c r="V495" i="14"/>
  <c r="U495" i="14"/>
  <c r="T495" i="14"/>
  <c r="S495" i="14"/>
  <c r="R495" i="14"/>
  <c r="Q495" i="14"/>
  <c r="P495" i="14"/>
  <c r="O495" i="14"/>
  <c r="Y493" i="14"/>
  <c r="X493" i="14"/>
  <c r="Y490" i="14"/>
  <c r="Y489" i="14"/>
  <c r="X489" i="14"/>
  <c r="V489" i="14"/>
  <c r="U489" i="14"/>
  <c r="T489" i="14"/>
  <c r="S489" i="14"/>
  <c r="R489" i="14"/>
  <c r="Q489" i="14"/>
  <c r="P489" i="14"/>
  <c r="O489" i="14"/>
  <c r="Y487" i="14"/>
  <c r="X487" i="14"/>
  <c r="P480" i="14"/>
  <c r="O480" i="14"/>
  <c r="N480" i="14"/>
  <c r="M480" i="14"/>
  <c r="L480" i="14"/>
  <c r="K480" i="14"/>
  <c r="Y468" i="14"/>
  <c r="Y467" i="14"/>
  <c r="X467" i="14"/>
  <c r="W467" i="14"/>
  <c r="V467" i="14"/>
  <c r="U467" i="14"/>
  <c r="T467" i="14"/>
  <c r="S467" i="14"/>
  <c r="R467" i="14"/>
  <c r="Q467" i="14"/>
  <c r="P467" i="14"/>
  <c r="O467" i="14"/>
  <c r="N467" i="14"/>
  <c r="M467" i="14"/>
  <c r="L467" i="14"/>
  <c r="Y465" i="14"/>
  <c r="X465" i="14"/>
  <c r="Y462" i="14"/>
  <c r="AB461" i="14"/>
  <c r="AA461" i="14"/>
  <c r="Y461" i="14"/>
  <c r="X461" i="14"/>
  <c r="W461" i="14"/>
  <c r="V461" i="14"/>
  <c r="U461" i="14"/>
  <c r="T461" i="14"/>
  <c r="S461" i="14"/>
  <c r="R461" i="14"/>
  <c r="Q461" i="14"/>
  <c r="P461" i="14"/>
  <c r="O461" i="14"/>
  <c r="N461" i="14"/>
  <c r="M461" i="14"/>
  <c r="Z459" i="14"/>
  <c r="Y459" i="14"/>
  <c r="X459" i="14"/>
  <c r="Y455" i="14"/>
  <c r="Y454" i="14"/>
  <c r="X454" i="14"/>
  <c r="W454" i="14"/>
  <c r="V454" i="14"/>
  <c r="U454" i="14"/>
  <c r="T454" i="14"/>
  <c r="S454" i="14"/>
  <c r="R454" i="14"/>
  <c r="Q454" i="14"/>
  <c r="P454" i="14"/>
  <c r="O454" i="14"/>
  <c r="N454" i="14"/>
  <c r="M454" i="14"/>
  <c r="L454" i="14"/>
  <c r="K454" i="14"/>
  <c r="J454" i="14"/>
  <c r="Y452" i="14"/>
  <c r="X452" i="14"/>
  <c r="Y449" i="14"/>
  <c r="Y448" i="14"/>
  <c r="X448" i="14"/>
  <c r="W448" i="14"/>
  <c r="V448" i="14"/>
  <c r="U448" i="14"/>
  <c r="T448" i="14"/>
  <c r="S448" i="14"/>
  <c r="R448" i="14"/>
  <c r="Q448" i="14"/>
  <c r="P448" i="14"/>
  <c r="O448" i="14"/>
  <c r="N448" i="14"/>
  <c r="M448" i="14"/>
  <c r="L448" i="14"/>
  <c r="K448" i="14"/>
  <c r="Y446" i="14"/>
  <c r="X446" i="14"/>
  <c r="Y441" i="14"/>
  <c r="Y440" i="14"/>
  <c r="X440" i="14"/>
  <c r="V440" i="14"/>
  <c r="U440" i="14"/>
  <c r="T440" i="14"/>
  <c r="S440" i="14"/>
  <c r="R440" i="14"/>
  <c r="Q440" i="14"/>
  <c r="P440" i="14"/>
  <c r="O440" i="14"/>
  <c r="N440" i="14"/>
  <c r="M440" i="14"/>
  <c r="L440" i="14"/>
  <c r="K440" i="14"/>
  <c r="Y438" i="14"/>
  <c r="X438" i="14"/>
  <c r="Y435" i="14"/>
  <c r="Y434" i="14"/>
  <c r="X434" i="14"/>
  <c r="V434" i="14"/>
  <c r="U434" i="14"/>
  <c r="T434" i="14"/>
  <c r="S434" i="14"/>
  <c r="R434" i="14"/>
  <c r="Q434" i="14"/>
  <c r="P434" i="14"/>
  <c r="O434" i="14"/>
  <c r="N434" i="14"/>
  <c r="M434" i="14"/>
  <c r="L434" i="14"/>
  <c r="K434" i="14"/>
  <c r="J434" i="14"/>
  <c r="I434" i="14"/>
  <c r="Y432" i="14"/>
  <c r="X432" i="14"/>
  <c r="Y427" i="14"/>
  <c r="Y426" i="14"/>
  <c r="X426" i="14"/>
  <c r="W426" i="14"/>
  <c r="V426" i="14"/>
  <c r="U426" i="14"/>
  <c r="T426" i="14"/>
  <c r="S426" i="14"/>
  <c r="R426" i="14"/>
  <c r="Q426" i="14"/>
  <c r="P426" i="14"/>
  <c r="O426" i="14"/>
  <c r="N426" i="14"/>
  <c r="M426" i="14"/>
  <c r="L426" i="14"/>
  <c r="K426" i="14"/>
  <c r="J426" i="14"/>
  <c r="Y424" i="14"/>
  <c r="X424" i="14"/>
  <c r="Y421" i="14"/>
  <c r="Y420" i="14"/>
  <c r="X420" i="14"/>
  <c r="W420" i="14"/>
  <c r="V420" i="14"/>
  <c r="U420" i="14"/>
  <c r="T420" i="14"/>
  <c r="S420" i="14"/>
  <c r="R420" i="14"/>
  <c r="Q420" i="14"/>
  <c r="P420" i="14"/>
  <c r="O420" i="14"/>
  <c r="N420" i="14"/>
  <c r="M420" i="14"/>
  <c r="L420" i="14"/>
  <c r="K420" i="14"/>
  <c r="J420" i="14"/>
  <c r="I420" i="14"/>
  <c r="Y418" i="14"/>
  <c r="X418" i="14"/>
  <c r="Y414" i="14"/>
  <c r="Y413" i="14"/>
  <c r="X413" i="14"/>
  <c r="W413" i="14"/>
  <c r="V413" i="14"/>
  <c r="U413" i="14"/>
  <c r="T413" i="14"/>
  <c r="S413" i="14"/>
  <c r="R413" i="14"/>
  <c r="Q413" i="14"/>
  <c r="P413" i="14"/>
  <c r="O413" i="14"/>
  <c r="N413" i="14"/>
  <c r="M413" i="14"/>
  <c r="L413" i="14"/>
  <c r="K413" i="14"/>
  <c r="Y411" i="14"/>
  <c r="X411" i="14"/>
  <c r="Y408" i="14"/>
  <c r="Y407" i="14"/>
  <c r="X407" i="14"/>
  <c r="V407" i="14"/>
  <c r="U407" i="14"/>
  <c r="T407" i="14"/>
  <c r="S407" i="14"/>
  <c r="R407" i="14"/>
  <c r="Q407" i="14"/>
  <c r="P407" i="14"/>
  <c r="O407" i="14"/>
  <c r="N407" i="14"/>
  <c r="M407" i="14"/>
  <c r="L407" i="14"/>
  <c r="K407" i="14"/>
  <c r="J407" i="14"/>
  <c r="I407" i="14"/>
  <c r="Y405" i="14"/>
  <c r="X405" i="14"/>
  <c r="Y402" i="14"/>
  <c r="AB401" i="14"/>
  <c r="AA401" i="14"/>
  <c r="Y401" i="14"/>
  <c r="X401" i="14"/>
  <c r="W401" i="14"/>
  <c r="V401" i="14"/>
  <c r="U401" i="14"/>
  <c r="T401" i="14"/>
  <c r="S401" i="14"/>
  <c r="R401" i="14"/>
  <c r="Q401" i="14"/>
  <c r="P401" i="14"/>
  <c r="O401" i="14"/>
  <c r="N401" i="14"/>
  <c r="M401" i="14"/>
  <c r="L401" i="14"/>
  <c r="K401" i="14"/>
  <c r="J401" i="14"/>
  <c r="I401" i="14"/>
  <c r="H401" i="14"/>
  <c r="Z399" i="14"/>
  <c r="Y399" i="14"/>
  <c r="X399" i="14"/>
  <c r="Y396" i="14"/>
  <c r="Y395" i="14"/>
  <c r="X395" i="14"/>
  <c r="W395" i="14"/>
  <c r="V395" i="14"/>
  <c r="U395" i="14"/>
  <c r="T395" i="14"/>
  <c r="S395" i="14"/>
  <c r="R395" i="14"/>
  <c r="Q395" i="14"/>
  <c r="P395" i="14"/>
  <c r="O395" i="14"/>
  <c r="N395" i="14"/>
  <c r="M395" i="14"/>
  <c r="L395" i="14"/>
  <c r="K395" i="14"/>
  <c r="J395" i="14"/>
  <c r="Y393" i="14"/>
  <c r="X393" i="14"/>
  <c r="Y390" i="14"/>
  <c r="Y389" i="14"/>
  <c r="X389" i="14"/>
  <c r="V389" i="14"/>
  <c r="U389" i="14"/>
  <c r="T389" i="14"/>
  <c r="S389" i="14"/>
  <c r="R389" i="14"/>
  <c r="Q389" i="14"/>
  <c r="P389" i="14"/>
  <c r="O389" i="14"/>
  <c r="N389" i="14"/>
  <c r="M389" i="14"/>
  <c r="L389" i="14"/>
  <c r="K389" i="14"/>
  <c r="J389" i="14"/>
  <c r="I389" i="14"/>
  <c r="H389" i="14"/>
  <c r="G389" i="14"/>
  <c r="F389" i="14"/>
  <c r="E389" i="14"/>
  <c r="Y387" i="14"/>
  <c r="X387" i="14"/>
  <c r="Y384" i="14"/>
  <c r="Y383" i="14"/>
  <c r="X383" i="14"/>
  <c r="W383" i="14"/>
  <c r="V383" i="14"/>
  <c r="U383" i="14"/>
  <c r="T383" i="14"/>
  <c r="S383" i="14"/>
  <c r="R383" i="14"/>
  <c r="Q383" i="14"/>
  <c r="P383" i="14"/>
  <c r="O383" i="14"/>
  <c r="N383" i="14"/>
  <c r="M383" i="14"/>
  <c r="L383" i="14"/>
  <c r="K383" i="14"/>
  <c r="J383" i="14"/>
  <c r="I383" i="14"/>
  <c r="H383" i="14"/>
  <c r="G383" i="14"/>
  <c r="Y381" i="14"/>
  <c r="X381" i="14"/>
  <c r="Y379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Y376" i="14"/>
  <c r="X376" i="14"/>
  <c r="Y373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Y370" i="14"/>
  <c r="X370" i="14"/>
  <c r="Y367" i="14"/>
  <c r="AB366" i="14"/>
  <c r="AA366" i="14"/>
  <c r="Y366" i="14"/>
  <c r="X366" i="14"/>
  <c r="V366" i="14"/>
  <c r="U366" i="14"/>
  <c r="T366" i="14"/>
  <c r="S366" i="14"/>
  <c r="R366" i="14"/>
  <c r="Q366" i="14"/>
  <c r="P366" i="14"/>
  <c r="O366" i="14"/>
  <c r="N366" i="14"/>
  <c r="M366" i="14"/>
  <c r="L366" i="14"/>
  <c r="K366" i="14"/>
  <c r="J366" i="14"/>
  <c r="I366" i="14"/>
  <c r="H366" i="14"/>
  <c r="G366" i="14"/>
  <c r="F366" i="14"/>
  <c r="E366" i="14"/>
  <c r="Z364" i="14"/>
  <c r="Y364" i="14"/>
  <c r="X364" i="14"/>
  <c r="Y361" i="14"/>
  <c r="AB360" i="14"/>
  <c r="AA360" i="14"/>
  <c r="Y360" i="14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K360" i="14"/>
  <c r="J360" i="14"/>
  <c r="I360" i="14"/>
  <c r="H360" i="14"/>
  <c r="G360" i="14"/>
  <c r="F360" i="14"/>
  <c r="E360" i="14"/>
  <c r="Z358" i="14"/>
  <c r="Y358" i="14"/>
  <c r="X358" i="14"/>
  <c r="W358" i="14"/>
  <c r="V358" i="14"/>
  <c r="U358" i="14"/>
  <c r="T358" i="14"/>
  <c r="S358" i="14"/>
  <c r="R358" i="14"/>
  <c r="Q358" i="14"/>
  <c r="Y355" i="14"/>
  <c r="AB354" i="14"/>
  <c r="AA354" i="14"/>
  <c r="Y354" i="14"/>
  <c r="X354" i="14"/>
  <c r="W354" i="14"/>
  <c r="V354" i="14"/>
  <c r="U354" i="14"/>
  <c r="T354" i="14"/>
  <c r="S354" i="14"/>
  <c r="R354" i="14"/>
  <c r="Q354" i="14"/>
  <c r="P354" i="14"/>
  <c r="O354" i="14"/>
  <c r="N354" i="14"/>
  <c r="M354" i="14"/>
  <c r="L354" i="14"/>
  <c r="K354" i="14"/>
  <c r="J354" i="14"/>
  <c r="I354" i="14"/>
  <c r="H354" i="14"/>
  <c r="G354" i="14"/>
  <c r="F354" i="14"/>
  <c r="E354" i="14"/>
  <c r="Z352" i="14"/>
  <c r="Y352" i="14"/>
  <c r="X352" i="14"/>
  <c r="Y349" i="14"/>
  <c r="AB348" i="14"/>
  <c r="AA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K348" i="14"/>
  <c r="J348" i="14"/>
  <c r="I348" i="14"/>
  <c r="H348" i="14"/>
  <c r="G348" i="14"/>
  <c r="F348" i="14"/>
  <c r="E348" i="14"/>
  <c r="Y346" i="14"/>
  <c r="X346" i="14"/>
  <c r="Y344" i="14"/>
  <c r="X344" i="14"/>
  <c r="V344" i="14"/>
  <c r="U344" i="14"/>
  <c r="T344" i="14"/>
  <c r="S344" i="14"/>
  <c r="R344" i="14"/>
  <c r="Q344" i="14"/>
  <c r="P344" i="14"/>
  <c r="O344" i="14"/>
  <c r="N344" i="14"/>
  <c r="M344" i="14"/>
  <c r="L344" i="14"/>
  <c r="K344" i="14"/>
  <c r="J344" i="14"/>
  <c r="I344" i="14"/>
  <c r="H344" i="14"/>
  <c r="G344" i="14"/>
  <c r="AB343" i="14"/>
  <c r="AA343" i="14"/>
  <c r="Y342" i="14"/>
  <c r="X342" i="14"/>
  <c r="F340" i="14"/>
  <c r="E340" i="14"/>
  <c r="Y331" i="14"/>
  <c r="AB330" i="14"/>
  <c r="AA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L330" i="14"/>
  <c r="K330" i="14"/>
  <c r="J330" i="14"/>
  <c r="I330" i="14"/>
  <c r="H330" i="14"/>
  <c r="G330" i="14"/>
  <c r="F330" i="14"/>
  <c r="E330" i="14"/>
  <c r="Z328" i="14"/>
  <c r="Y328" i="14"/>
  <c r="X328" i="14"/>
  <c r="Y325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Y322" i="14"/>
  <c r="X322" i="14"/>
  <c r="Y317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Y314" i="14"/>
  <c r="X314" i="14"/>
  <c r="Y311" i="14"/>
  <c r="AB310" i="14"/>
  <c r="AA310" i="14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Z308" i="14"/>
  <c r="Y308" i="14"/>
  <c r="X308" i="14"/>
  <c r="Y301" i="14"/>
  <c r="AB300" i="14"/>
  <c r="AA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Z298" i="14"/>
  <c r="Y298" i="14"/>
  <c r="X298" i="14"/>
  <c r="Y296" i="14"/>
  <c r="Y295" i="14"/>
  <c r="X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Y293" i="14"/>
  <c r="X293" i="14"/>
  <c r="Y289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Y286" i="14"/>
  <c r="X286" i="14"/>
  <c r="Y280" i="14"/>
  <c r="Y279" i="14"/>
  <c r="X279" i="14"/>
  <c r="V279" i="14"/>
  <c r="U279" i="14"/>
  <c r="T279" i="14"/>
  <c r="S279" i="14"/>
  <c r="R279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Y277" i="14"/>
  <c r="X277" i="14"/>
  <c r="S277" i="14"/>
  <c r="Y272" i="14"/>
  <c r="AB271" i="14"/>
  <c r="AA271" i="14"/>
  <c r="Y271" i="14"/>
  <c r="X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Z269" i="14"/>
  <c r="Y269" i="14"/>
  <c r="X269" i="14"/>
  <c r="Y265" i="14"/>
  <c r="X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Y263" i="14"/>
  <c r="X263" i="14"/>
  <c r="Y260" i="14"/>
  <c r="X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Y258" i="14"/>
  <c r="X258" i="14"/>
  <c r="Y255" i="14"/>
  <c r="AB254" i="14"/>
  <c r="AA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Z252" i="14"/>
  <c r="Y252" i="14"/>
  <c r="X252" i="14"/>
  <c r="Y249" i="14"/>
  <c r="AB248" i="14"/>
  <c r="AA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Z246" i="14"/>
  <c r="Y246" i="14"/>
  <c r="X246" i="14"/>
  <c r="Y238" i="14"/>
  <c r="AB237" i="14"/>
  <c r="AA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Y235" i="14"/>
  <c r="X235" i="14"/>
  <c r="Y227" i="14"/>
  <c r="Y226" i="14"/>
  <c r="X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Y224" i="14"/>
  <c r="X224" i="14"/>
  <c r="Y221" i="14"/>
  <c r="AB220" i="14"/>
  <c r="AA220" i="14"/>
  <c r="Y220" i="14"/>
  <c r="X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Z218" i="14"/>
  <c r="Y218" i="14"/>
  <c r="X218" i="14"/>
  <c r="Y214" i="14"/>
  <c r="AB213" i="14"/>
  <c r="AA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Z211" i="14"/>
  <c r="Y211" i="14"/>
  <c r="X211" i="14"/>
  <c r="R205" i="14"/>
  <c r="Q205" i="14"/>
  <c r="H205" i="14"/>
  <c r="G205" i="14"/>
  <c r="F205" i="14"/>
  <c r="E205" i="14"/>
  <c r="U204" i="14"/>
  <c r="T204" i="14"/>
  <c r="R204" i="14"/>
  <c r="Q204" i="14"/>
  <c r="S203" i="14"/>
  <c r="R203" i="14"/>
  <c r="Q203" i="14"/>
  <c r="Y192" i="14"/>
  <c r="Y191" i="14"/>
  <c r="X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Y189" i="14"/>
  <c r="X189" i="14"/>
  <c r="Y186" i="14"/>
  <c r="AB185" i="14"/>
  <c r="AA185" i="14"/>
  <c r="Y185" i="14"/>
  <c r="X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Z183" i="14"/>
  <c r="Y183" i="14"/>
  <c r="X183" i="14"/>
  <c r="Y181" i="14"/>
  <c r="Y180" i="14"/>
  <c r="X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Y178" i="14"/>
  <c r="X178" i="14"/>
  <c r="Y173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Y170" i="14"/>
  <c r="X170" i="14"/>
  <c r="Y167" i="14"/>
  <c r="Y166" i="14"/>
  <c r="X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Y164" i="14"/>
  <c r="X164" i="14"/>
  <c r="R157" i="14"/>
  <c r="Q157" i="14"/>
  <c r="F157" i="14"/>
  <c r="E157" i="14"/>
  <c r="U156" i="14"/>
  <c r="T156" i="14"/>
  <c r="R156" i="14"/>
  <c r="Q156" i="14"/>
  <c r="Q155" i="14"/>
  <c r="Y152" i="14"/>
  <c r="Y151" i="14"/>
  <c r="X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Y149" i="14"/>
  <c r="X149" i="14"/>
  <c r="Y146" i="14"/>
  <c r="Y145" i="14"/>
  <c r="X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Y143" i="14"/>
  <c r="X143" i="14"/>
  <c r="Y137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Y134" i="14"/>
  <c r="X134" i="14"/>
  <c r="Y130" i="14"/>
  <c r="Y129" i="14"/>
  <c r="X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Y127" i="14"/>
  <c r="X127" i="14"/>
  <c r="Y121" i="14"/>
  <c r="Y120" i="14"/>
  <c r="X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Y118" i="14"/>
  <c r="X118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Y98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Y95" i="14"/>
  <c r="X95" i="14"/>
  <c r="Y89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Y86" i="14"/>
  <c r="X86" i="14"/>
  <c r="Y80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Y77" i="14"/>
  <c r="X77" i="14"/>
  <c r="Y70" i="14"/>
  <c r="Y69" i="14"/>
  <c r="X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Y67" i="14"/>
  <c r="X67" i="14"/>
  <c r="Y55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Y52" i="14"/>
  <c r="X52" i="14"/>
  <c r="Y43" i="14"/>
  <c r="Y42" i="14"/>
  <c r="X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Y40" i="14"/>
  <c r="X40" i="14"/>
  <c r="Y32" i="14"/>
  <c r="AB31" i="14"/>
  <c r="AA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Z29" i="14"/>
  <c r="Y29" i="14"/>
  <c r="X29" i="14"/>
  <c r="Y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Y23" i="14"/>
  <c r="X23" i="14"/>
  <c r="Y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Y9" i="14"/>
  <c r="X9" i="14"/>
  <c r="D772" i="13"/>
  <c r="U760" i="13"/>
  <c r="T760" i="13"/>
  <c r="AA751" i="13"/>
  <c r="Z751" i="13"/>
  <c r="Y751" i="13"/>
  <c r="X751" i="13"/>
  <c r="W751" i="13"/>
  <c r="V751" i="13"/>
  <c r="R746" i="13"/>
  <c r="Q746" i="13"/>
  <c r="P746" i="13"/>
  <c r="O746" i="13"/>
  <c r="R745" i="13"/>
  <c r="Q745" i="13"/>
  <c r="R744" i="13"/>
  <c r="Q744" i="13"/>
  <c r="R740" i="13"/>
  <c r="Q740" i="13"/>
  <c r="P740" i="13"/>
  <c r="O740" i="13"/>
  <c r="N740" i="13"/>
  <c r="M740" i="13"/>
  <c r="L740" i="13"/>
  <c r="R739" i="13"/>
  <c r="Q739" i="13"/>
  <c r="R738" i="13"/>
  <c r="Q738" i="13"/>
  <c r="R734" i="13"/>
  <c r="Q734" i="13"/>
  <c r="P734" i="13"/>
  <c r="O734" i="13"/>
  <c r="N734" i="13"/>
  <c r="M734" i="13"/>
  <c r="R733" i="13"/>
  <c r="Q733" i="13"/>
  <c r="R732" i="13"/>
  <c r="Q732" i="13"/>
  <c r="R726" i="13"/>
  <c r="Q726" i="13"/>
  <c r="P726" i="13"/>
  <c r="O726" i="13"/>
  <c r="N726" i="13"/>
  <c r="M726" i="13"/>
  <c r="L726" i="13"/>
  <c r="K726" i="13"/>
  <c r="R725" i="13"/>
  <c r="Q725" i="13"/>
  <c r="R724" i="13"/>
  <c r="Q724" i="13"/>
  <c r="R720" i="13"/>
  <c r="Q720" i="13"/>
  <c r="P720" i="13"/>
  <c r="O720" i="13"/>
  <c r="N720" i="13"/>
  <c r="M720" i="13"/>
  <c r="L720" i="13"/>
  <c r="K720" i="13"/>
  <c r="R719" i="13"/>
  <c r="Q719" i="13"/>
  <c r="R718" i="13"/>
  <c r="Q718" i="13"/>
  <c r="R714" i="13"/>
  <c r="Q714" i="13"/>
  <c r="P714" i="13"/>
  <c r="O714" i="13"/>
  <c r="N714" i="13"/>
  <c r="M714" i="13"/>
  <c r="L714" i="13"/>
  <c r="K714" i="13"/>
  <c r="R713" i="13"/>
  <c r="Q713" i="13"/>
  <c r="R712" i="13"/>
  <c r="Q712" i="13"/>
  <c r="R706" i="13"/>
  <c r="Q706" i="13"/>
  <c r="P706" i="13"/>
  <c r="O706" i="13"/>
  <c r="N706" i="13"/>
  <c r="M706" i="13"/>
  <c r="L706" i="13"/>
  <c r="K706" i="13"/>
  <c r="J706" i="13"/>
  <c r="R705" i="13"/>
  <c r="Q705" i="13"/>
  <c r="R704" i="13"/>
  <c r="Q704" i="13"/>
  <c r="R699" i="13"/>
  <c r="Q699" i="13"/>
  <c r="P699" i="13"/>
  <c r="O699" i="13"/>
  <c r="N699" i="13"/>
  <c r="M699" i="13"/>
  <c r="L699" i="13"/>
  <c r="K699" i="13"/>
  <c r="J699" i="13"/>
  <c r="R698" i="13"/>
  <c r="Q698" i="13"/>
  <c r="R697" i="13"/>
  <c r="Q697" i="13"/>
  <c r="R692" i="13"/>
  <c r="Q692" i="13"/>
  <c r="P692" i="13"/>
  <c r="O692" i="13"/>
  <c r="N692" i="13"/>
  <c r="M692" i="13"/>
  <c r="L692" i="13"/>
  <c r="K692" i="13"/>
  <c r="J692" i="13"/>
  <c r="R691" i="13"/>
  <c r="Q691" i="13"/>
  <c r="R690" i="13"/>
  <c r="Q690" i="13"/>
  <c r="R686" i="13"/>
  <c r="Q686" i="13"/>
  <c r="P686" i="13"/>
  <c r="O686" i="13"/>
  <c r="N686" i="13"/>
  <c r="M686" i="13"/>
  <c r="L686" i="13"/>
  <c r="K686" i="13"/>
  <c r="J686" i="13"/>
  <c r="R685" i="13"/>
  <c r="Q685" i="13"/>
  <c r="R684" i="13"/>
  <c r="Q684" i="13"/>
  <c r="R681" i="13"/>
  <c r="Q681" i="13"/>
  <c r="R680" i="13"/>
  <c r="Q680" i="13"/>
  <c r="R679" i="13"/>
  <c r="Q679" i="13"/>
  <c r="R671" i="13"/>
  <c r="Q671" i="13"/>
  <c r="P671" i="13"/>
  <c r="O671" i="13"/>
  <c r="N671" i="13"/>
  <c r="M671" i="13"/>
  <c r="L671" i="13"/>
  <c r="K671" i="13"/>
  <c r="J671" i="13"/>
  <c r="I671" i="13"/>
  <c r="H671" i="13"/>
  <c r="G671" i="13"/>
  <c r="F671" i="13"/>
  <c r="AA670" i="13"/>
  <c r="Z670" i="13"/>
  <c r="Y670" i="13"/>
  <c r="R670" i="13"/>
  <c r="Q670" i="13"/>
  <c r="R669" i="13"/>
  <c r="Q669" i="13"/>
  <c r="R665" i="13"/>
  <c r="Q665" i="13"/>
  <c r="P665" i="13"/>
  <c r="O665" i="13"/>
  <c r="N665" i="13"/>
  <c r="M665" i="13"/>
  <c r="L665" i="13"/>
  <c r="K665" i="13"/>
  <c r="J665" i="13"/>
  <c r="I665" i="13"/>
  <c r="H665" i="13"/>
  <c r="G665" i="13"/>
  <c r="F665" i="13"/>
  <c r="E665" i="13"/>
  <c r="AC664" i="13"/>
  <c r="AA664" i="13"/>
  <c r="Z664" i="13"/>
  <c r="R664" i="13"/>
  <c r="Q664" i="13"/>
  <c r="R663" i="13"/>
  <c r="Q663" i="13"/>
  <c r="R659" i="13"/>
  <c r="Q659" i="13"/>
  <c r="P659" i="13"/>
  <c r="O659" i="13"/>
  <c r="N659" i="13"/>
  <c r="M659" i="13"/>
  <c r="L659" i="13"/>
  <c r="R658" i="13"/>
  <c r="Q658" i="13"/>
  <c r="R657" i="13"/>
  <c r="Q657" i="13"/>
  <c r="R653" i="13"/>
  <c r="Q653" i="13"/>
  <c r="P653" i="13"/>
  <c r="O653" i="13"/>
  <c r="N653" i="13"/>
  <c r="M653" i="13"/>
  <c r="L653" i="13"/>
  <c r="K653" i="13"/>
  <c r="J653" i="13"/>
  <c r="I653" i="13"/>
  <c r="H653" i="13"/>
  <c r="R652" i="13"/>
  <c r="Q652" i="13"/>
  <c r="R651" i="13"/>
  <c r="Q651" i="13"/>
  <c r="R647" i="13"/>
  <c r="Q647" i="13"/>
  <c r="P647" i="13"/>
  <c r="O647" i="13"/>
  <c r="N647" i="13"/>
  <c r="M647" i="13"/>
  <c r="L647" i="13"/>
  <c r="K647" i="13"/>
  <c r="J647" i="13"/>
  <c r="I647" i="13"/>
  <c r="H647" i="13"/>
  <c r="G647" i="13"/>
  <c r="F647" i="13"/>
  <c r="E647" i="13"/>
  <c r="AA646" i="13"/>
  <c r="Z646" i="13"/>
  <c r="X646" i="13"/>
  <c r="R646" i="13"/>
  <c r="Q646" i="13"/>
  <c r="R645" i="13"/>
  <c r="Q645" i="13"/>
  <c r="R641" i="13"/>
  <c r="Q641" i="13"/>
  <c r="P641" i="13"/>
  <c r="O641" i="13"/>
  <c r="N641" i="13"/>
  <c r="M641" i="13"/>
  <c r="L641" i="13"/>
  <c r="K641" i="13"/>
  <c r="J641" i="13"/>
  <c r="I641" i="13"/>
  <c r="H641" i="13"/>
  <c r="G641" i="13"/>
  <c r="F641" i="13"/>
  <c r="E641" i="13"/>
  <c r="R640" i="13"/>
  <c r="Q640" i="13"/>
  <c r="R639" i="13"/>
  <c r="Q639" i="13"/>
  <c r="R634" i="13"/>
  <c r="Q634" i="13"/>
  <c r="P634" i="13"/>
  <c r="O634" i="13"/>
  <c r="N634" i="13"/>
  <c r="M634" i="13"/>
  <c r="L634" i="13"/>
  <c r="K634" i="13"/>
  <c r="J634" i="13"/>
  <c r="I634" i="13"/>
  <c r="H634" i="13"/>
  <c r="G634" i="13"/>
  <c r="F634" i="13"/>
  <c r="E634" i="13"/>
  <c r="R633" i="13"/>
  <c r="Q633" i="13"/>
  <c r="R632" i="13"/>
  <c r="Q632" i="13"/>
  <c r="R627" i="13"/>
  <c r="Q627" i="13"/>
  <c r="P627" i="13"/>
  <c r="O627" i="13"/>
  <c r="N627" i="13"/>
  <c r="M627" i="13"/>
  <c r="L627" i="13"/>
  <c r="K627" i="13"/>
  <c r="J627" i="13"/>
  <c r="I627" i="13"/>
  <c r="H627" i="13"/>
  <c r="G627" i="13"/>
  <c r="F627" i="13"/>
  <c r="E627" i="13"/>
  <c r="R626" i="13"/>
  <c r="Q626" i="13"/>
  <c r="R625" i="13"/>
  <c r="Q625" i="13"/>
  <c r="R621" i="13"/>
  <c r="Q621" i="13"/>
  <c r="P621" i="13"/>
  <c r="O621" i="13"/>
  <c r="N621" i="13"/>
  <c r="M621" i="13"/>
  <c r="L621" i="13"/>
  <c r="K621" i="13"/>
  <c r="J621" i="13"/>
  <c r="I621" i="13"/>
  <c r="H621" i="13"/>
  <c r="G621" i="13"/>
  <c r="F621" i="13"/>
  <c r="E621" i="13"/>
  <c r="Z620" i="13"/>
  <c r="Y620" i="13"/>
  <c r="R620" i="13"/>
  <c r="Q620" i="13"/>
  <c r="R619" i="13"/>
  <c r="Q619" i="13"/>
  <c r="R612" i="13"/>
  <c r="Q612" i="13"/>
  <c r="P612" i="13"/>
  <c r="O612" i="13"/>
  <c r="N612" i="13"/>
  <c r="M612" i="13"/>
  <c r="L612" i="13"/>
  <c r="K612" i="13"/>
  <c r="J612" i="13"/>
  <c r="I612" i="13"/>
  <c r="H612" i="13"/>
  <c r="G612" i="13"/>
  <c r="F612" i="13"/>
  <c r="R611" i="13"/>
  <c r="Q611" i="13"/>
  <c r="R610" i="13"/>
  <c r="Q610" i="13"/>
  <c r="R601" i="13"/>
  <c r="Q601" i="13"/>
  <c r="P601" i="13"/>
  <c r="O601" i="13"/>
  <c r="N601" i="13"/>
  <c r="M601" i="13"/>
  <c r="L601" i="13"/>
  <c r="K601" i="13"/>
  <c r="J601" i="13"/>
  <c r="I601" i="13"/>
  <c r="H601" i="13"/>
  <c r="G601" i="13"/>
  <c r="F601" i="13"/>
  <c r="E601" i="13"/>
  <c r="R600" i="13"/>
  <c r="Q600" i="13"/>
  <c r="R599" i="13"/>
  <c r="Q599" i="13"/>
  <c r="R594" i="13"/>
  <c r="Q594" i="13"/>
  <c r="P594" i="13"/>
  <c r="O594" i="13"/>
  <c r="N594" i="13"/>
  <c r="M594" i="13"/>
  <c r="L594" i="13"/>
  <c r="K594" i="13"/>
  <c r="J594" i="13"/>
  <c r="I594" i="13"/>
  <c r="H594" i="13"/>
  <c r="G594" i="13"/>
  <c r="F594" i="13"/>
  <c r="E594" i="13"/>
  <c r="R593" i="13"/>
  <c r="Q593" i="13"/>
  <c r="R592" i="13"/>
  <c r="Q592" i="13"/>
  <c r="R588" i="13"/>
  <c r="Q588" i="13"/>
  <c r="P588" i="13"/>
  <c r="O588" i="13"/>
  <c r="N588" i="13"/>
  <c r="M588" i="13"/>
  <c r="L588" i="13"/>
  <c r="K588" i="13"/>
  <c r="J588" i="13"/>
  <c r="I588" i="13"/>
  <c r="H588" i="13"/>
  <c r="G588" i="13"/>
  <c r="F588" i="13"/>
  <c r="E588" i="13"/>
  <c r="Y587" i="13"/>
  <c r="X587" i="13"/>
  <c r="V587" i="13"/>
  <c r="U587" i="13"/>
  <c r="T587" i="13"/>
  <c r="R587" i="13"/>
  <c r="Q587" i="13"/>
  <c r="S586" i="13"/>
  <c r="R586" i="13"/>
  <c r="Q586" i="13"/>
  <c r="R582" i="13"/>
  <c r="Q582" i="13"/>
  <c r="P582" i="13"/>
  <c r="O582" i="13"/>
  <c r="N582" i="13"/>
  <c r="M582" i="13"/>
  <c r="L582" i="13"/>
  <c r="K582" i="13"/>
  <c r="J582" i="13"/>
  <c r="I582" i="13"/>
  <c r="H582" i="13"/>
  <c r="G582" i="13"/>
  <c r="F582" i="13"/>
  <c r="E582" i="13"/>
  <c r="U581" i="13"/>
  <c r="T581" i="13"/>
  <c r="R581" i="13"/>
  <c r="Q581" i="13"/>
  <c r="S580" i="13"/>
  <c r="R580" i="13"/>
  <c r="Q580" i="13"/>
  <c r="R576" i="13"/>
  <c r="Q576" i="13"/>
  <c r="P576" i="13"/>
  <c r="O576" i="13"/>
  <c r="N576" i="13"/>
  <c r="M576" i="13"/>
  <c r="L576" i="13"/>
  <c r="K576" i="13"/>
  <c r="J576" i="13"/>
  <c r="I576" i="13"/>
  <c r="H576" i="13"/>
  <c r="G576" i="13"/>
  <c r="F576" i="13"/>
  <c r="E576" i="13"/>
  <c r="U575" i="13"/>
  <c r="T575" i="13"/>
  <c r="R575" i="13"/>
  <c r="Q575" i="13"/>
  <c r="S574" i="13"/>
  <c r="R574" i="13"/>
  <c r="Q574" i="13"/>
  <c r="R567" i="13"/>
  <c r="Q567" i="13"/>
  <c r="P567" i="13"/>
  <c r="O567" i="13"/>
  <c r="N567" i="13"/>
  <c r="M567" i="13"/>
  <c r="L567" i="13"/>
  <c r="K567" i="13"/>
  <c r="J567" i="13"/>
  <c r="I567" i="13"/>
  <c r="H567" i="13"/>
  <c r="G567" i="13"/>
  <c r="F567" i="13"/>
  <c r="E567" i="13"/>
  <c r="U566" i="13"/>
  <c r="T566" i="13"/>
  <c r="R566" i="13"/>
  <c r="Q566" i="13"/>
  <c r="S565" i="13"/>
  <c r="R565" i="13"/>
  <c r="Q565" i="13"/>
  <c r="R554" i="13"/>
  <c r="Q554" i="13"/>
  <c r="P554" i="13"/>
  <c r="O554" i="13"/>
  <c r="N554" i="13"/>
  <c r="M554" i="13"/>
  <c r="L554" i="13"/>
  <c r="K554" i="13"/>
  <c r="J554" i="13"/>
  <c r="I554" i="13"/>
  <c r="H554" i="13"/>
  <c r="G554" i="13"/>
  <c r="F554" i="13"/>
  <c r="E554" i="13"/>
  <c r="W553" i="13"/>
  <c r="V553" i="13"/>
  <c r="U553" i="13"/>
  <c r="T553" i="13"/>
  <c r="R553" i="13"/>
  <c r="Q553" i="13"/>
  <c r="S552" i="13"/>
  <c r="R552" i="13"/>
  <c r="Q552" i="13"/>
  <c r="AC548" i="13"/>
  <c r="R548" i="13"/>
  <c r="Q548" i="13"/>
  <c r="P548" i="13"/>
  <c r="O548" i="13"/>
  <c r="N548" i="13"/>
  <c r="M548" i="13"/>
  <c r="L548" i="13"/>
  <c r="K548" i="13"/>
  <c r="J548" i="13"/>
  <c r="I548" i="13"/>
  <c r="H548" i="13"/>
  <c r="G548" i="13"/>
  <c r="F548" i="13"/>
  <c r="E548" i="13"/>
  <c r="AC547" i="13"/>
  <c r="U547" i="13"/>
  <c r="T547" i="13"/>
  <c r="R547" i="13"/>
  <c r="Q547" i="13"/>
  <c r="AC546" i="13"/>
  <c r="S546" i="13"/>
  <c r="R546" i="13"/>
  <c r="Q546" i="13"/>
  <c r="R539" i="13"/>
  <c r="Q539" i="13"/>
  <c r="P539" i="13"/>
  <c r="O539" i="13"/>
  <c r="N539" i="13"/>
  <c r="M539" i="13"/>
  <c r="L539" i="13"/>
  <c r="K539" i="13"/>
  <c r="J539" i="13"/>
  <c r="I539" i="13"/>
  <c r="H539" i="13"/>
  <c r="G539" i="13"/>
  <c r="F539" i="13"/>
  <c r="E539" i="13"/>
  <c r="U538" i="13"/>
  <c r="T538" i="13"/>
  <c r="R538" i="13"/>
  <c r="Q538" i="13"/>
  <c r="S537" i="13"/>
  <c r="R537" i="13"/>
  <c r="Q537" i="13"/>
  <c r="R532" i="13"/>
  <c r="Q532" i="13"/>
  <c r="P532" i="13"/>
  <c r="O532" i="13"/>
  <c r="N532" i="13"/>
  <c r="M532" i="13"/>
  <c r="L532" i="13"/>
  <c r="K532" i="13"/>
  <c r="J532" i="13"/>
  <c r="I532" i="13"/>
  <c r="H532" i="13"/>
  <c r="G532" i="13"/>
  <c r="F532" i="13"/>
  <c r="E532" i="13"/>
  <c r="AA531" i="13"/>
  <c r="Z531" i="13"/>
  <c r="Y531" i="13"/>
  <c r="X531" i="13"/>
  <c r="W531" i="13"/>
  <c r="V531" i="13"/>
  <c r="R531" i="13"/>
  <c r="Q531" i="13"/>
  <c r="R530" i="13"/>
  <c r="Q530" i="13"/>
  <c r="U526" i="13"/>
  <c r="R526" i="13"/>
  <c r="Q526" i="13"/>
  <c r="P526" i="13"/>
  <c r="O526" i="13"/>
  <c r="N526" i="13"/>
  <c r="M526" i="13"/>
  <c r="L526" i="13"/>
  <c r="K526" i="13"/>
  <c r="J526" i="13"/>
  <c r="I526" i="13"/>
  <c r="H526" i="13"/>
  <c r="G526" i="13"/>
  <c r="F526" i="13"/>
  <c r="E526" i="13"/>
  <c r="T525" i="13"/>
  <c r="R525" i="13"/>
  <c r="Q525" i="13"/>
  <c r="S524" i="13"/>
  <c r="R524" i="13"/>
  <c r="Q524" i="13"/>
  <c r="U518" i="13"/>
  <c r="R518" i="13"/>
  <c r="Q518" i="13"/>
  <c r="P518" i="13"/>
  <c r="O518" i="13"/>
  <c r="N518" i="13"/>
  <c r="M518" i="13"/>
  <c r="L518" i="13"/>
  <c r="K518" i="13"/>
  <c r="J518" i="13"/>
  <c r="I518" i="13"/>
  <c r="H518" i="13"/>
  <c r="G518" i="13"/>
  <c r="F518" i="13"/>
  <c r="E518" i="13"/>
  <c r="T517" i="13"/>
  <c r="R517" i="13"/>
  <c r="Q517" i="13"/>
  <c r="S516" i="13"/>
  <c r="R516" i="13"/>
  <c r="Q516" i="13"/>
  <c r="U512" i="13"/>
  <c r="R512" i="13"/>
  <c r="Q512" i="13"/>
  <c r="P512" i="13"/>
  <c r="O512" i="13"/>
  <c r="N512" i="13"/>
  <c r="M512" i="13"/>
  <c r="L512" i="13"/>
  <c r="K512" i="13"/>
  <c r="J512" i="13"/>
  <c r="I512" i="13"/>
  <c r="H512" i="13"/>
  <c r="G512" i="13"/>
  <c r="F512" i="13"/>
  <c r="E512" i="13"/>
  <c r="T511" i="13"/>
  <c r="R511" i="13"/>
  <c r="Q511" i="13"/>
  <c r="S510" i="13"/>
  <c r="R510" i="13"/>
  <c r="Q510" i="13"/>
  <c r="U504" i="13"/>
  <c r="R504" i="13"/>
  <c r="Q504" i="13"/>
  <c r="P504" i="13"/>
  <c r="O504" i="13"/>
  <c r="N504" i="13"/>
  <c r="M504" i="13"/>
  <c r="L504" i="13"/>
  <c r="K504" i="13"/>
  <c r="J504" i="13"/>
  <c r="I504" i="13"/>
  <c r="H504" i="13"/>
  <c r="G504" i="13"/>
  <c r="F504" i="13"/>
  <c r="E504" i="13"/>
  <c r="T503" i="13"/>
  <c r="R503" i="13"/>
  <c r="Q503" i="13"/>
  <c r="S502" i="13"/>
  <c r="R502" i="13"/>
  <c r="Q502" i="13"/>
  <c r="U498" i="13"/>
  <c r="R498" i="13"/>
  <c r="Q498" i="13"/>
  <c r="P498" i="13"/>
  <c r="O498" i="13"/>
  <c r="N498" i="13"/>
  <c r="M498" i="13"/>
  <c r="L498" i="13"/>
  <c r="K498" i="13"/>
  <c r="J498" i="13"/>
  <c r="I498" i="13"/>
  <c r="H498" i="13"/>
  <c r="G498" i="13"/>
  <c r="F498" i="13"/>
  <c r="E498" i="13"/>
  <c r="T497" i="13"/>
  <c r="R497" i="13"/>
  <c r="Q497" i="13"/>
  <c r="S496" i="13"/>
  <c r="R496" i="13"/>
  <c r="Q496" i="13"/>
  <c r="U491" i="13"/>
  <c r="R491" i="13"/>
  <c r="Q491" i="13"/>
  <c r="P491" i="13"/>
  <c r="O491" i="13"/>
  <c r="N491" i="13"/>
  <c r="M491" i="13"/>
  <c r="L491" i="13"/>
  <c r="K491" i="13"/>
  <c r="J491" i="13"/>
  <c r="I491" i="13"/>
  <c r="H491" i="13"/>
  <c r="G491" i="13"/>
  <c r="F491" i="13"/>
  <c r="E491" i="13"/>
  <c r="X490" i="13"/>
  <c r="W490" i="13"/>
  <c r="V490" i="13"/>
  <c r="T490" i="13"/>
  <c r="R490" i="13"/>
  <c r="Q490" i="13"/>
  <c r="S489" i="13"/>
  <c r="R489" i="13"/>
  <c r="Q489" i="13"/>
  <c r="R485" i="13"/>
  <c r="Q485" i="13"/>
  <c r="P485" i="13"/>
  <c r="O485" i="13"/>
  <c r="N485" i="13"/>
  <c r="M485" i="13"/>
  <c r="L485" i="13"/>
  <c r="K485" i="13"/>
  <c r="J485" i="13"/>
  <c r="I485" i="13"/>
  <c r="H485" i="13"/>
  <c r="G485" i="13"/>
  <c r="F485" i="13"/>
  <c r="E485" i="13"/>
  <c r="U484" i="13"/>
  <c r="T484" i="13"/>
  <c r="R484" i="13"/>
  <c r="Q484" i="13"/>
  <c r="S483" i="13"/>
  <c r="R483" i="13"/>
  <c r="Q483" i="13"/>
  <c r="AC479" i="13"/>
  <c r="U479" i="13"/>
  <c r="R479" i="13"/>
  <c r="Q479" i="13"/>
  <c r="P479" i="13"/>
  <c r="O479" i="13"/>
  <c r="N479" i="13"/>
  <c r="M479" i="13"/>
  <c r="L479" i="13"/>
  <c r="K479" i="13"/>
  <c r="J479" i="13"/>
  <c r="I479" i="13"/>
  <c r="H479" i="13"/>
  <c r="G479" i="13"/>
  <c r="F479" i="13"/>
  <c r="E479" i="13"/>
  <c r="AC478" i="13"/>
  <c r="T478" i="13"/>
  <c r="R478" i="13"/>
  <c r="Q478" i="13"/>
  <c r="AC477" i="13"/>
  <c r="S477" i="13"/>
  <c r="R477" i="13"/>
  <c r="Q477" i="13"/>
  <c r="U473" i="13"/>
  <c r="R473" i="13"/>
  <c r="Q473" i="13"/>
  <c r="P473" i="13"/>
  <c r="O473" i="13"/>
  <c r="N473" i="13"/>
  <c r="M473" i="13"/>
  <c r="L473" i="13"/>
  <c r="K473" i="13"/>
  <c r="J473" i="13"/>
  <c r="I473" i="13"/>
  <c r="H473" i="13"/>
  <c r="G473" i="13"/>
  <c r="F473" i="13"/>
  <c r="E473" i="13"/>
  <c r="T472" i="13"/>
  <c r="R472" i="13"/>
  <c r="Q472" i="13"/>
  <c r="S471" i="13"/>
  <c r="R471" i="13"/>
  <c r="Q471" i="13"/>
  <c r="U467" i="13"/>
  <c r="R467" i="13"/>
  <c r="Q467" i="13"/>
  <c r="P467" i="13"/>
  <c r="O467" i="13"/>
  <c r="N467" i="13"/>
  <c r="M467" i="13"/>
  <c r="L467" i="13"/>
  <c r="K467" i="13"/>
  <c r="J467" i="13"/>
  <c r="I467" i="13"/>
  <c r="H467" i="13"/>
  <c r="G467" i="13"/>
  <c r="F467" i="13"/>
  <c r="E467" i="13"/>
  <c r="T466" i="13"/>
  <c r="R466" i="13"/>
  <c r="Q466" i="13"/>
  <c r="S465" i="13"/>
  <c r="R465" i="13"/>
  <c r="Q465" i="13"/>
  <c r="U461" i="13"/>
  <c r="R461" i="13"/>
  <c r="Q461" i="13"/>
  <c r="P461" i="13"/>
  <c r="O461" i="13"/>
  <c r="N461" i="13"/>
  <c r="M461" i="13"/>
  <c r="L461" i="13"/>
  <c r="K461" i="13"/>
  <c r="J461" i="13"/>
  <c r="I461" i="13"/>
  <c r="H461" i="13"/>
  <c r="G461" i="13"/>
  <c r="F461" i="13"/>
  <c r="E461" i="13"/>
  <c r="T460" i="13"/>
  <c r="R460" i="13"/>
  <c r="Q460" i="13"/>
  <c r="S459" i="13"/>
  <c r="R459" i="13"/>
  <c r="Q459" i="13"/>
  <c r="U456" i="13"/>
  <c r="R456" i="13"/>
  <c r="Q456" i="13"/>
  <c r="P456" i="13"/>
  <c r="O456" i="13"/>
  <c r="N456" i="13"/>
  <c r="M456" i="13"/>
  <c r="L456" i="13"/>
  <c r="K456" i="13"/>
  <c r="J456" i="13"/>
  <c r="I456" i="13"/>
  <c r="H456" i="13"/>
  <c r="G456" i="13"/>
  <c r="F456" i="13"/>
  <c r="E456" i="13"/>
  <c r="T455" i="13"/>
  <c r="R455" i="13"/>
  <c r="Q455" i="13"/>
  <c r="S454" i="13"/>
  <c r="R454" i="13"/>
  <c r="Q454" i="13"/>
  <c r="U450" i="13"/>
  <c r="R450" i="13"/>
  <c r="Q450" i="13"/>
  <c r="P450" i="13"/>
  <c r="O450" i="13"/>
  <c r="N450" i="13"/>
  <c r="M450" i="13"/>
  <c r="L450" i="13"/>
  <c r="K450" i="13"/>
  <c r="J450" i="13"/>
  <c r="I450" i="13"/>
  <c r="H450" i="13"/>
  <c r="G450" i="13"/>
  <c r="F450" i="13"/>
  <c r="E450" i="13"/>
  <c r="T449" i="13"/>
  <c r="R449" i="13"/>
  <c r="Q449" i="13"/>
  <c r="S448" i="13"/>
  <c r="R448" i="13"/>
  <c r="Q448" i="13"/>
  <c r="AC444" i="13"/>
  <c r="R444" i="13"/>
  <c r="Q444" i="13"/>
  <c r="P444" i="13"/>
  <c r="O444" i="13"/>
  <c r="N444" i="13"/>
  <c r="M444" i="13"/>
  <c r="L444" i="13"/>
  <c r="K444" i="13"/>
  <c r="J444" i="13"/>
  <c r="I444" i="13"/>
  <c r="H444" i="13"/>
  <c r="G444" i="13"/>
  <c r="F444" i="13"/>
  <c r="E444" i="13"/>
  <c r="AC443" i="13"/>
  <c r="AA443" i="13"/>
  <c r="Z443" i="13"/>
  <c r="Y443" i="13"/>
  <c r="X443" i="13"/>
  <c r="W443" i="13"/>
  <c r="V443" i="13"/>
  <c r="U443" i="13"/>
  <c r="T443" i="13"/>
  <c r="R443" i="13"/>
  <c r="Q443" i="13"/>
  <c r="AC442" i="13"/>
  <c r="S442" i="13"/>
  <c r="R442" i="13"/>
  <c r="Q442" i="13"/>
  <c r="AC438" i="13"/>
  <c r="R438" i="13"/>
  <c r="Q438" i="13"/>
  <c r="P438" i="13"/>
  <c r="O438" i="13"/>
  <c r="N438" i="13"/>
  <c r="M438" i="13"/>
  <c r="L438" i="13"/>
  <c r="K438" i="13"/>
  <c r="J438" i="13"/>
  <c r="I438" i="13"/>
  <c r="H438" i="13"/>
  <c r="G438" i="13"/>
  <c r="F438" i="13"/>
  <c r="E438" i="13"/>
  <c r="AC437" i="13"/>
  <c r="U437" i="13"/>
  <c r="T437" i="13"/>
  <c r="R437" i="13"/>
  <c r="Q437" i="13"/>
  <c r="AC436" i="13"/>
  <c r="S436" i="13"/>
  <c r="R436" i="13"/>
  <c r="Q436" i="13"/>
  <c r="AC432" i="13"/>
  <c r="R432" i="13"/>
  <c r="Q432" i="13"/>
  <c r="P432" i="13"/>
  <c r="O432" i="13"/>
  <c r="N432" i="13"/>
  <c r="M432" i="13"/>
  <c r="L432" i="13"/>
  <c r="K432" i="13"/>
  <c r="J432" i="13"/>
  <c r="I432" i="13"/>
  <c r="H432" i="13"/>
  <c r="G432" i="13"/>
  <c r="F432" i="13"/>
  <c r="E432" i="13"/>
  <c r="AC431" i="13"/>
  <c r="U431" i="13"/>
  <c r="T431" i="13"/>
  <c r="R431" i="13"/>
  <c r="Q431" i="13"/>
  <c r="AC430" i="13"/>
  <c r="S430" i="13"/>
  <c r="R430" i="13"/>
  <c r="Q430" i="13"/>
  <c r="R424" i="13"/>
  <c r="Q424" i="13"/>
  <c r="P424" i="13"/>
  <c r="O424" i="13"/>
  <c r="N424" i="13"/>
  <c r="M424" i="13"/>
  <c r="L424" i="13"/>
  <c r="K424" i="13"/>
  <c r="J424" i="13"/>
  <c r="I424" i="13"/>
  <c r="H424" i="13"/>
  <c r="G424" i="13"/>
  <c r="F424" i="13"/>
  <c r="E424" i="13"/>
  <c r="U423" i="13"/>
  <c r="T423" i="13"/>
  <c r="R423" i="13"/>
  <c r="Q423" i="13"/>
  <c r="S422" i="13"/>
  <c r="R422" i="13"/>
  <c r="Q422" i="13"/>
  <c r="AC418" i="13"/>
  <c r="R418" i="13"/>
  <c r="Q418" i="13"/>
  <c r="P418" i="13"/>
  <c r="O418" i="13"/>
  <c r="N418" i="13"/>
  <c r="M418" i="13"/>
  <c r="L418" i="13"/>
  <c r="K418" i="13"/>
  <c r="J418" i="13"/>
  <c r="I418" i="13"/>
  <c r="H418" i="13"/>
  <c r="G418" i="13"/>
  <c r="F418" i="13"/>
  <c r="E418" i="13"/>
  <c r="AC417" i="13"/>
  <c r="U417" i="13"/>
  <c r="T417" i="13"/>
  <c r="R417" i="13"/>
  <c r="Q417" i="13"/>
  <c r="AC416" i="13"/>
  <c r="S416" i="13"/>
  <c r="R416" i="13"/>
  <c r="Q416" i="13"/>
  <c r="R412" i="13"/>
  <c r="Q412" i="13"/>
  <c r="I412" i="13"/>
  <c r="H412" i="13"/>
  <c r="G412" i="13"/>
  <c r="F412" i="13"/>
  <c r="E412" i="13"/>
  <c r="U411" i="13"/>
  <c r="T411" i="13"/>
  <c r="R411" i="13"/>
  <c r="Q411" i="13"/>
  <c r="S410" i="13"/>
  <c r="R410" i="13"/>
  <c r="Q410" i="13"/>
  <c r="R404" i="13"/>
  <c r="Q404" i="13"/>
  <c r="P404" i="13"/>
  <c r="O404" i="13"/>
  <c r="N404" i="13"/>
  <c r="M404" i="13"/>
  <c r="L404" i="13"/>
  <c r="K404" i="13"/>
  <c r="J404" i="13"/>
  <c r="I404" i="13"/>
  <c r="H404" i="13"/>
  <c r="G404" i="13"/>
  <c r="F404" i="13"/>
  <c r="E404" i="13"/>
  <c r="AC403" i="13"/>
  <c r="AA403" i="13"/>
  <c r="Z403" i="13"/>
  <c r="Y403" i="13"/>
  <c r="X403" i="13"/>
  <c r="W403" i="13"/>
  <c r="V403" i="13"/>
  <c r="U403" i="13"/>
  <c r="T403" i="13"/>
  <c r="R403" i="13"/>
  <c r="Q403" i="13"/>
  <c r="S402" i="13"/>
  <c r="R402" i="13"/>
  <c r="Q402" i="13"/>
  <c r="AC394" i="13"/>
  <c r="R394" i="13"/>
  <c r="Q394" i="13"/>
  <c r="P394" i="13"/>
  <c r="O394" i="13"/>
  <c r="N394" i="13"/>
  <c r="L394" i="13"/>
  <c r="K394" i="13"/>
  <c r="J394" i="13"/>
  <c r="I394" i="13"/>
  <c r="H394" i="13"/>
  <c r="G394" i="13"/>
  <c r="F394" i="13"/>
  <c r="E394" i="13"/>
  <c r="AC393" i="13"/>
  <c r="U393" i="13"/>
  <c r="T393" i="13"/>
  <c r="R393" i="13"/>
  <c r="Q393" i="13"/>
  <c r="AC392" i="13"/>
  <c r="S392" i="13"/>
  <c r="R392" i="13"/>
  <c r="Q392" i="13"/>
  <c r="R388" i="13"/>
  <c r="Q388" i="13"/>
  <c r="N388" i="13"/>
  <c r="M388" i="13"/>
  <c r="L388" i="13"/>
  <c r="K388" i="13"/>
  <c r="J388" i="13"/>
  <c r="I388" i="13"/>
  <c r="H388" i="13"/>
  <c r="G388" i="13"/>
  <c r="F388" i="13"/>
  <c r="E388" i="13"/>
  <c r="AA387" i="13"/>
  <c r="Z387" i="13"/>
  <c r="Y387" i="13"/>
  <c r="X387" i="13"/>
  <c r="W387" i="13"/>
  <c r="V387" i="13"/>
  <c r="U387" i="13"/>
  <c r="T387" i="13"/>
  <c r="R387" i="13"/>
  <c r="Q387" i="13"/>
  <c r="S386" i="13"/>
  <c r="R386" i="13"/>
  <c r="Q386" i="13"/>
  <c r="R380" i="13"/>
  <c r="Q380" i="13"/>
  <c r="P380" i="13"/>
  <c r="O380" i="13"/>
  <c r="N380" i="13"/>
  <c r="M380" i="13"/>
  <c r="L380" i="13"/>
  <c r="K380" i="13"/>
  <c r="J380" i="13"/>
  <c r="I380" i="13"/>
  <c r="H380" i="13"/>
  <c r="G380" i="13"/>
  <c r="F380" i="13"/>
  <c r="E380" i="13"/>
  <c r="AA379" i="13"/>
  <c r="Z379" i="13"/>
  <c r="Y379" i="13"/>
  <c r="X379" i="13"/>
  <c r="U379" i="13"/>
  <c r="T379" i="13"/>
  <c r="R379" i="13"/>
  <c r="Q379" i="13"/>
  <c r="R378" i="13"/>
  <c r="Q378" i="13"/>
  <c r="AC374" i="13"/>
  <c r="R374" i="13"/>
  <c r="Q374" i="13"/>
  <c r="P374" i="13"/>
  <c r="O374" i="13"/>
  <c r="N374" i="13"/>
  <c r="M374" i="13"/>
  <c r="L374" i="13"/>
  <c r="K374" i="13"/>
  <c r="J374" i="13"/>
  <c r="I374" i="13"/>
  <c r="H374" i="13"/>
  <c r="G374" i="13"/>
  <c r="F374" i="13"/>
  <c r="E374" i="13"/>
  <c r="AC373" i="13"/>
  <c r="U373" i="13"/>
  <c r="T373" i="13"/>
  <c r="R373" i="13"/>
  <c r="Q373" i="13"/>
  <c r="AC372" i="13"/>
  <c r="S372" i="13"/>
  <c r="R372" i="13"/>
  <c r="Q372" i="13"/>
  <c r="R368" i="13"/>
  <c r="Q368" i="13"/>
  <c r="P368" i="13"/>
  <c r="O368" i="13"/>
  <c r="N368" i="13"/>
  <c r="M368" i="13"/>
  <c r="L368" i="13"/>
  <c r="K368" i="13"/>
  <c r="J368" i="13"/>
  <c r="I368" i="13"/>
  <c r="H368" i="13"/>
  <c r="G368" i="13"/>
  <c r="F368" i="13"/>
  <c r="E368" i="13"/>
  <c r="U367" i="13"/>
  <c r="T367" i="13"/>
  <c r="R367" i="13"/>
  <c r="Q367" i="13"/>
  <c r="S366" i="13"/>
  <c r="Q366" i="13"/>
  <c r="AC358" i="13"/>
  <c r="R358" i="13"/>
  <c r="Q358" i="13"/>
  <c r="P358" i="13"/>
  <c r="O358" i="13"/>
  <c r="N358" i="13"/>
  <c r="M358" i="13"/>
  <c r="L358" i="13"/>
  <c r="K358" i="13"/>
  <c r="J358" i="13"/>
  <c r="I358" i="13"/>
  <c r="H358" i="13"/>
  <c r="G358" i="13"/>
  <c r="F358" i="13"/>
  <c r="E358" i="13"/>
  <c r="AC357" i="13"/>
  <c r="U357" i="13"/>
  <c r="T357" i="13"/>
  <c r="R357" i="13"/>
  <c r="Q357" i="13"/>
  <c r="AC356" i="13"/>
  <c r="S356" i="13"/>
  <c r="R356" i="13"/>
  <c r="Q356" i="13"/>
  <c r="R350" i="13"/>
  <c r="Q350" i="13"/>
  <c r="M350" i="13"/>
  <c r="L350" i="13"/>
  <c r="K350" i="13"/>
  <c r="J350" i="13"/>
  <c r="I350" i="13"/>
  <c r="H350" i="13"/>
  <c r="G350" i="13"/>
  <c r="F350" i="13"/>
  <c r="E350" i="13"/>
  <c r="U349" i="13"/>
  <c r="T349" i="13"/>
  <c r="R349" i="13"/>
  <c r="Q349" i="13"/>
  <c r="S348" i="13"/>
  <c r="R348" i="13"/>
  <c r="Q348" i="13"/>
  <c r="R345" i="13"/>
  <c r="Q345" i="13"/>
  <c r="P345" i="13"/>
  <c r="O345" i="13"/>
  <c r="N345" i="13"/>
  <c r="M345" i="13"/>
  <c r="L345" i="13"/>
  <c r="K345" i="13"/>
  <c r="J345" i="13"/>
  <c r="I345" i="13"/>
  <c r="H345" i="13"/>
  <c r="G345" i="13"/>
  <c r="F345" i="13"/>
  <c r="E345" i="13"/>
  <c r="X344" i="13"/>
  <c r="W344" i="13"/>
  <c r="U344" i="13"/>
  <c r="T344" i="13"/>
  <c r="R344" i="13"/>
  <c r="Q344" i="13"/>
  <c r="S343" i="13"/>
  <c r="R343" i="13"/>
  <c r="Q343" i="13"/>
  <c r="R338" i="13"/>
  <c r="Q338" i="13"/>
  <c r="P338" i="13"/>
  <c r="O338" i="13"/>
  <c r="N338" i="13"/>
  <c r="M338" i="13"/>
  <c r="L338" i="13"/>
  <c r="K338" i="13"/>
  <c r="J338" i="13"/>
  <c r="I338" i="13"/>
  <c r="H338" i="13"/>
  <c r="G338" i="13"/>
  <c r="F338" i="13"/>
  <c r="E338" i="13"/>
  <c r="U337" i="13"/>
  <c r="T337" i="13"/>
  <c r="R337" i="13"/>
  <c r="Q337" i="13"/>
  <c r="S336" i="13"/>
  <c r="R336" i="13"/>
  <c r="Q336" i="13"/>
  <c r="R333" i="13"/>
  <c r="Q333" i="13"/>
  <c r="J333" i="13"/>
  <c r="I333" i="13"/>
  <c r="H333" i="13"/>
  <c r="G333" i="13"/>
  <c r="R332" i="13"/>
  <c r="Q332" i="13"/>
  <c r="R331" i="13"/>
  <c r="Q331" i="13"/>
  <c r="R329" i="13"/>
  <c r="Q329" i="13"/>
  <c r="G329" i="13"/>
  <c r="F329" i="13"/>
  <c r="E329" i="13"/>
  <c r="U328" i="13"/>
  <c r="T328" i="13"/>
  <c r="R328" i="13"/>
  <c r="Q328" i="13"/>
  <c r="S327" i="13"/>
  <c r="R327" i="13"/>
  <c r="Q327" i="13"/>
  <c r="AC321" i="13"/>
  <c r="R321" i="13"/>
  <c r="Q321" i="13"/>
  <c r="P321" i="13"/>
  <c r="O321" i="13"/>
  <c r="N321" i="13"/>
  <c r="M321" i="13"/>
  <c r="L321" i="13"/>
  <c r="K321" i="13"/>
  <c r="J321" i="13"/>
  <c r="I321" i="13"/>
  <c r="H321" i="13"/>
  <c r="G321" i="13"/>
  <c r="F321" i="13"/>
  <c r="E321" i="13"/>
  <c r="AC320" i="13"/>
  <c r="AA320" i="13"/>
  <c r="Y320" i="13"/>
  <c r="U320" i="13"/>
  <c r="T320" i="13"/>
  <c r="R320" i="13"/>
  <c r="Q320" i="13"/>
  <c r="AC319" i="13"/>
  <c r="S319" i="13"/>
  <c r="R319" i="13"/>
  <c r="Q319" i="13"/>
  <c r="R311" i="13"/>
  <c r="Q311" i="13"/>
  <c r="I311" i="13"/>
  <c r="H311" i="13"/>
  <c r="G311" i="13"/>
  <c r="F311" i="13"/>
  <c r="E311" i="13"/>
  <c r="U310" i="13"/>
  <c r="T310" i="13"/>
  <c r="R310" i="13"/>
  <c r="Q310" i="13"/>
  <c r="S309" i="13"/>
  <c r="R309" i="13"/>
  <c r="Q309" i="13"/>
  <c r="R303" i="13"/>
  <c r="Q303" i="13"/>
  <c r="K303" i="13"/>
  <c r="J303" i="13"/>
  <c r="I303" i="13"/>
  <c r="H303" i="13"/>
  <c r="G303" i="13"/>
  <c r="F303" i="13"/>
  <c r="E303" i="13"/>
  <c r="U302" i="13"/>
  <c r="T302" i="13"/>
  <c r="R302" i="13"/>
  <c r="Q302" i="13"/>
  <c r="S301" i="13"/>
  <c r="R301" i="13"/>
  <c r="Q301" i="13"/>
  <c r="R297" i="13"/>
  <c r="Q297" i="13"/>
  <c r="P297" i="13"/>
  <c r="O297" i="13"/>
  <c r="N297" i="13"/>
  <c r="M297" i="13"/>
  <c r="L297" i="13"/>
  <c r="K297" i="13"/>
  <c r="J297" i="13"/>
  <c r="I297" i="13"/>
  <c r="H297" i="13"/>
  <c r="G297" i="13"/>
  <c r="F297" i="13"/>
  <c r="E297" i="13"/>
  <c r="U296" i="13"/>
  <c r="T296" i="13"/>
  <c r="R296" i="13"/>
  <c r="Q296" i="13"/>
  <c r="S295" i="13"/>
  <c r="R295" i="13"/>
  <c r="Q295" i="13"/>
  <c r="R292" i="13"/>
  <c r="Q292" i="13"/>
  <c r="P292" i="13"/>
  <c r="O292" i="13"/>
  <c r="N292" i="13"/>
  <c r="M292" i="13"/>
  <c r="L292" i="13"/>
  <c r="K292" i="13"/>
  <c r="J292" i="13"/>
  <c r="I292" i="13"/>
  <c r="H292" i="13"/>
  <c r="G292" i="13"/>
  <c r="F292" i="13"/>
  <c r="E292" i="13"/>
  <c r="U291" i="13"/>
  <c r="T291" i="13"/>
  <c r="R291" i="13"/>
  <c r="Q291" i="13"/>
  <c r="S290" i="13"/>
  <c r="R290" i="13"/>
  <c r="Q290" i="13"/>
  <c r="R281" i="13"/>
  <c r="Q281" i="13"/>
  <c r="P281" i="13"/>
  <c r="O281" i="13"/>
  <c r="N281" i="13"/>
  <c r="M281" i="13"/>
  <c r="L281" i="13"/>
  <c r="K281" i="13"/>
  <c r="J281" i="13"/>
  <c r="I281" i="13"/>
  <c r="H281" i="13"/>
  <c r="G281" i="13"/>
  <c r="F281" i="13"/>
  <c r="E281" i="13"/>
  <c r="U280" i="13"/>
  <c r="T280" i="13"/>
  <c r="R280" i="13"/>
  <c r="Q280" i="13"/>
  <c r="S279" i="13"/>
  <c r="R279" i="13"/>
  <c r="Q279" i="13"/>
  <c r="R268" i="13"/>
  <c r="Q268" i="13"/>
  <c r="F268" i="13"/>
  <c r="E268" i="13"/>
  <c r="T267" i="13"/>
  <c r="R267" i="13"/>
  <c r="Q267" i="13"/>
  <c r="S266" i="13"/>
  <c r="Q266" i="13"/>
  <c r="R264" i="13"/>
  <c r="Q264" i="13"/>
  <c r="P264" i="13"/>
  <c r="O264" i="13"/>
  <c r="N264" i="13"/>
  <c r="M264" i="13"/>
  <c r="L264" i="13"/>
  <c r="K264" i="13"/>
  <c r="J264" i="13"/>
  <c r="I264" i="13"/>
  <c r="H264" i="13"/>
  <c r="G264" i="13"/>
  <c r="F264" i="13"/>
  <c r="E264" i="13"/>
  <c r="U263" i="13"/>
  <c r="T263" i="13"/>
  <c r="R263" i="13"/>
  <c r="Q263" i="13"/>
  <c r="S262" i="13"/>
  <c r="R262" i="13"/>
  <c r="Q262" i="13"/>
  <c r="AC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AC257" i="13"/>
  <c r="U257" i="13"/>
  <c r="T257" i="13"/>
  <c r="R257" i="13"/>
  <c r="Q257" i="13"/>
  <c r="AC256" i="13"/>
  <c r="S256" i="13"/>
  <c r="R256" i="13"/>
  <c r="Q256" i="13"/>
  <c r="AC252" i="13"/>
  <c r="R252" i="13"/>
  <c r="Q252" i="13"/>
  <c r="P252" i="13"/>
  <c r="O252" i="13"/>
  <c r="N252" i="13"/>
  <c r="M252" i="13"/>
  <c r="L252" i="13"/>
  <c r="K252" i="13"/>
  <c r="J252" i="13"/>
  <c r="I252" i="13"/>
  <c r="H252" i="13"/>
  <c r="G252" i="13"/>
  <c r="F252" i="13"/>
  <c r="E252" i="13"/>
  <c r="AC251" i="13"/>
  <c r="U251" i="13"/>
  <c r="T251" i="13"/>
  <c r="R251" i="13"/>
  <c r="Q251" i="13"/>
  <c r="AC250" i="13"/>
  <c r="S250" i="13"/>
  <c r="R250" i="13"/>
  <c r="Q250" i="13"/>
  <c r="AC241" i="13"/>
  <c r="R241" i="13"/>
  <c r="Q241" i="13"/>
  <c r="P241" i="13"/>
  <c r="O241" i="13"/>
  <c r="N241" i="13"/>
  <c r="M241" i="13"/>
  <c r="L241" i="13"/>
  <c r="K241" i="13"/>
  <c r="J241" i="13"/>
  <c r="I241" i="13"/>
  <c r="H241" i="13"/>
  <c r="G241" i="13"/>
  <c r="F241" i="13"/>
  <c r="E241" i="13"/>
  <c r="AC240" i="13"/>
  <c r="U240" i="13"/>
  <c r="T240" i="13"/>
  <c r="R240" i="13"/>
  <c r="Q240" i="13"/>
  <c r="AC239" i="13"/>
  <c r="S239" i="13"/>
  <c r="R239" i="13"/>
  <c r="Q239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E230" i="13"/>
  <c r="U229" i="13"/>
  <c r="T229" i="13"/>
  <c r="R229" i="13"/>
  <c r="Q229" i="13"/>
  <c r="S228" i="13"/>
  <c r="R228" i="13"/>
  <c r="Q228" i="13"/>
  <c r="AC224" i="13"/>
  <c r="R224" i="13"/>
  <c r="Q224" i="13"/>
  <c r="P224" i="13"/>
  <c r="O224" i="13"/>
  <c r="N224" i="13"/>
  <c r="M224" i="13"/>
  <c r="L224" i="13"/>
  <c r="K224" i="13"/>
  <c r="J224" i="13"/>
  <c r="I224" i="13"/>
  <c r="H224" i="13"/>
  <c r="G224" i="13"/>
  <c r="F224" i="13"/>
  <c r="E224" i="13"/>
  <c r="AC223" i="13"/>
  <c r="U223" i="13"/>
  <c r="T223" i="13"/>
  <c r="R223" i="13"/>
  <c r="Q223" i="13"/>
  <c r="AC222" i="13"/>
  <c r="S222" i="13"/>
  <c r="R222" i="13"/>
  <c r="Q222" i="13"/>
  <c r="AC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AC216" i="13"/>
  <c r="U216" i="13"/>
  <c r="T216" i="13"/>
  <c r="R216" i="13"/>
  <c r="Q216" i="13"/>
  <c r="AC215" i="13"/>
  <c r="S215" i="13"/>
  <c r="R215" i="13"/>
  <c r="Q215" i="13"/>
  <c r="R209" i="13"/>
  <c r="Q209" i="13"/>
  <c r="H209" i="13"/>
  <c r="G209" i="13"/>
  <c r="F209" i="13"/>
  <c r="E209" i="13"/>
  <c r="U208" i="13"/>
  <c r="T208" i="13"/>
  <c r="R208" i="13"/>
  <c r="Q208" i="13"/>
  <c r="S207" i="13"/>
  <c r="R207" i="13"/>
  <c r="Q207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U194" i="13"/>
  <c r="T194" i="13"/>
  <c r="R194" i="13"/>
  <c r="Q194" i="13"/>
  <c r="S193" i="13"/>
  <c r="R193" i="13"/>
  <c r="Q193" i="13"/>
  <c r="AC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AC188" i="13"/>
  <c r="V188" i="13"/>
  <c r="U188" i="13"/>
  <c r="T188" i="13"/>
  <c r="R188" i="13"/>
  <c r="Q188" i="13"/>
  <c r="AC187" i="13"/>
  <c r="S187" i="13"/>
  <c r="R187" i="13"/>
  <c r="Q187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AA183" i="13"/>
  <c r="Z183" i="13"/>
  <c r="Y183" i="13"/>
  <c r="X183" i="13"/>
  <c r="W183" i="13"/>
  <c r="V183" i="13"/>
  <c r="U183" i="13"/>
  <c r="T183" i="13"/>
  <c r="R183" i="13"/>
  <c r="Q183" i="13"/>
  <c r="S182" i="13"/>
  <c r="R182" i="13"/>
  <c r="Q182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U175" i="13"/>
  <c r="T175" i="13"/>
  <c r="R175" i="13"/>
  <c r="Q175" i="13"/>
  <c r="S174" i="13"/>
  <c r="R174" i="13"/>
  <c r="Q174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AA169" i="13"/>
  <c r="Z169" i="13"/>
  <c r="Y169" i="13"/>
  <c r="X169" i="13"/>
  <c r="V169" i="13"/>
  <c r="U169" i="13"/>
  <c r="T169" i="13"/>
  <c r="R169" i="13"/>
  <c r="Q169" i="13"/>
  <c r="S168" i="13"/>
  <c r="R168" i="13"/>
  <c r="Q168" i="13"/>
  <c r="R161" i="13"/>
  <c r="Q161" i="13"/>
  <c r="F161" i="13"/>
  <c r="E161" i="13"/>
  <c r="U160" i="13"/>
  <c r="T160" i="13"/>
  <c r="R160" i="13"/>
  <c r="Q160" i="13"/>
  <c r="Q159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V154" i="13"/>
  <c r="U154" i="13"/>
  <c r="T154" i="13"/>
  <c r="R154" i="13"/>
  <c r="Q154" i="13"/>
  <c r="S153" i="13"/>
  <c r="R153" i="13"/>
  <c r="Q153" i="13"/>
  <c r="R149" i="13"/>
  <c r="Q149" i="13"/>
  <c r="F149" i="13"/>
  <c r="E149" i="13"/>
  <c r="U148" i="13"/>
  <c r="T148" i="13"/>
  <c r="R148" i="13"/>
  <c r="Q148" i="13"/>
  <c r="S147" i="13"/>
  <c r="R147" i="13"/>
  <c r="Q147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AA142" i="13"/>
  <c r="Z142" i="13"/>
  <c r="Y142" i="13"/>
  <c r="U142" i="13"/>
  <c r="T142" i="13"/>
  <c r="R142" i="13"/>
  <c r="Q142" i="13"/>
  <c r="S141" i="13"/>
  <c r="R141" i="13"/>
  <c r="Q141" i="13"/>
  <c r="R134" i="13"/>
  <c r="Q134" i="13"/>
  <c r="N134" i="13"/>
  <c r="M134" i="13"/>
  <c r="L134" i="13"/>
  <c r="K134" i="13"/>
  <c r="J134" i="13"/>
  <c r="I134" i="13"/>
  <c r="H134" i="13"/>
  <c r="G134" i="13"/>
  <c r="F134" i="13"/>
  <c r="E134" i="13"/>
  <c r="AA133" i="13"/>
  <c r="Z133" i="13"/>
  <c r="Y133" i="13"/>
  <c r="X133" i="13"/>
  <c r="U133" i="13"/>
  <c r="T133" i="13"/>
  <c r="R133" i="13"/>
  <c r="Q133" i="13"/>
  <c r="S132" i="13"/>
  <c r="R132" i="13"/>
  <c r="Q132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U126" i="13"/>
  <c r="T126" i="13"/>
  <c r="R126" i="13"/>
  <c r="Q126" i="13"/>
  <c r="S125" i="13"/>
  <c r="R125" i="13"/>
  <c r="Q125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Z117" i="13"/>
  <c r="Y117" i="13"/>
  <c r="W117" i="13"/>
  <c r="V117" i="13"/>
  <c r="U117" i="13"/>
  <c r="T117" i="13"/>
  <c r="R117" i="13"/>
  <c r="Q117" i="13"/>
  <c r="S116" i="13"/>
  <c r="R116" i="13"/>
  <c r="Q116" i="13"/>
  <c r="R110" i="13"/>
  <c r="Q110" i="13"/>
  <c r="K110" i="13"/>
  <c r="J110" i="13"/>
  <c r="I110" i="13"/>
  <c r="H110" i="13"/>
  <c r="G110" i="13"/>
  <c r="F110" i="13"/>
  <c r="E110" i="13"/>
  <c r="U109" i="13"/>
  <c r="T109" i="13"/>
  <c r="R109" i="13"/>
  <c r="Q109" i="13"/>
  <c r="S108" i="13"/>
  <c r="R108" i="13"/>
  <c r="Q108" i="13"/>
  <c r="R103" i="13"/>
  <c r="Q103" i="13"/>
  <c r="K103" i="13"/>
  <c r="J103" i="13"/>
  <c r="I103" i="13"/>
  <c r="H103" i="13"/>
  <c r="G103" i="13"/>
  <c r="F103" i="13"/>
  <c r="E103" i="13"/>
  <c r="U102" i="13"/>
  <c r="T102" i="13"/>
  <c r="R102" i="13"/>
  <c r="Q102" i="13"/>
  <c r="S101" i="13"/>
  <c r="R101" i="13"/>
  <c r="Q101" i="13"/>
  <c r="R88" i="13"/>
  <c r="Q88" i="13"/>
  <c r="L88" i="13"/>
  <c r="K88" i="13"/>
  <c r="J88" i="13"/>
  <c r="I88" i="13"/>
  <c r="H88" i="13"/>
  <c r="G88" i="13"/>
  <c r="F88" i="13"/>
  <c r="E88" i="13"/>
  <c r="U87" i="13"/>
  <c r="T87" i="13"/>
  <c r="R87" i="13"/>
  <c r="Q87" i="13"/>
  <c r="S86" i="13"/>
  <c r="R86" i="13"/>
  <c r="Q86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U78" i="13"/>
  <c r="T78" i="13"/>
  <c r="R78" i="13"/>
  <c r="Q78" i="13"/>
  <c r="S77" i="13"/>
  <c r="R77" i="13"/>
  <c r="Q77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V69" i="13"/>
  <c r="U69" i="13"/>
  <c r="T69" i="13"/>
  <c r="R69" i="13"/>
  <c r="Q69" i="13"/>
  <c r="S68" i="13"/>
  <c r="R68" i="13"/>
  <c r="Q68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U59" i="13"/>
  <c r="T59" i="13"/>
  <c r="R59" i="13"/>
  <c r="Q59" i="13"/>
  <c r="S58" i="13"/>
  <c r="R58" i="13"/>
  <c r="Q58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U52" i="13"/>
  <c r="T52" i="13"/>
  <c r="R52" i="13"/>
  <c r="Q52" i="13"/>
  <c r="S51" i="13"/>
  <c r="R51" i="13"/>
  <c r="Q51" i="13"/>
  <c r="R42" i="13"/>
  <c r="Q42" i="13"/>
  <c r="J42" i="13"/>
  <c r="I42" i="13"/>
  <c r="H42" i="13"/>
  <c r="G42" i="13"/>
  <c r="F42" i="13"/>
  <c r="E42" i="13"/>
  <c r="U41" i="13"/>
  <c r="T41" i="13"/>
  <c r="R41" i="13"/>
  <c r="Q41" i="13"/>
  <c r="S40" i="13"/>
  <c r="R40" i="13"/>
  <c r="Q40" i="13"/>
  <c r="AC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AC30" i="13"/>
  <c r="U30" i="13"/>
  <c r="T30" i="13"/>
  <c r="R30" i="13"/>
  <c r="Q30" i="13"/>
  <c r="AC29" i="13"/>
  <c r="S29" i="13"/>
  <c r="R29" i="13"/>
  <c r="Q29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U24" i="13"/>
  <c r="T24" i="13"/>
  <c r="R24" i="13"/>
  <c r="Q24" i="13"/>
  <c r="S23" i="13"/>
  <c r="R23" i="13"/>
  <c r="Q23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V10" i="13"/>
  <c r="U10" i="13"/>
  <c r="T10" i="13"/>
  <c r="R10" i="13"/>
  <c r="Q10" i="13"/>
  <c r="S9" i="13"/>
  <c r="R9" i="13"/>
  <c r="Q9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875" i="12"/>
  <c r="U863" i="12"/>
  <c r="T863" i="12"/>
  <c r="AG858" i="12"/>
  <c r="AF858" i="12"/>
  <c r="AE858" i="12"/>
  <c r="AD858" i="12"/>
  <c r="AC858" i="12"/>
  <c r="AB858" i="12"/>
  <c r="AA858" i="12"/>
  <c r="Z858" i="12"/>
  <c r="Y858" i="12"/>
  <c r="X858" i="12"/>
  <c r="W858" i="12"/>
  <c r="R850" i="12"/>
  <c r="Q850" i="12"/>
  <c r="P850" i="12"/>
  <c r="R849" i="12"/>
  <c r="Q849" i="12"/>
  <c r="Q848" i="12"/>
  <c r="R845" i="12"/>
  <c r="Q845" i="12"/>
  <c r="P845" i="12"/>
  <c r="O845" i="12"/>
  <c r="N845" i="12"/>
  <c r="R844" i="12"/>
  <c r="Q844" i="12"/>
  <c r="Q843" i="12"/>
  <c r="R839" i="12"/>
  <c r="Q839" i="12"/>
  <c r="P839" i="12"/>
  <c r="R838" i="12"/>
  <c r="Q838" i="12"/>
  <c r="Q837" i="12"/>
  <c r="R832" i="12"/>
  <c r="Q832" i="12"/>
  <c r="P832" i="12"/>
  <c r="R831" i="12"/>
  <c r="Q831" i="12"/>
  <c r="Q830" i="12"/>
  <c r="R825" i="12"/>
  <c r="Q825" i="12"/>
  <c r="R824" i="12"/>
  <c r="Q824" i="12"/>
  <c r="Q823" i="12"/>
  <c r="R819" i="12"/>
  <c r="Q819" i="12"/>
  <c r="P819" i="12"/>
  <c r="O819" i="12"/>
  <c r="AG818" i="12"/>
  <c r="R818" i="12"/>
  <c r="Q818" i="12"/>
  <c r="Q817" i="12"/>
  <c r="R810" i="12"/>
  <c r="Q810" i="12"/>
  <c r="R809" i="12"/>
  <c r="Q809" i="12"/>
  <c r="Q808" i="12"/>
  <c r="R799" i="12"/>
  <c r="Q799" i="12"/>
  <c r="R798" i="12"/>
  <c r="Q798" i="12"/>
  <c r="Q797" i="12"/>
  <c r="R792" i="12"/>
  <c r="Q792" i="12"/>
  <c r="P792" i="12"/>
  <c r="R791" i="12"/>
  <c r="Q791" i="12"/>
  <c r="Q790" i="12"/>
  <c r="R786" i="12"/>
  <c r="Q786" i="12"/>
  <c r="P786" i="12"/>
  <c r="AG785" i="12"/>
  <c r="U785" i="12"/>
  <c r="T785" i="12"/>
  <c r="R785" i="12"/>
  <c r="Q785" i="12"/>
  <c r="S784" i="12"/>
  <c r="Q784" i="12"/>
  <c r="R780" i="12"/>
  <c r="Q780" i="12"/>
  <c r="P780" i="12"/>
  <c r="O780" i="12"/>
  <c r="U779" i="12"/>
  <c r="T779" i="12"/>
  <c r="R779" i="12"/>
  <c r="Q779" i="12"/>
  <c r="S778" i="12"/>
  <c r="Q778" i="12"/>
  <c r="R774" i="12"/>
  <c r="Q774" i="12"/>
  <c r="P774" i="12"/>
  <c r="O774" i="12"/>
  <c r="U773" i="12"/>
  <c r="T773" i="12"/>
  <c r="R773" i="12"/>
  <c r="Q773" i="12"/>
  <c r="S772" i="12"/>
  <c r="Q772" i="12"/>
  <c r="R765" i="12"/>
  <c r="Q765" i="12"/>
  <c r="P765" i="12"/>
  <c r="O765" i="12"/>
  <c r="N765" i="12"/>
  <c r="M765" i="12"/>
  <c r="L765" i="12"/>
  <c r="K765" i="12"/>
  <c r="U764" i="12"/>
  <c r="T764" i="12"/>
  <c r="R764" i="12"/>
  <c r="Q764" i="12"/>
  <c r="S763" i="12"/>
  <c r="Q763" i="12"/>
  <c r="R752" i="12"/>
  <c r="Q752" i="12"/>
  <c r="P752" i="12"/>
  <c r="O752" i="12"/>
  <c r="N752" i="12"/>
  <c r="M752" i="12"/>
  <c r="L752" i="12"/>
  <c r="AG751" i="12"/>
  <c r="U751" i="12"/>
  <c r="T751" i="12"/>
  <c r="R751" i="12"/>
  <c r="Q751" i="12"/>
  <c r="S750" i="12"/>
  <c r="Q750" i="12"/>
  <c r="AI746" i="12"/>
  <c r="R746" i="12"/>
  <c r="Q746" i="12"/>
  <c r="P746" i="12"/>
  <c r="O746" i="12"/>
  <c r="N746" i="12"/>
  <c r="M746" i="12"/>
  <c r="AI745" i="12"/>
  <c r="U745" i="12"/>
  <c r="T745" i="12"/>
  <c r="R745" i="12"/>
  <c r="Q745" i="12"/>
  <c r="AI744" i="12"/>
  <c r="S744" i="12"/>
  <c r="Q744" i="12"/>
  <c r="R737" i="12"/>
  <c r="Q737" i="12"/>
  <c r="P737" i="12"/>
  <c r="O737" i="12"/>
  <c r="N737" i="12"/>
  <c r="M737" i="12"/>
  <c r="L737" i="12"/>
  <c r="K737" i="12"/>
  <c r="U736" i="12"/>
  <c r="T736" i="12"/>
  <c r="R736" i="12"/>
  <c r="Q736" i="12"/>
  <c r="S735" i="12"/>
  <c r="Q735" i="12"/>
  <c r="R730" i="12"/>
  <c r="Q730" i="12"/>
  <c r="P730" i="12"/>
  <c r="O730" i="12"/>
  <c r="N730" i="12"/>
  <c r="M730" i="12"/>
  <c r="L730" i="12"/>
  <c r="K730" i="12"/>
  <c r="J730" i="12"/>
  <c r="AG729" i="12"/>
  <c r="AF729" i="12"/>
  <c r="AE729" i="12"/>
  <c r="AD729" i="12"/>
  <c r="AC729" i="12"/>
  <c r="AB729" i="12"/>
  <c r="AA729" i="12"/>
  <c r="R729" i="12"/>
  <c r="Q729" i="12"/>
  <c r="Q728" i="12"/>
  <c r="U724" i="12"/>
  <c r="R724" i="12"/>
  <c r="Q724" i="12"/>
  <c r="P724" i="12"/>
  <c r="O724" i="12"/>
  <c r="N724" i="12"/>
  <c r="M724" i="12"/>
  <c r="L724" i="12"/>
  <c r="K724" i="12"/>
  <c r="T723" i="12"/>
  <c r="R723" i="12"/>
  <c r="Q723" i="12"/>
  <c r="S722" i="12"/>
  <c r="Q722" i="12"/>
  <c r="U716" i="12"/>
  <c r="R716" i="12"/>
  <c r="Q716" i="12"/>
  <c r="P716" i="12"/>
  <c r="O716" i="12"/>
  <c r="N716" i="12"/>
  <c r="M716" i="12"/>
  <c r="L716" i="12"/>
  <c r="K716" i="12"/>
  <c r="T715" i="12"/>
  <c r="R715" i="12"/>
  <c r="Q715" i="12"/>
  <c r="S714" i="12"/>
  <c r="Q714" i="12"/>
  <c r="U710" i="12"/>
  <c r="R710" i="12"/>
  <c r="Q710" i="12"/>
  <c r="P710" i="12"/>
  <c r="O710" i="12"/>
  <c r="N710" i="12"/>
  <c r="M710" i="12"/>
  <c r="L710" i="12"/>
  <c r="K710" i="12"/>
  <c r="J710" i="12"/>
  <c r="I710" i="12"/>
  <c r="T709" i="12"/>
  <c r="R709" i="12"/>
  <c r="Q709" i="12"/>
  <c r="S708" i="12"/>
  <c r="Q708" i="12"/>
  <c r="U702" i="12"/>
  <c r="R702" i="12"/>
  <c r="Q702" i="12"/>
  <c r="P702" i="12"/>
  <c r="O702" i="12"/>
  <c r="N702" i="12"/>
  <c r="M702" i="12"/>
  <c r="L702" i="12"/>
  <c r="K702" i="12"/>
  <c r="J702" i="12"/>
  <c r="AG701" i="12"/>
  <c r="T701" i="12"/>
  <c r="R701" i="12"/>
  <c r="Q701" i="12"/>
  <c r="S700" i="12"/>
  <c r="Q700" i="12"/>
  <c r="U696" i="12"/>
  <c r="R696" i="12"/>
  <c r="Q696" i="12"/>
  <c r="P696" i="12"/>
  <c r="O696" i="12"/>
  <c r="N696" i="12"/>
  <c r="M696" i="12"/>
  <c r="L696" i="12"/>
  <c r="K696" i="12"/>
  <c r="J696" i="12"/>
  <c r="I696" i="12"/>
  <c r="T695" i="12"/>
  <c r="R695" i="12"/>
  <c r="Q695" i="12"/>
  <c r="S694" i="12"/>
  <c r="Q694" i="12"/>
  <c r="U689" i="12"/>
  <c r="R689" i="12"/>
  <c r="Q689" i="12"/>
  <c r="P689" i="12"/>
  <c r="O689" i="12"/>
  <c r="N689" i="12"/>
  <c r="M689" i="12"/>
  <c r="L689" i="12"/>
  <c r="K689" i="12"/>
  <c r="AG688" i="12"/>
  <c r="AF688" i="12"/>
  <c r="AE688" i="12"/>
  <c r="AC688" i="12"/>
  <c r="T688" i="12"/>
  <c r="R688" i="12"/>
  <c r="Q688" i="12"/>
  <c r="S687" i="12"/>
  <c r="Q687" i="12"/>
  <c r="R683" i="12"/>
  <c r="Q683" i="12"/>
  <c r="P683" i="12"/>
  <c r="O683" i="12"/>
  <c r="N683" i="12"/>
  <c r="M683" i="12"/>
  <c r="L683" i="12"/>
  <c r="K683" i="12"/>
  <c r="J683" i="12"/>
  <c r="I683" i="12"/>
  <c r="U682" i="12"/>
  <c r="T682" i="12"/>
  <c r="R682" i="12"/>
  <c r="Q682" i="12"/>
  <c r="S681" i="12"/>
  <c r="Q681" i="12"/>
  <c r="AI677" i="12"/>
  <c r="U677" i="12"/>
  <c r="R677" i="12"/>
  <c r="Q677" i="12"/>
  <c r="P677" i="12"/>
  <c r="O677" i="12"/>
  <c r="N677" i="12"/>
  <c r="M677" i="12"/>
  <c r="L677" i="12"/>
  <c r="K677" i="12"/>
  <c r="J677" i="12"/>
  <c r="I677" i="12"/>
  <c r="H677" i="12"/>
  <c r="AI676" i="12"/>
  <c r="T676" i="12"/>
  <c r="R676" i="12"/>
  <c r="Q676" i="12"/>
  <c r="AI675" i="12"/>
  <c r="S675" i="12"/>
  <c r="Q675" i="12"/>
  <c r="U671" i="12"/>
  <c r="R671" i="12"/>
  <c r="Q671" i="12"/>
  <c r="P671" i="12"/>
  <c r="O671" i="12"/>
  <c r="N671" i="12"/>
  <c r="M671" i="12"/>
  <c r="L671" i="12"/>
  <c r="K671" i="12"/>
  <c r="J671" i="12"/>
  <c r="AG670" i="12"/>
  <c r="AF670" i="12"/>
  <c r="AC670" i="12"/>
  <c r="AA670" i="12"/>
  <c r="T670" i="12"/>
  <c r="R670" i="12"/>
  <c r="Q670" i="12"/>
  <c r="S669" i="12"/>
  <c r="Q669" i="12"/>
  <c r="U665" i="12"/>
  <c r="R665" i="12"/>
  <c r="Q665" i="12"/>
  <c r="P665" i="12"/>
  <c r="O665" i="12"/>
  <c r="N665" i="12"/>
  <c r="M665" i="12"/>
  <c r="L665" i="12"/>
  <c r="K665" i="12"/>
  <c r="J665" i="12"/>
  <c r="I665" i="12"/>
  <c r="H665" i="12"/>
  <c r="G665" i="12"/>
  <c r="F665" i="12"/>
  <c r="E665" i="12"/>
  <c r="T664" i="12"/>
  <c r="R664" i="12"/>
  <c r="Q664" i="12"/>
  <c r="S663" i="12"/>
  <c r="Q663" i="12"/>
  <c r="U659" i="12"/>
  <c r="R659" i="12"/>
  <c r="Q659" i="12"/>
  <c r="P659" i="12"/>
  <c r="O659" i="12"/>
  <c r="N659" i="12"/>
  <c r="M659" i="12"/>
  <c r="L659" i="12"/>
  <c r="K659" i="12"/>
  <c r="J659" i="12"/>
  <c r="I659" i="12"/>
  <c r="H659" i="12"/>
  <c r="G659" i="12"/>
  <c r="T658" i="12"/>
  <c r="R658" i="12"/>
  <c r="Q658" i="12"/>
  <c r="S657" i="12"/>
  <c r="Q657" i="12"/>
  <c r="U654" i="12"/>
  <c r="R654" i="12"/>
  <c r="Q654" i="12"/>
  <c r="P654" i="12"/>
  <c r="O654" i="12"/>
  <c r="N654" i="12"/>
  <c r="M654" i="12"/>
  <c r="L654" i="12"/>
  <c r="K654" i="12"/>
  <c r="J654" i="12"/>
  <c r="I654" i="12"/>
  <c r="H654" i="12"/>
  <c r="G654" i="12"/>
  <c r="F654" i="12"/>
  <c r="E654" i="12"/>
  <c r="T653" i="12"/>
  <c r="R653" i="12"/>
  <c r="Q653" i="12"/>
  <c r="S652" i="12"/>
  <c r="R652" i="12"/>
  <c r="Q652" i="12"/>
  <c r="U648" i="12"/>
  <c r="R648" i="12"/>
  <c r="Q648" i="12"/>
  <c r="P648" i="12"/>
  <c r="O648" i="12"/>
  <c r="N648" i="12"/>
  <c r="M648" i="12"/>
  <c r="L648" i="12"/>
  <c r="K648" i="12"/>
  <c r="J648" i="12"/>
  <c r="I648" i="12"/>
  <c r="H648" i="12"/>
  <c r="G648" i="12"/>
  <c r="F648" i="12"/>
  <c r="T647" i="12"/>
  <c r="R647" i="12"/>
  <c r="Q647" i="12"/>
  <c r="S646" i="12"/>
  <c r="Q646" i="12"/>
  <c r="AI642" i="12"/>
  <c r="R642" i="12"/>
  <c r="Q642" i="12"/>
  <c r="P642" i="12"/>
  <c r="O642" i="12"/>
  <c r="N642" i="12"/>
  <c r="M642" i="12"/>
  <c r="L642" i="12"/>
  <c r="K642" i="12"/>
  <c r="J642" i="12"/>
  <c r="I642" i="12"/>
  <c r="H642" i="12"/>
  <c r="G642" i="12"/>
  <c r="F642" i="12"/>
  <c r="E642" i="12"/>
  <c r="AI641" i="12"/>
  <c r="AG641" i="12"/>
  <c r="AF641" i="12"/>
  <c r="AE641" i="12"/>
  <c r="AD641" i="12"/>
  <c r="AC641" i="12"/>
  <c r="AB641" i="12"/>
  <c r="AA641" i="12"/>
  <c r="Z641" i="12"/>
  <c r="Y641" i="12"/>
  <c r="X641" i="12"/>
  <c r="W641" i="12"/>
  <c r="U641" i="12"/>
  <c r="T641" i="12"/>
  <c r="R641" i="12"/>
  <c r="Q641" i="12"/>
  <c r="AI640" i="12"/>
  <c r="S640" i="12"/>
  <c r="Q640" i="12"/>
  <c r="AI636" i="12"/>
  <c r="R636" i="12"/>
  <c r="Q636" i="12"/>
  <c r="P636" i="12"/>
  <c r="O636" i="12"/>
  <c r="N636" i="12"/>
  <c r="M636" i="12"/>
  <c r="L636" i="12"/>
  <c r="K636" i="12"/>
  <c r="J636" i="12"/>
  <c r="I636" i="12"/>
  <c r="H636" i="12"/>
  <c r="G636" i="12"/>
  <c r="F636" i="12"/>
  <c r="E636" i="12"/>
  <c r="AI635" i="12"/>
  <c r="U635" i="12"/>
  <c r="T635" i="12"/>
  <c r="R635" i="12"/>
  <c r="Q635" i="12"/>
  <c r="AI634" i="12"/>
  <c r="S634" i="12"/>
  <c r="Q634" i="12"/>
  <c r="R630" i="12"/>
  <c r="Q630" i="12"/>
  <c r="N630" i="12"/>
  <c r="M630" i="12"/>
  <c r="L630" i="12"/>
  <c r="K630" i="12"/>
  <c r="J630" i="12"/>
  <c r="I630" i="12"/>
  <c r="H630" i="12"/>
  <c r="G630" i="12"/>
  <c r="F630" i="12"/>
  <c r="E630" i="12"/>
  <c r="U629" i="12"/>
  <c r="T629" i="12"/>
  <c r="R629" i="12"/>
  <c r="Q629" i="12"/>
  <c r="S628" i="12"/>
  <c r="Q628" i="12"/>
  <c r="AI624" i="12"/>
  <c r="R624" i="12"/>
  <c r="Q624" i="12"/>
  <c r="P624" i="12"/>
  <c r="O624" i="12"/>
  <c r="N624" i="12"/>
  <c r="M624" i="12"/>
  <c r="L624" i="12"/>
  <c r="K624" i="12"/>
  <c r="J624" i="12"/>
  <c r="I624" i="12"/>
  <c r="H624" i="12"/>
  <c r="G624" i="12"/>
  <c r="F624" i="12"/>
  <c r="E624" i="12"/>
  <c r="AI623" i="12"/>
  <c r="U623" i="12"/>
  <c r="T623" i="12"/>
  <c r="R623" i="12"/>
  <c r="Q623" i="12"/>
  <c r="AI622" i="12"/>
  <c r="S622" i="12"/>
  <c r="Q622" i="12"/>
  <c r="R616" i="12"/>
  <c r="Q616" i="12"/>
  <c r="P616" i="12"/>
  <c r="O616" i="12"/>
  <c r="N616" i="12"/>
  <c r="M616" i="12"/>
  <c r="L616" i="12"/>
  <c r="K616" i="12"/>
  <c r="J616" i="12"/>
  <c r="I616" i="12"/>
  <c r="H616" i="12"/>
  <c r="G616" i="12"/>
  <c r="F616" i="12"/>
  <c r="E616" i="12"/>
  <c r="U615" i="12"/>
  <c r="T615" i="12"/>
  <c r="R615" i="12"/>
  <c r="Q615" i="12"/>
  <c r="S614" i="12"/>
  <c r="Q614" i="12"/>
  <c r="AI610" i="12"/>
  <c r="R610" i="12"/>
  <c r="Q610" i="12"/>
  <c r="P610" i="12"/>
  <c r="O610" i="12"/>
  <c r="N610" i="12"/>
  <c r="M610" i="12"/>
  <c r="L610" i="12"/>
  <c r="K610" i="12"/>
  <c r="J610" i="12"/>
  <c r="I610" i="12"/>
  <c r="H610" i="12"/>
  <c r="G610" i="12"/>
  <c r="F610" i="12"/>
  <c r="E610" i="12"/>
  <c r="AI609" i="12"/>
  <c r="X609" i="12"/>
  <c r="U609" i="12"/>
  <c r="T609" i="12"/>
  <c r="R609" i="12"/>
  <c r="Q609" i="12"/>
  <c r="AI608" i="12"/>
  <c r="S608" i="12"/>
  <c r="Q608" i="12"/>
  <c r="R604" i="12"/>
  <c r="Q604" i="12"/>
  <c r="P604" i="12"/>
  <c r="O604" i="12"/>
  <c r="N604" i="12"/>
  <c r="M604" i="12"/>
  <c r="L604" i="12"/>
  <c r="K604" i="12"/>
  <c r="J604" i="12"/>
  <c r="I604" i="12"/>
  <c r="H604" i="12"/>
  <c r="G604" i="12"/>
  <c r="F604" i="12"/>
  <c r="E604" i="12"/>
  <c r="U603" i="12"/>
  <c r="T603" i="12"/>
  <c r="R603" i="12"/>
  <c r="Q603" i="12"/>
  <c r="S602" i="12"/>
  <c r="R602" i="12"/>
  <c r="Q602" i="12"/>
  <c r="R600" i="12"/>
  <c r="Q600" i="12"/>
  <c r="P600" i="12"/>
  <c r="O600" i="12"/>
  <c r="N600" i="12"/>
  <c r="M600" i="12"/>
  <c r="L600" i="12"/>
  <c r="K600" i="12"/>
  <c r="J600" i="12"/>
  <c r="I600" i="12"/>
  <c r="H600" i="12"/>
  <c r="G600" i="12"/>
  <c r="AI599" i="12"/>
  <c r="AG599" i="12"/>
  <c r="AF599" i="12"/>
  <c r="AE599" i="12"/>
  <c r="AD599" i="12"/>
  <c r="AC599" i="12"/>
  <c r="AB599" i="12"/>
  <c r="AA599" i="12"/>
  <c r="Z599" i="12"/>
  <c r="Y599" i="12"/>
  <c r="X599" i="12"/>
  <c r="R599" i="12"/>
  <c r="Q599" i="12"/>
  <c r="R598" i="12"/>
  <c r="Q598" i="12"/>
  <c r="R596" i="12"/>
  <c r="Q596" i="12"/>
  <c r="F596" i="12"/>
  <c r="E596" i="12"/>
  <c r="AG595" i="12"/>
  <c r="W595" i="12"/>
  <c r="U595" i="12"/>
  <c r="T595" i="12"/>
  <c r="R595" i="12"/>
  <c r="Q595" i="12"/>
  <c r="S594" i="12"/>
  <c r="R594" i="12"/>
  <c r="Q594" i="12"/>
  <c r="R589" i="12"/>
  <c r="Q589" i="12"/>
  <c r="N589" i="12"/>
  <c r="M589" i="12"/>
  <c r="L589" i="12"/>
  <c r="K589" i="12"/>
  <c r="J589" i="12"/>
  <c r="I589" i="12"/>
  <c r="H589" i="12"/>
  <c r="G589" i="12"/>
  <c r="F589" i="12"/>
  <c r="E589" i="12"/>
  <c r="U588" i="12"/>
  <c r="T588" i="12"/>
  <c r="R588" i="12"/>
  <c r="Q588" i="12"/>
  <c r="S587" i="12"/>
  <c r="R587" i="12"/>
  <c r="Q587" i="12"/>
  <c r="R581" i="12"/>
  <c r="Q581" i="12"/>
  <c r="N581" i="12"/>
  <c r="M581" i="12"/>
  <c r="L581" i="12"/>
  <c r="K581" i="12"/>
  <c r="J581" i="12"/>
  <c r="I581" i="12"/>
  <c r="H581" i="12"/>
  <c r="G581" i="12"/>
  <c r="F581" i="12"/>
  <c r="E581" i="12"/>
  <c r="U580" i="12"/>
  <c r="T580" i="12"/>
  <c r="R580" i="12"/>
  <c r="Q580" i="12"/>
  <c r="S579" i="12"/>
  <c r="R579" i="12"/>
  <c r="Q579" i="12"/>
  <c r="AI571" i="12"/>
  <c r="R571" i="12"/>
  <c r="Q571" i="12"/>
  <c r="P571" i="12"/>
  <c r="O571" i="12"/>
  <c r="N571" i="12"/>
  <c r="L571" i="12"/>
  <c r="K571" i="12"/>
  <c r="J571" i="12"/>
  <c r="I571" i="12"/>
  <c r="H571" i="12"/>
  <c r="G571" i="12"/>
  <c r="F571" i="12"/>
  <c r="E571" i="12"/>
  <c r="AI570" i="12"/>
  <c r="X570" i="12"/>
  <c r="U570" i="12"/>
  <c r="T570" i="12"/>
  <c r="R570" i="12"/>
  <c r="Q570" i="12"/>
  <c r="AI569" i="12"/>
  <c r="S569" i="12"/>
  <c r="R569" i="12"/>
  <c r="Q569" i="12"/>
  <c r="R565" i="12"/>
  <c r="Q565" i="12"/>
  <c r="P565" i="12"/>
  <c r="O565" i="12"/>
  <c r="N565" i="12"/>
  <c r="M565" i="12"/>
  <c r="L565" i="12"/>
  <c r="K565" i="12"/>
  <c r="J565" i="12"/>
  <c r="I565" i="12"/>
  <c r="H565" i="12"/>
  <c r="G565" i="12"/>
  <c r="F565" i="12"/>
  <c r="E565" i="12"/>
  <c r="AG564" i="12"/>
  <c r="AF564" i="12"/>
  <c r="AE564" i="12"/>
  <c r="AD564" i="12"/>
  <c r="AC564" i="12"/>
  <c r="AB564" i="12"/>
  <c r="AA564" i="12"/>
  <c r="Z564" i="12"/>
  <c r="Y564" i="12"/>
  <c r="X564" i="12"/>
  <c r="W564" i="12"/>
  <c r="U564" i="12"/>
  <c r="T564" i="12"/>
  <c r="R564" i="12"/>
  <c r="Q564" i="12"/>
  <c r="S563" i="12"/>
  <c r="R563" i="12"/>
  <c r="Q563" i="12"/>
  <c r="R557" i="12"/>
  <c r="Q557" i="12"/>
  <c r="H557" i="12"/>
  <c r="G557" i="12"/>
  <c r="F557" i="12"/>
  <c r="E557" i="12"/>
  <c r="U556" i="12"/>
  <c r="T556" i="12"/>
  <c r="R556" i="12"/>
  <c r="Q556" i="12"/>
  <c r="S555" i="12"/>
  <c r="R555" i="12"/>
  <c r="Q555" i="12"/>
  <c r="R549" i="12"/>
  <c r="Q549" i="12"/>
  <c r="N549" i="12"/>
  <c r="M549" i="12"/>
  <c r="L549" i="12"/>
  <c r="K549" i="12"/>
  <c r="J549" i="12"/>
  <c r="I549" i="12"/>
  <c r="H549" i="12"/>
  <c r="G549" i="12"/>
  <c r="F549" i="12"/>
  <c r="E549" i="12"/>
  <c r="U548" i="12"/>
  <c r="T548" i="12"/>
  <c r="R548" i="12"/>
  <c r="Q548" i="12"/>
  <c r="S547" i="12"/>
  <c r="R547" i="12"/>
  <c r="Q547" i="12"/>
  <c r="R541" i="12"/>
  <c r="Q541" i="12"/>
  <c r="P541" i="12"/>
  <c r="O541" i="12"/>
  <c r="N541" i="12"/>
  <c r="M541" i="12"/>
  <c r="L541" i="12"/>
  <c r="K541" i="12"/>
  <c r="J541" i="12"/>
  <c r="I541" i="12"/>
  <c r="H541" i="12"/>
  <c r="G541" i="12"/>
  <c r="F541" i="12"/>
  <c r="E541" i="12"/>
  <c r="AG540" i="12"/>
  <c r="AF540" i="12"/>
  <c r="AE540" i="12"/>
  <c r="AD540" i="12"/>
  <c r="AC540" i="12"/>
  <c r="AB540" i="12"/>
  <c r="AA540" i="12"/>
  <c r="Z540" i="12"/>
  <c r="Y540" i="12"/>
  <c r="U540" i="12"/>
  <c r="T540" i="12"/>
  <c r="R540" i="12"/>
  <c r="Q540" i="12"/>
  <c r="R539" i="12"/>
  <c r="Q539" i="12"/>
  <c r="AI535" i="12"/>
  <c r="R535" i="12"/>
  <c r="Q535" i="12"/>
  <c r="P535" i="12"/>
  <c r="O535" i="12"/>
  <c r="N535" i="12"/>
  <c r="M535" i="12"/>
  <c r="L535" i="12"/>
  <c r="K535" i="12"/>
  <c r="J535" i="12"/>
  <c r="I535" i="12"/>
  <c r="H535" i="12"/>
  <c r="G535" i="12"/>
  <c r="F535" i="12"/>
  <c r="E535" i="12"/>
  <c r="AI534" i="12"/>
  <c r="U534" i="12"/>
  <c r="T534" i="12"/>
  <c r="R534" i="12"/>
  <c r="Q534" i="12"/>
  <c r="AI533" i="12"/>
  <c r="S533" i="12"/>
  <c r="R533" i="12"/>
  <c r="Q533" i="12"/>
  <c r="R529" i="12"/>
  <c r="Q529" i="12"/>
  <c r="F529" i="12"/>
  <c r="E529" i="12"/>
  <c r="W528" i="12"/>
  <c r="U528" i="12"/>
  <c r="T528" i="12"/>
  <c r="R528" i="12"/>
  <c r="Q528" i="12"/>
  <c r="S527" i="12"/>
  <c r="R527" i="12"/>
  <c r="Q527" i="12"/>
  <c r="R520" i="12"/>
  <c r="Q520" i="12"/>
  <c r="F520" i="12"/>
  <c r="E520" i="12"/>
  <c r="U519" i="12"/>
  <c r="T519" i="12"/>
  <c r="R519" i="12"/>
  <c r="Q519" i="12"/>
  <c r="S518" i="12"/>
  <c r="R518" i="12"/>
  <c r="Q518" i="12"/>
  <c r="R514" i="12"/>
  <c r="Q514" i="12"/>
  <c r="P514" i="12"/>
  <c r="O514" i="12"/>
  <c r="N514" i="12"/>
  <c r="M514" i="12"/>
  <c r="L514" i="12"/>
  <c r="K514" i="12"/>
  <c r="J514" i="12"/>
  <c r="I514" i="12"/>
  <c r="H514" i="12"/>
  <c r="G514" i="12"/>
  <c r="F514" i="12"/>
  <c r="E514" i="12"/>
  <c r="U513" i="12"/>
  <c r="T513" i="12"/>
  <c r="R513" i="12"/>
  <c r="Q513" i="12"/>
  <c r="S512" i="12"/>
  <c r="Q512" i="12"/>
  <c r="AI504" i="12"/>
  <c r="R504" i="12"/>
  <c r="Q504" i="12"/>
  <c r="P504" i="12"/>
  <c r="O504" i="12"/>
  <c r="N504" i="12"/>
  <c r="M504" i="12"/>
  <c r="L504" i="12"/>
  <c r="K504" i="12"/>
  <c r="J504" i="12"/>
  <c r="I504" i="12"/>
  <c r="H504" i="12"/>
  <c r="G504" i="12"/>
  <c r="F504" i="12"/>
  <c r="E504" i="12"/>
  <c r="AI503" i="12"/>
  <c r="U503" i="12"/>
  <c r="T503" i="12"/>
  <c r="R503" i="12"/>
  <c r="Q503" i="12"/>
  <c r="AI502" i="12"/>
  <c r="S502" i="12"/>
  <c r="R502" i="12"/>
  <c r="Q502" i="12"/>
  <c r="R498" i="12"/>
  <c r="Q498" i="12"/>
  <c r="I498" i="12"/>
  <c r="H498" i="12"/>
  <c r="G498" i="12"/>
  <c r="F498" i="12"/>
  <c r="E498" i="12"/>
  <c r="U497" i="12"/>
  <c r="T497" i="12"/>
  <c r="R497" i="12"/>
  <c r="Q497" i="12"/>
  <c r="S496" i="12"/>
  <c r="Q496" i="12"/>
  <c r="R492" i="12"/>
  <c r="Q492" i="12"/>
  <c r="N492" i="12"/>
  <c r="M492" i="12"/>
  <c r="L492" i="12"/>
  <c r="K492" i="12"/>
  <c r="J492" i="12"/>
  <c r="I492" i="12"/>
  <c r="H492" i="12"/>
  <c r="G492" i="12"/>
  <c r="F492" i="12"/>
  <c r="E492" i="12"/>
  <c r="AA491" i="12"/>
  <c r="Z491" i="12"/>
  <c r="Y491" i="12"/>
  <c r="X491" i="12"/>
  <c r="W491" i="12"/>
  <c r="U491" i="12"/>
  <c r="T491" i="12"/>
  <c r="R491" i="12"/>
  <c r="Q491" i="12"/>
  <c r="S490" i="12"/>
  <c r="R490" i="12"/>
  <c r="Q490" i="12"/>
  <c r="R484" i="12"/>
  <c r="Q484" i="12"/>
  <c r="P484" i="12"/>
  <c r="O484" i="12"/>
  <c r="N484" i="12"/>
  <c r="M484" i="12"/>
  <c r="L484" i="12"/>
  <c r="K484" i="12"/>
  <c r="J484" i="12"/>
  <c r="I484" i="12"/>
  <c r="H484" i="12"/>
  <c r="G484" i="12"/>
  <c r="F484" i="12"/>
  <c r="E484" i="12"/>
  <c r="U483" i="12"/>
  <c r="T483" i="12"/>
  <c r="R483" i="12"/>
  <c r="Q483" i="12"/>
  <c r="S482" i="12"/>
  <c r="R482" i="12"/>
  <c r="Q482" i="12"/>
  <c r="R479" i="12"/>
  <c r="Q479" i="12"/>
  <c r="P479" i="12"/>
  <c r="O479" i="12"/>
  <c r="N479" i="12"/>
  <c r="M479" i="12"/>
  <c r="L479" i="12"/>
  <c r="K479" i="12"/>
  <c r="J479" i="12"/>
  <c r="I479" i="12"/>
  <c r="H479" i="12"/>
  <c r="G479" i="12"/>
  <c r="F479" i="12"/>
  <c r="E479" i="12"/>
  <c r="AF478" i="12"/>
  <c r="AB478" i="12"/>
  <c r="AA478" i="12"/>
  <c r="Z478" i="12"/>
  <c r="X478" i="12"/>
  <c r="W478" i="12"/>
  <c r="U478" i="12"/>
  <c r="T478" i="12"/>
  <c r="R478" i="12"/>
  <c r="Q478" i="12"/>
  <c r="S477" i="12"/>
  <c r="R477" i="12"/>
  <c r="Q477" i="12"/>
  <c r="R472" i="12"/>
  <c r="Q472" i="12"/>
  <c r="P472" i="12"/>
  <c r="O472" i="12"/>
  <c r="N472" i="12"/>
  <c r="M472" i="12"/>
  <c r="L472" i="12"/>
  <c r="K472" i="12"/>
  <c r="J472" i="12"/>
  <c r="I472" i="12"/>
  <c r="H472" i="12"/>
  <c r="G472" i="12"/>
  <c r="F472" i="12"/>
  <c r="E472" i="12"/>
  <c r="U471" i="12"/>
  <c r="T471" i="12"/>
  <c r="R471" i="12"/>
  <c r="Q471" i="12"/>
  <c r="S470" i="12"/>
  <c r="Q470" i="12"/>
  <c r="R463" i="12"/>
  <c r="Q463" i="12"/>
  <c r="P463" i="12"/>
  <c r="O463" i="12"/>
  <c r="N463" i="12"/>
  <c r="M463" i="12"/>
  <c r="L463" i="12"/>
  <c r="K463" i="12"/>
  <c r="J463" i="12"/>
  <c r="I463" i="12"/>
  <c r="H463" i="12"/>
  <c r="G463" i="12"/>
  <c r="F463" i="12"/>
  <c r="E463" i="12"/>
  <c r="U462" i="12"/>
  <c r="T462" i="12"/>
  <c r="R462" i="12"/>
  <c r="Q462" i="12"/>
  <c r="S461" i="12"/>
  <c r="R461" i="12"/>
  <c r="Q461" i="12"/>
  <c r="AI455" i="12"/>
  <c r="R455" i="12"/>
  <c r="Q455" i="12"/>
  <c r="P455" i="12"/>
  <c r="O455" i="12"/>
  <c r="N455" i="12"/>
  <c r="M455" i="12"/>
  <c r="L455" i="12"/>
  <c r="K455" i="12"/>
  <c r="J455" i="12"/>
  <c r="I455" i="12"/>
  <c r="H455" i="12"/>
  <c r="G455" i="12"/>
  <c r="F455" i="12"/>
  <c r="E455" i="12"/>
  <c r="AI454" i="12"/>
  <c r="AG454" i="12"/>
  <c r="AE454" i="12"/>
  <c r="AB454" i="12"/>
  <c r="AA454" i="12"/>
  <c r="Z454" i="12"/>
  <c r="X454" i="12"/>
  <c r="U454" i="12"/>
  <c r="T454" i="12"/>
  <c r="R454" i="12"/>
  <c r="Q454" i="12"/>
  <c r="AI453" i="12"/>
  <c r="S453" i="12"/>
  <c r="R453" i="12"/>
  <c r="Q453" i="12"/>
  <c r="R449" i="12"/>
  <c r="Q449" i="12"/>
  <c r="L449" i="12"/>
  <c r="K449" i="12"/>
  <c r="J449" i="12"/>
  <c r="I449" i="12"/>
  <c r="H449" i="12"/>
  <c r="G449" i="12"/>
  <c r="F449" i="12"/>
  <c r="E449" i="12"/>
  <c r="U448" i="12"/>
  <c r="T448" i="12"/>
  <c r="R448" i="12"/>
  <c r="Q448" i="12"/>
  <c r="S447" i="12"/>
  <c r="R447" i="12"/>
  <c r="Q447" i="12"/>
  <c r="R439" i="12"/>
  <c r="Q439" i="12"/>
  <c r="N439" i="12"/>
  <c r="M439" i="12"/>
  <c r="L439" i="12"/>
  <c r="K439" i="12"/>
  <c r="J439" i="12"/>
  <c r="I439" i="12"/>
  <c r="H439" i="12"/>
  <c r="G439" i="12"/>
  <c r="F439" i="12"/>
  <c r="E439" i="12"/>
  <c r="U438" i="12"/>
  <c r="T438" i="12"/>
  <c r="R438" i="12"/>
  <c r="Q438" i="12"/>
  <c r="S437" i="12"/>
  <c r="R437" i="12"/>
  <c r="Q437" i="12"/>
  <c r="R429" i="12"/>
  <c r="Q429" i="12"/>
  <c r="P429" i="12"/>
  <c r="O429" i="12"/>
  <c r="N429" i="12"/>
  <c r="M429" i="12"/>
  <c r="L429" i="12"/>
  <c r="K429" i="12"/>
  <c r="J429" i="12"/>
  <c r="I429" i="12"/>
  <c r="H429" i="12"/>
  <c r="G429" i="12"/>
  <c r="F429" i="12"/>
  <c r="E429" i="12"/>
  <c r="U428" i="12"/>
  <c r="T428" i="12"/>
  <c r="R428" i="12"/>
  <c r="Q428" i="12"/>
  <c r="S427" i="12"/>
  <c r="R427" i="12"/>
  <c r="Q427" i="12"/>
  <c r="R419" i="12"/>
  <c r="Q419" i="12"/>
  <c r="P419" i="12"/>
  <c r="O419" i="12"/>
  <c r="N419" i="12"/>
  <c r="M419" i="12"/>
  <c r="L419" i="12"/>
  <c r="K419" i="12"/>
  <c r="J419" i="12"/>
  <c r="I419" i="12"/>
  <c r="H419" i="12"/>
  <c r="G419" i="12"/>
  <c r="F419" i="12"/>
  <c r="E419" i="12"/>
  <c r="U418" i="12"/>
  <c r="T418" i="12"/>
  <c r="R418" i="12"/>
  <c r="Q418" i="12"/>
  <c r="S417" i="12"/>
  <c r="R417" i="12"/>
  <c r="Q417" i="12"/>
  <c r="R413" i="12"/>
  <c r="Q413" i="12"/>
  <c r="G413" i="12"/>
  <c r="F413" i="12"/>
  <c r="E413" i="12"/>
  <c r="U412" i="12"/>
  <c r="T412" i="12"/>
  <c r="R412" i="12"/>
  <c r="Q412" i="12"/>
  <c r="S411" i="12"/>
  <c r="Q411" i="12"/>
  <c r="R405" i="12"/>
  <c r="Q405" i="12"/>
  <c r="P405" i="12"/>
  <c r="O405" i="12"/>
  <c r="N405" i="12"/>
  <c r="M405" i="12"/>
  <c r="L405" i="12"/>
  <c r="K405" i="12"/>
  <c r="J405" i="12"/>
  <c r="I405" i="12"/>
  <c r="H405" i="12"/>
  <c r="G405" i="12"/>
  <c r="F405" i="12"/>
  <c r="E405" i="12"/>
  <c r="U404" i="12"/>
  <c r="T404" i="12"/>
  <c r="R404" i="12"/>
  <c r="Q404" i="12"/>
  <c r="S403" i="12"/>
  <c r="R403" i="12"/>
  <c r="Q403" i="12"/>
  <c r="R399" i="12"/>
  <c r="Q399" i="12"/>
  <c r="P399" i="12"/>
  <c r="O399" i="12"/>
  <c r="N399" i="12"/>
  <c r="M399" i="12"/>
  <c r="L399" i="12"/>
  <c r="K399" i="12"/>
  <c r="J399" i="12"/>
  <c r="I399" i="12"/>
  <c r="H399" i="12"/>
  <c r="G399" i="12"/>
  <c r="F399" i="12"/>
  <c r="E399" i="12"/>
  <c r="U398" i="12"/>
  <c r="T398" i="12"/>
  <c r="R398" i="12"/>
  <c r="Q398" i="12"/>
  <c r="S397" i="12"/>
  <c r="R397" i="12"/>
  <c r="Q397" i="12"/>
  <c r="R394" i="12"/>
  <c r="Q394" i="12"/>
  <c r="P394" i="12"/>
  <c r="O394" i="12"/>
  <c r="N394" i="12"/>
  <c r="M394" i="12"/>
  <c r="L394" i="12"/>
  <c r="K394" i="12"/>
  <c r="J394" i="12"/>
  <c r="I394" i="12"/>
  <c r="H394" i="12"/>
  <c r="G394" i="12"/>
  <c r="F394" i="12"/>
  <c r="E394" i="12"/>
  <c r="U393" i="12"/>
  <c r="T393" i="12"/>
  <c r="R393" i="12"/>
  <c r="Q393" i="12"/>
  <c r="S392" i="12"/>
  <c r="R392" i="12"/>
  <c r="Q392" i="12"/>
  <c r="R383" i="12"/>
  <c r="Q383" i="12"/>
  <c r="P383" i="12"/>
  <c r="O383" i="12"/>
  <c r="N383" i="12"/>
  <c r="M383" i="12"/>
  <c r="L383" i="12"/>
  <c r="K383" i="12"/>
  <c r="J383" i="12"/>
  <c r="I383" i="12"/>
  <c r="H383" i="12"/>
  <c r="G383" i="12"/>
  <c r="F383" i="12"/>
  <c r="E383" i="12"/>
  <c r="U382" i="12"/>
  <c r="T382" i="12"/>
  <c r="R382" i="12"/>
  <c r="Q382" i="12"/>
  <c r="S381" i="12"/>
  <c r="Q381" i="12"/>
  <c r="R370" i="12"/>
  <c r="Q370" i="12"/>
  <c r="F370" i="12"/>
  <c r="E370" i="12"/>
  <c r="T369" i="12"/>
  <c r="R369" i="12"/>
  <c r="Q369" i="12"/>
  <c r="S368" i="12"/>
  <c r="Q368" i="12"/>
  <c r="AI366" i="12"/>
  <c r="R366" i="12"/>
  <c r="Q366" i="12"/>
  <c r="P366" i="12"/>
  <c r="O366" i="12"/>
  <c r="N366" i="12"/>
  <c r="M366" i="12"/>
  <c r="L366" i="12"/>
  <c r="K366" i="12"/>
  <c r="J366" i="12"/>
  <c r="I366" i="12"/>
  <c r="H366" i="12"/>
  <c r="G366" i="12"/>
  <c r="F366" i="12"/>
  <c r="E366" i="12"/>
  <c r="AI365" i="12"/>
  <c r="U365" i="12"/>
  <c r="T365" i="12"/>
  <c r="R365" i="12"/>
  <c r="Q365" i="12"/>
  <c r="AI364" i="12"/>
  <c r="S364" i="12"/>
  <c r="R364" i="12"/>
  <c r="Q364" i="12"/>
  <c r="AI360" i="12"/>
  <c r="R360" i="12"/>
  <c r="Q360" i="12"/>
  <c r="P360" i="12"/>
  <c r="O360" i="12"/>
  <c r="N360" i="12"/>
  <c r="M360" i="12"/>
  <c r="L360" i="12"/>
  <c r="K360" i="12"/>
  <c r="J360" i="12"/>
  <c r="I360" i="12"/>
  <c r="H360" i="12"/>
  <c r="G360" i="12"/>
  <c r="F360" i="12"/>
  <c r="E360" i="12"/>
  <c r="AI359" i="12"/>
  <c r="U359" i="12"/>
  <c r="T359" i="12"/>
  <c r="R359" i="12"/>
  <c r="Q359" i="12"/>
  <c r="AI358" i="12"/>
  <c r="S358" i="12"/>
  <c r="Q358" i="12"/>
  <c r="AI354" i="12"/>
  <c r="R354" i="12"/>
  <c r="Q354" i="12"/>
  <c r="P354" i="12"/>
  <c r="O354" i="12"/>
  <c r="N354" i="12"/>
  <c r="M354" i="12"/>
  <c r="L354" i="12"/>
  <c r="K354" i="12"/>
  <c r="J354" i="12"/>
  <c r="I354" i="12"/>
  <c r="H354" i="12"/>
  <c r="G354" i="12"/>
  <c r="F354" i="12"/>
  <c r="E354" i="12"/>
  <c r="AI353" i="12"/>
  <c r="AG353" i="12"/>
  <c r="AC353" i="12"/>
  <c r="W353" i="12"/>
  <c r="U353" i="12"/>
  <c r="T353" i="12"/>
  <c r="R353" i="12"/>
  <c r="Q353" i="12"/>
  <c r="AI352" i="12"/>
  <c r="S352" i="12"/>
  <c r="R352" i="12"/>
  <c r="Q352" i="12"/>
  <c r="AI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AI342" i="12"/>
  <c r="U342" i="12"/>
  <c r="T342" i="12"/>
  <c r="R342" i="12"/>
  <c r="Q342" i="12"/>
  <c r="AI341" i="12"/>
  <c r="S341" i="12"/>
  <c r="R341" i="12"/>
  <c r="Q341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F332" i="12"/>
  <c r="E332" i="12"/>
  <c r="U331" i="12"/>
  <c r="T331" i="12"/>
  <c r="R331" i="12"/>
  <c r="Q331" i="12"/>
  <c r="S330" i="12"/>
  <c r="R330" i="12"/>
  <c r="Q330" i="12"/>
  <c r="AI326" i="12"/>
  <c r="R326" i="12"/>
  <c r="Q326" i="12"/>
  <c r="P326" i="12"/>
  <c r="O326" i="12"/>
  <c r="N326" i="12"/>
  <c r="M326" i="12"/>
  <c r="L326" i="12"/>
  <c r="K326" i="12"/>
  <c r="J326" i="12"/>
  <c r="I326" i="12"/>
  <c r="H326" i="12"/>
  <c r="G326" i="12"/>
  <c r="F326" i="12"/>
  <c r="E326" i="12"/>
  <c r="AI325" i="12"/>
  <c r="U325" i="12"/>
  <c r="T325" i="12"/>
  <c r="R325" i="12"/>
  <c r="Q325" i="12"/>
  <c r="AI324" i="12"/>
  <c r="S324" i="12"/>
  <c r="Q324" i="12"/>
  <c r="AI319" i="12"/>
  <c r="R319" i="12"/>
  <c r="Q319" i="12"/>
  <c r="P319" i="12"/>
  <c r="O319" i="12"/>
  <c r="N319" i="12"/>
  <c r="M319" i="12"/>
  <c r="L319" i="12"/>
  <c r="K319" i="12"/>
  <c r="J319" i="12"/>
  <c r="I319" i="12"/>
  <c r="H319" i="12"/>
  <c r="G319" i="12"/>
  <c r="F319" i="12"/>
  <c r="E319" i="12"/>
  <c r="AI318" i="12"/>
  <c r="AG318" i="12"/>
  <c r="U318" i="12"/>
  <c r="T318" i="12"/>
  <c r="R318" i="12"/>
  <c r="Q318" i="12"/>
  <c r="AI317" i="12"/>
  <c r="S317" i="12"/>
  <c r="R317" i="12"/>
  <c r="Q317" i="12"/>
  <c r="R311" i="12"/>
  <c r="Q311" i="12"/>
  <c r="H311" i="12"/>
  <c r="G311" i="12"/>
  <c r="F311" i="12"/>
  <c r="E311" i="12"/>
  <c r="U310" i="12"/>
  <c r="T310" i="12"/>
  <c r="R310" i="12"/>
  <c r="Q310" i="12"/>
  <c r="S309" i="12"/>
  <c r="R309" i="12"/>
  <c r="Q309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U296" i="12"/>
  <c r="T296" i="12"/>
  <c r="R296" i="12"/>
  <c r="Q296" i="12"/>
  <c r="S295" i="12"/>
  <c r="Q295" i="12"/>
  <c r="R291" i="12"/>
  <c r="Q291" i="12"/>
  <c r="G291" i="12"/>
  <c r="F291" i="12"/>
  <c r="E291" i="12"/>
  <c r="U290" i="12"/>
  <c r="T290" i="12"/>
  <c r="R290" i="12"/>
  <c r="Q290" i="12"/>
  <c r="S289" i="12"/>
  <c r="R289" i="12"/>
  <c r="Q289" i="12"/>
  <c r="AI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AI284" i="12"/>
  <c r="AG284" i="12"/>
  <c r="AF284" i="12"/>
  <c r="AB284" i="12"/>
  <c r="W284" i="12"/>
  <c r="U284" i="12"/>
  <c r="T284" i="12"/>
  <c r="R284" i="12"/>
  <c r="Q284" i="12"/>
  <c r="AI283" i="12"/>
  <c r="S283" i="12"/>
  <c r="R283" i="12"/>
  <c r="Q283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AG279" i="12"/>
  <c r="AF279" i="12"/>
  <c r="AE279" i="12"/>
  <c r="AD279" i="12"/>
  <c r="AC279" i="12"/>
  <c r="AB279" i="12"/>
  <c r="AA279" i="12"/>
  <c r="Z279" i="12"/>
  <c r="Y279" i="12"/>
  <c r="X279" i="12"/>
  <c r="W279" i="12"/>
  <c r="U279" i="12"/>
  <c r="T279" i="12"/>
  <c r="R279" i="12"/>
  <c r="Q279" i="12"/>
  <c r="S278" i="12"/>
  <c r="R278" i="12"/>
  <c r="Q278" i="12"/>
  <c r="R271" i="12"/>
  <c r="Q271" i="12"/>
  <c r="N271" i="12"/>
  <c r="M271" i="12"/>
  <c r="L271" i="12"/>
  <c r="K271" i="12"/>
  <c r="J271" i="12"/>
  <c r="I271" i="12"/>
  <c r="H271" i="12"/>
  <c r="G271" i="12"/>
  <c r="F271" i="12"/>
  <c r="E271" i="12"/>
  <c r="U270" i="12"/>
  <c r="T270" i="12"/>
  <c r="R270" i="12"/>
  <c r="Q270" i="12"/>
  <c r="S269" i="12"/>
  <c r="R269" i="12"/>
  <c r="Q269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U262" i="12"/>
  <c r="T262" i="12"/>
  <c r="R262" i="12"/>
  <c r="Q262" i="12"/>
  <c r="S261" i="12"/>
  <c r="Q261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AG256" i="12"/>
  <c r="AF256" i="12"/>
  <c r="AE256" i="12"/>
  <c r="AD256" i="12"/>
  <c r="AC256" i="12"/>
  <c r="AB256" i="12"/>
  <c r="Z256" i="12"/>
  <c r="Y256" i="12"/>
  <c r="X256" i="12"/>
  <c r="U256" i="12"/>
  <c r="T256" i="12"/>
  <c r="R256" i="12"/>
  <c r="Q256" i="12"/>
  <c r="S255" i="12"/>
  <c r="R255" i="12"/>
  <c r="Q255" i="12"/>
  <c r="R248" i="12"/>
  <c r="Q248" i="12"/>
  <c r="F248" i="12"/>
  <c r="E248" i="12"/>
  <c r="U247" i="12"/>
  <c r="T247" i="12"/>
  <c r="R247" i="12"/>
  <c r="Q247" i="12"/>
  <c r="Q246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U241" i="12"/>
  <c r="T241" i="12"/>
  <c r="R241" i="12"/>
  <c r="Q241" i="12"/>
  <c r="S240" i="12"/>
  <c r="R240" i="12"/>
  <c r="Q240" i="12"/>
  <c r="R236" i="12"/>
  <c r="Q236" i="12"/>
  <c r="N236" i="12"/>
  <c r="M236" i="12"/>
  <c r="L236" i="12"/>
  <c r="K236" i="12"/>
  <c r="J236" i="12"/>
  <c r="I236" i="12"/>
  <c r="H236" i="12"/>
  <c r="G236" i="12"/>
  <c r="F236" i="12"/>
  <c r="E236" i="12"/>
  <c r="AE235" i="12"/>
  <c r="AB235" i="12"/>
  <c r="Z235" i="12"/>
  <c r="U235" i="12"/>
  <c r="T235" i="12"/>
  <c r="R235" i="12"/>
  <c r="Q235" i="12"/>
  <c r="S234" i="12"/>
  <c r="R234" i="12"/>
  <c r="Q234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AA229" i="12"/>
  <c r="U229" i="12"/>
  <c r="T229" i="12"/>
  <c r="R229" i="12"/>
  <c r="Q229" i="12"/>
  <c r="S228" i="12"/>
  <c r="R228" i="12"/>
  <c r="Q228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AG223" i="12"/>
  <c r="AA223" i="12"/>
  <c r="U223" i="12"/>
  <c r="T223" i="12"/>
  <c r="R223" i="12"/>
  <c r="Q223" i="12"/>
  <c r="S222" i="12"/>
  <c r="R222" i="12"/>
  <c r="Q222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AG214" i="12"/>
  <c r="AD214" i="12"/>
  <c r="AC214" i="12"/>
  <c r="AB214" i="12"/>
  <c r="Z214" i="12"/>
  <c r="X214" i="12"/>
  <c r="U214" i="12"/>
  <c r="T214" i="12"/>
  <c r="R214" i="12"/>
  <c r="Q214" i="12"/>
  <c r="S213" i="12"/>
  <c r="R213" i="12"/>
  <c r="Q213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AG207" i="12"/>
  <c r="U207" i="12"/>
  <c r="T207" i="12"/>
  <c r="R207" i="12"/>
  <c r="Q207" i="12"/>
  <c r="S206" i="12"/>
  <c r="R206" i="12"/>
  <c r="Q206" i="12"/>
  <c r="R203" i="12"/>
  <c r="Q203" i="12"/>
  <c r="N203" i="12"/>
  <c r="M203" i="12"/>
  <c r="L203" i="12"/>
  <c r="K203" i="12"/>
  <c r="J203" i="12"/>
  <c r="I203" i="12"/>
  <c r="H203" i="12"/>
  <c r="G203" i="12"/>
  <c r="F203" i="12"/>
  <c r="E203" i="12"/>
  <c r="U202" i="12"/>
  <c r="T202" i="12"/>
  <c r="R202" i="12"/>
  <c r="Q202" i="12"/>
  <c r="S201" i="12"/>
  <c r="R201" i="12"/>
  <c r="Q201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AG193" i="12"/>
  <c r="AE193" i="12"/>
  <c r="Z193" i="12"/>
  <c r="X193" i="12"/>
  <c r="W193" i="12"/>
  <c r="U193" i="12"/>
  <c r="T193" i="12"/>
  <c r="R193" i="12"/>
  <c r="Q193" i="12"/>
  <c r="S192" i="12"/>
  <c r="R192" i="12"/>
  <c r="Q192" i="12"/>
  <c r="R188" i="12"/>
  <c r="Q188" i="12"/>
  <c r="K188" i="12"/>
  <c r="J188" i="12"/>
  <c r="I188" i="12"/>
  <c r="H188" i="12"/>
  <c r="G188" i="12"/>
  <c r="F188" i="12"/>
  <c r="E188" i="12"/>
  <c r="X187" i="12"/>
  <c r="W187" i="12"/>
  <c r="U187" i="12"/>
  <c r="T187" i="12"/>
  <c r="R187" i="12"/>
  <c r="Q187" i="12"/>
  <c r="S186" i="12"/>
  <c r="R186" i="12"/>
  <c r="Q186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U179" i="12"/>
  <c r="T179" i="12"/>
  <c r="R179" i="12"/>
  <c r="Q179" i="12"/>
  <c r="S178" i="12"/>
  <c r="Q178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U172" i="12"/>
  <c r="T172" i="12"/>
  <c r="R172" i="12"/>
  <c r="Q172" i="12"/>
  <c r="S171" i="12"/>
  <c r="R171" i="12"/>
  <c r="Q171" i="12"/>
  <c r="R159" i="12"/>
  <c r="Q159" i="12"/>
  <c r="N159" i="12"/>
  <c r="M159" i="12"/>
  <c r="L159" i="12"/>
  <c r="K159" i="12"/>
  <c r="J159" i="12"/>
  <c r="I159" i="12"/>
  <c r="H159" i="12"/>
  <c r="G159" i="12"/>
  <c r="F159" i="12"/>
  <c r="E159" i="12"/>
  <c r="U158" i="12"/>
  <c r="T158" i="12"/>
  <c r="R158" i="12"/>
  <c r="Q158" i="12"/>
  <c r="S157" i="12"/>
  <c r="R157" i="12"/>
  <c r="Q157" i="12"/>
  <c r="R154" i="12"/>
  <c r="Q154" i="12"/>
  <c r="E154" i="12"/>
  <c r="U153" i="12"/>
  <c r="T153" i="12"/>
  <c r="Q153" i="12"/>
  <c r="S152" i="12"/>
  <c r="Q152" i="12"/>
  <c r="R149" i="12"/>
  <c r="Q149" i="12"/>
  <c r="H149" i="12"/>
  <c r="G149" i="12"/>
  <c r="F149" i="12"/>
  <c r="E149" i="12"/>
  <c r="U148" i="12"/>
  <c r="T148" i="12"/>
  <c r="R148" i="12"/>
  <c r="Q148" i="12"/>
  <c r="S147" i="12"/>
  <c r="R147" i="12"/>
  <c r="Q147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U133" i="12"/>
  <c r="T133" i="12"/>
  <c r="R133" i="12"/>
  <c r="Q133" i="12"/>
  <c r="S132" i="12"/>
  <c r="R132" i="12"/>
  <c r="Q132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AG124" i="12"/>
  <c r="U124" i="12"/>
  <c r="T124" i="12"/>
  <c r="R124" i="12"/>
  <c r="Q124" i="12"/>
  <c r="S123" i="12"/>
  <c r="R123" i="12"/>
  <c r="Q123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AE115" i="12"/>
  <c r="Z115" i="12"/>
  <c r="U115" i="12"/>
  <c r="T115" i="12"/>
  <c r="R115" i="12"/>
  <c r="Q115" i="12"/>
  <c r="S114" i="12"/>
  <c r="R114" i="12"/>
  <c r="Q114" i="12"/>
  <c r="R110" i="12"/>
  <c r="Q110" i="12"/>
  <c r="H110" i="12"/>
  <c r="G110" i="12"/>
  <c r="F110" i="12"/>
  <c r="E110" i="12"/>
  <c r="U109" i="12"/>
  <c r="T109" i="12"/>
  <c r="R109" i="12"/>
  <c r="Q109" i="12"/>
  <c r="S108" i="12"/>
  <c r="R108" i="12"/>
  <c r="Q108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U99" i="12"/>
  <c r="T99" i="12"/>
  <c r="R99" i="12"/>
  <c r="Q99" i="12"/>
  <c r="S98" i="12"/>
  <c r="R98" i="12"/>
  <c r="Q98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U84" i="12"/>
  <c r="T84" i="12"/>
  <c r="R84" i="12"/>
  <c r="Q84" i="12"/>
  <c r="S83" i="12"/>
  <c r="R83" i="12"/>
  <c r="Q83" i="12"/>
  <c r="R78" i="12"/>
  <c r="Q78" i="12"/>
  <c r="E78" i="12"/>
  <c r="U77" i="12"/>
  <c r="T77" i="12"/>
  <c r="R77" i="12"/>
  <c r="Q77" i="12"/>
  <c r="S76" i="12"/>
  <c r="Q76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U66" i="12"/>
  <c r="T66" i="12"/>
  <c r="R66" i="12"/>
  <c r="Q66" i="12"/>
  <c r="S65" i="12"/>
  <c r="R65" i="12"/>
  <c r="Q65" i="12"/>
  <c r="AI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AI55" i="12"/>
  <c r="U55" i="12"/>
  <c r="T55" i="12"/>
  <c r="R55" i="12"/>
  <c r="Q55" i="12"/>
  <c r="AI54" i="12"/>
  <c r="S54" i="12"/>
  <c r="R54" i="12"/>
  <c r="Q54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U49" i="12"/>
  <c r="T49" i="12"/>
  <c r="R49" i="12"/>
  <c r="Q49" i="12"/>
  <c r="S48" i="12"/>
  <c r="R48" i="12"/>
  <c r="Q48" i="12"/>
  <c r="R34" i="12"/>
  <c r="Q34" i="12"/>
  <c r="J34" i="12"/>
  <c r="I34" i="12"/>
  <c r="H34" i="12"/>
  <c r="G34" i="12"/>
  <c r="F34" i="12"/>
  <c r="E34" i="12"/>
  <c r="U33" i="12"/>
  <c r="T33" i="12"/>
  <c r="R33" i="12"/>
  <c r="Q33" i="12"/>
  <c r="S32" i="12"/>
  <c r="R32" i="12"/>
  <c r="Q32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AA19" i="12"/>
  <c r="W19" i="12"/>
  <c r="U19" i="12"/>
  <c r="T19" i="12"/>
  <c r="R19" i="12"/>
  <c r="Q19" i="12"/>
  <c r="S18" i="12"/>
  <c r="R18" i="12"/>
  <c r="Q18" i="12"/>
  <c r="R11" i="12"/>
  <c r="Q11" i="12"/>
  <c r="G11" i="12"/>
  <c r="F11" i="12"/>
  <c r="E11" i="12"/>
  <c r="W10" i="12"/>
  <c r="U10" i="12"/>
  <c r="T10" i="12"/>
  <c r="R10" i="12"/>
  <c r="Q10" i="12"/>
  <c r="S9" i="12"/>
  <c r="R9" i="12"/>
  <c r="Q9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X42" i="11"/>
  <c r="W42" i="11"/>
  <c r="U42" i="11"/>
  <c r="T42" i="11"/>
  <c r="R42" i="11"/>
  <c r="Q42" i="11"/>
  <c r="P42" i="11"/>
  <c r="O42" i="11"/>
  <c r="I42" i="11"/>
  <c r="A42" i="11"/>
  <c r="X41" i="11"/>
  <c r="W41" i="11"/>
  <c r="T41" i="11"/>
  <c r="R41" i="11"/>
  <c r="Q41" i="11"/>
  <c r="O41" i="11"/>
  <c r="I41" i="11"/>
  <c r="A41" i="11"/>
  <c r="X40" i="11"/>
  <c r="W40" i="11"/>
  <c r="U40" i="11"/>
  <c r="T40" i="11"/>
  <c r="R40" i="11"/>
  <c r="Q40" i="11"/>
  <c r="P40" i="11"/>
  <c r="O40" i="11"/>
  <c r="I40" i="11"/>
  <c r="A40" i="11"/>
  <c r="I39" i="11"/>
  <c r="I38" i="11"/>
  <c r="I37" i="11"/>
  <c r="X36" i="11"/>
  <c r="W36" i="11"/>
  <c r="U36" i="11"/>
  <c r="T36" i="11"/>
  <c r="R36" i="11"/>
  <c r="Q36" i="11"/>
  <c r="P36" i="11"/>
  <c r="O36" i="11"/>
  <c r="I36" i="11"/>
  <c r="A36" i="11"/>
  <c r="W35" i="11"/>
  <c r="T35" i="11"/>
  <c r="H35" i="11"/>
  <c r="A35" i="11"/>
  <c r="W34" i="11"/>
  <c r="T34" i="11"/>
  <c r="I34" i="11"/>
  <c r="A34" i="11"/>
  <c r="W33" i="11"/>
  <c r="T33" i="11"/>
  <c r="I33" i="11"/>
  <c r="A33" i="11"/>
  <c r="W32" i="11"/>
  <c r="T32" i="11"/>
  <c r="I32" i="11"/>
  <c r="A32" i="11"/>
  <c r="X31" i="11"/>
  <c r="W31" i="11"/>
  <c r="U31" i="11"/>
  <c r="S31" i="11"/>
  <c r="R31" i="11"/>
  <c r="Q31" i="11"/>
  <c r="P31" i="11"/>
  <c r="O31" i="11"/>
  <c r="H31" i="11"/>
  <c r="A31" i="11"/>
  <c r="X30" i="11"/>
  <c r="W30" i="11"/>
  <c r="U30" i="11"/>
  <c r="T30" i="11"/>
  <c r="R30" i="11"/>
  <c r="Q30" i="11"/>
  <c r="P30" i="11"/>
  <c r="O30" i="11"/>
  <c r="I30" i="11"/>
  <c r="A30" i="11"/>
  <c r="X29" i="11"/>
  <c r="W29" i="11"/>
  <c r="T29" i="11"/>
  <c r="R29" i="11"/>
  <c r="Q29" i="11"/>
  <c r="P29" i="11"/>
  <c r="O29" i="11"/>
  <c r="I29" i="11"/>
  <c r="A29" i="11"/>
  <c r="X28" i="11"/>
  <c r="W28" i="11"/>
  <c r="U28" i="11"/>
  <c r="T28" i="11"/>
  <c r="R28" i="11"/>
  <c r="Q28" i="11"/>
  <c r="P28" i="11"/>
  <c r="O28" i="11"/>
  <c r="I28" i="11"/>
  <c r="A28" i="11"/>
  <c r="X27" i="11"/>
  <c r="W27" i="11"/>
  <c r="U27" i="11"/>
  <c r="T27" i="11"/>
  <c r="R27" i="11"/>
  <c r="Q27" i="11"/>
  <c r="P27" i="11"/>
  <c r="O27" i="11"/>
  <c r="H27" i="11"/>
  <c r="A27" i="11"/>
  <c r="I26" i="11"/>
  <c r="I25" i="11"/>
  <c r="W24" i="11"/>
  <c r="U24" i="11"/>
  <c r="T24" i="11"/>
  <c r="O24" i="11"/>
  <c r="I24" i="11"/>
  <c r="A24" i="11"/>
  <c r="X23" i="11"/>
  <c r="W23" i="11"/>
  <c r="U23" i="11"/>
  <c r="T23" i="11"/>
  <c r="R23" i="11"/>
  <c r="Q23" i="11"/>
  <c r="P23" i="11"/>
  <c r="O23" i="11"/>
  <c r="I23" i="11"/>
  <c r="A23" i="11"/>
  <c r="X22" i="11"/>
  <c r="W22" i="11"/>
  <c r="U22" i="11"/>
  <c r="T22" i="11"/>
  <c r="R22" i="11"/>
  <c r="Q22" i="11"/>
  <c r="P22" i="11"/>
  <c r="O22" i="11"/>
  <c r="I22" i="11"/>
  <c r="A22" i="11"/>
  <c r="X21" i="11"/>
  <c r="W21" i="11"/>
  <c r="U21" i="11"/>
  <c r="T21" i="11"/>
  <c r="R21" i="11"/>
  <c r="Q21" i="11"/>
  <c r="P21" i="11"/>
  <c r="O21" i="11"/>
  <c r="I21" i="11"/>
  <c r="A21" i="11"/>
  <c r="X20" i="11"/>
  <c r="W20" i="11"/>
  <c r="U20" i="11"/>
  <c r="T20" i="11"/>
  <c r="R20" i="11"/>
  <c r="Q20" i="11"/>
  <c r="P20" i="11"/>
  <c r="O20" i="11"/>
  <c r="I20" i="11"/>
  <c r="A20" i="11"/>
  <c r="X19" i="11"/>
  <c r="W19" i="11"/>
  <c r="U19" i="11"/>
  <c r="T19" i="11"/>
  <c r="R19" i="11"/>
  <c r="Q19" i="11"/>
  <c r="P19" i="11"/>
  <c r="O19" i="11"/>
  <c r="I19" i="11"/>
  <c r="A19" i="11"/>
  <c r="I18" i="11"/>
  <c r="I17" i="11"/>
  <c r="X16" i="11"/>
  <c r="W16" i="11"/>
  <c r="U16" i="11"/>
  <c r="T16" i="11"/>
  <c r="R16" i="11"/>
  <c r="Q16" i="11"/>
  <c r="P16" i="11"/>
  <c r="O16" i="11"/>
  <c r="I16" i="11"/>
  <c r="A16" i="11"/>
  <c r="X15" i="11"/>
  <c r="W15" i="11"/>
  <c r="U15" i="11"/>
  <c r="T15" i="11"/>
  <c r="R15" i="11"/>
  <c r="Q15" i="11"/>
  <c r="P15" i="11"/>
  <c r="O15" i="11"/>
  <c r="I15" i="11"/>
  <c r="A15" i="11"/>
  <c r="W14" i="11"/>
  <c r="A14" i="11"/>
  <c r="W13" i="11"/>
  <c r="A13" i="11"/>
  <c r="W12" i="11"/>
  <c r="A12" i="11"/>
  <c r="X11" i="11"/>
  <c r="W11" i="11"/>
  <c r="U11" i="11"/>
  <c r="T11" i="11"/>
  <c r="R11" i="11"/>
  <c r="Q11" i="11"/>
  <c r="P11" i="11"/>
  <c r="O11" i="11"/>
  <c r="I11" i="11"/>
  <c r="X10" i="11"/>
  <c r="W10" i="11"/>
  <c r="U10" i="11"/>
  <c r="T10" i="11"/>
  <c r="R10" i="11"/>
  <c r="Q10" i="11"/>
  <c r="P10" i="11"/>
  <c r="O10" i="11"/>
  <c r="I10" i="11"/>
  <c r="W9" i="11"/>
  <c r="T9" i="11"/>
  <c r="I9" i="11"/>
  <c r="X8" i="11"/>
  <c r="W8" i="11"/>
  <c r="U8" i="11"/>
  <c r="T8" i="11"/>
  <c r="R8" i="11"/>
  <c r="Q8" i="11"/>
  <c r="P8" i="11"/>
  <c r="O8" i="11"/>
  <c r="I8" i="11"/>
  <c r="M50" i="10"/>
  <c r="K50" i="10"/>
  <c r="J50" i="10"/>
  <c r="I50" i="10"/>
  <c r="H50" i="10"/>
  <c r="E50" i="10"/>
  <c r="V48" i="10"/>
  <c r="M48" i="10"/>
  <c r="K48" i="10"/>
  <c r="J48" i="10"/>
  <c r="I48" i="10"/>
  <c r="H48" i="10"/>
  <c r="E48" i="10"/>
  <c r="V47" i="10"/>
  <c r="U47" i="10"/>
  <c r="M47" i="10"/>
  <c r="K47" i="10"/>
  <c r="J47" i="10"/>
  <c r="I47" i="10"/>
  <c r="H47" i="10"/>
  <c r="E47" i="10"/>
  <c r="U44" i="10"/>
  <c r="K44" i="10"/>
  <c r="J44" i="10"/>
  <c r="F44" i="10"/>
  <c r="U43" i="10"/>
  <c r="K43" i="10"/>
  <c r="J43" i="10"/>
  <c r="F43" i="10"/>
  <c r="U42" i="10"/>
  <c r="K42" i="10"/>
  <c r="J42" i="10"/>
  <c r="F42" i="10"/>
  <c r="P39" i="10"/>
  <c r="V38" i="10"/>
  <c r="U38" i="10"/>
  <c r="K38" i="10"/>
  <c r="J38" i="10"/>
  <c r="I38" i="10"/>
  <c r="H38" i="10"/>
  <c r="E38" i="10"/>
  <c r="U35" i="10"/>
  <c r="K35" i="10"/>
  <c r="J35" i="10"/>
  <c r="F35" i="10"/>
  <c r="V32" i="10"/>
  <c r="U32" i="10"/>
  <c r="P32" i="10"/>
  <c r="K32" i="10"/>
  <c r="J32" i="10"/>
  <c r="I32" i="10"/>
  <c r="H32" i="10"/>
  <c r="E32" i="10"/>
  <c r="U29" i="10"/>
  <c r="K29" i="10"/>
  <c r="J29" i="10"/>
  <c r="F29" i="10"/>
  <c r="U28" i="10"/>
  <c r="K28" i="10"/>
  <c r="J28" i="10"/>
  <c r="F28" i="10"/>
  <c r="U27" i="10"/>
  <c r="K27" i="10"/>
  <c r="J27" i="10"/>
  <c r="F27" i="10"/>
  <c r="U26" i="10"/>
  <c r="K26" i="10"/>
  <c r="J26" i="10"/>
  <c r="F26" i="10"/>
  <c r="U25" i="10"/>
  <c r="K25" i="10"/>
  <c r="J25" i="10"/>
  <c r="F25" i="10"/>
  <c r="U24" i="10"/>
  <c r="K24" i="10"/>
  <c r="J24" i="10"/>
  <c r="F24" i="10"/>
  <c r="A24" i="10"/>
  <c r="U23" i="10"/>
  <c r="K23" i="10"/>
  <c r="J23" i="10"/>
  <c r="F23" i="10"/>
  <c r="M14" i="10"/>
  <c r="U13" i="10"/>
  <c r="T13" i="10"/>
  <c r="P13" i="10"/>
  <c r="O13" i="10"/>
  <c r="M13" i="10"/>
  <c r="K13" i="10"/>
  <c r="J13" i="10"/>
  <c r="I13" i="10"/>
  <c r="H13" i="10"/>
  <c r="G13" i="10"/>
  <c r="E13" i="10"/>
  <c r="U11" i="10"/>
  <c r="T11" i="10"/>
  <c r="K11" i="10"/>
  <c r="J11" i="10"/>
  <c r="F11" i="10"/>
  <c r="I49" i="9"/>
  <c r="H47" i="9"/>
  <c r="G47" i="9"/>
  <c r="P46" i="9"/>
  <c r="O46" i="9"/>
  <c r="L46" i="9"/>
  <c r="K46" i="9"/>
  <c r="J46" i="9"/>
  <c r="I46" i="9"/>
  <c r="H46" i="9"/>
  <c r="G46" i="9"/>
  <c r="D46" i="9"/>
  <c r="P44" i="9"/>
  <c r="O44" i="9"/>
  <c r="M44" i="9"/>
  <c r="K44" i="9"/>
  <c r="H44" i="9"/>
  <c r="G44" i="9"/>
  <c r="F44" i="9"/>
  <c r="E44" i="9"/>
  <c r="D44" i="9"/>
  <c r="C44" i="9"/>
  <c r="B44" i="9"/>
  <c r="A44" i="9"/>
  <c r="P43" i="9"/>
  <c r="O43" i="9"/>
  <c r="M43" i="9"/>
  <c r="L43" i="9"/>
  <c r="K43" i="9"/>
  <c r="H43" i="9"/>
  <c r="G43" i="9"/>
  <c r="F43" i="9"/>
  <c r="E43" i="9"/>
  <c r="D43" i="9"/>
  <c r="C43" i="9"/>
  <c r="B43" i="9"/>
  <c r="A43" i="9"/>
  <c r="P42" i="9"/>
  <c r="O42" i="9"/>
  <c r="M42" i="9"/>
  <c r="L42" i="9"/>
  <c r="K42" i="9"/>
  <c r="H42" i="9"/>
  <c r="G42" i="9"/>
  <c r="F42" i="9"/>
  <c r="E42" i="9"/>
  <c r="D42" i="9"/>
  <c r="C42" i="9"/>
  <c r="B42" i="9"/>
  <c r="A42" i="9"/>
  <c r="P41" i="9"/>
  <c r="P40" i="9"/>
  <c r="P39" i="9"/>
  <c r="O39" i="9"/>
  <c r="P38" i="9"/>
  <c r="M38" i="9"/>
  <c r="L38" i="9"/>
  <c r="K38" i="9"/>
  <c r="H38" i="9"/>
  <c r="F38" i="9"/>
  <c r="E38" i="9"/>
  <c r="D38" i="9"/>
  <c r="C38" i="9"/>
  <c r="B38" i="9"/>
  <c r="A38" i="9"/>
  <c r="P37" i="9"/>
  <c r="O37" i="9"/>
  <c r="M37" i="9"/>
  <c r="L37" i="9"/>
  <c r="K37" i="9"/>
  <c r="H37" i="9"/>
  <c r="G37" i="9"/>
  <c r="F37" i="9"/>
  <c r="E37" i="9"/>
  <c r="D37" i="9"/>
  <c r="C37" i="9"/>
  <c r="B37" i="9"/>
  <c r="A37" i="9"/>
  <c r="P36" i="9"/>
  <c r="O36" i="9"/>
  <c r="M36" i="9"/>
  <c r="K36" i="9"/>
  <c r="H36" i="9"/>
  <c r="G36" i="9"/>
  <c r="F36" i="9"/>
  <c r="E36" i="9"/>
  <c r="D36" i="9"/>
  <c r="C36" i="9"/>
  <c r="B36" i="9"/>
  <c r="A36" i="9"/>
  <c r="P35" i="9"/>
  <c r="O35" i="9"/>
  <c r="M35" i="9"/>
  <c r="K35" i="9"/>
  <c r="H35" i="9"/>
  <c r="G35" i="9"/>
  <c r="F35" i="9"/>
  <c r="E35" i="9"/>
  <c r="D35" i="9"/>
  <c r="C35" i="9"/>
  <c r="B35" i="9"/>
  <c r="A35" i="9"/>
  <c r="P34" i="9"/>
  <c r="O34" i="9"/>
  <c r="M34" i="9"/>
  <c r="K34" i="9"/>
  <c r="H34" i="9"/>
  <c r="G34" i="9"/>
  <c r="F34" i="9"/>
  <c r="E34" i="9"/>
  <c r="D34" i="9"/>
  <c r="C34" i="9"/>
  <c r="B34" i="9"/>
  <c r="A34" i="9"/>
  <c r="P33" i="9"/>
  <c r="O33" i="9"/>
  <c r="M33" i="9"/>
  <c r="K33" i="9"/>
  <c r="H33" i="9"/>
  <c r="G33" i="9"/>
  <c r="F33" i="9"/>
  <c r="E33" i="9"/>
  <c r="D33" i="9"/>
  <c r="C33" i="9"/>
  <c r="B33" i="9"/>
  <c r="A33" i="9"/>
  <c r="P32" i="9"/>
  <c r="O32" i="9"/>
  <c r="M32" i="9"/>
  <c r="K32" i="9"/>
  <c r="H32" i="9"/>
  <c r="G32" i="9"/>
  <c r="F32" i="9"/>
  <c r="E32" i="9"/>
  <c r="D32" i="9"/>
  <c r="C32" i="9"/>
  <c r="B32" i="9"/>
  <c r="A32" i="9"/>
  <c r="P31" i="9"/>
  <c r="O31" i="9"/>
  <c r="M31" i="9"/>
  <c r="L31" i="9"/>
  <c r="K31" i="9"/>
  <c r="H31" i="9"/>
  <c r="G31" i="9"/>
  <c r="F31" i="9"/>
  <c r="E31" i="9"/>
  <c r="D31" i="9"/>
  <c r="C31" i="9"/>
  <c r="B31" i="9"/>
  <c r="A31" i="9"/>
  <c r="P30" i="9"/>
  <c r="O30" i="9"/>
  <c r="M30" i="9"/>
  <c r="K30" i="9"/>
  <c r="H30" i="9"/>
  <c r="G30" i="9"/>
  <c r="F30" i="9"/>
  <c r="E30" i="9"/>
  <c r="D30" i="9"/>
  <c r="C30" i="9"/>
  <c r="B30" i="9"/>
  <c r="A30" i="9"/>
  <c r="P29" i="9"/>
  <c r="O29" i="9"/>
  <c r="M29" i="9"/>
  <c r="L29" i="9"/>
  <c r="H29" i="9"/>
  <c r="G29" i="9"/>
  <c r="F29" i="9"/>
  <c r="E29" i="9"/>
  <c r="D29" i="9"/>
  <c r="C29" i="9"/>
  <c r="B29" i="9"/>
  <c r="A29" i="9"/>
  <c r="P28" i="9"/>
  <c r="P27" i="9"/>
  <c r="O27" i="9"/>
  <c r="P26" i="9"/>
  <c r="M26" i="9"/>
  <c r="K26" i="9"/>
  <c r="H26" i="9"/>
  <c r="F26" i="9"/>
  <c r="E26" i="9"/>
  <c r="D26" i="9"/>
  <c r="C26" i="9"/>
  <c r="B26" i="9"/>
  <c r="A26" i="9"/>
  <c r="P25" i="9"/>
  <c r="O25" i="9"/>
  <c r="M25" i="9"/>
  <c r="K25" i="9"/>
  <c r="H25" i="9"/>
  <c r="G25" i="9"/>
  <c r="F25" i="9"/>
  <c r="E25" i="9"/>
  <c r="D25" i="9"/>
  <c r="C25" i="9"/>
  <c r="B25" i="9"/>
  <c r="A25" i="9"/>
  <c r="P24" i="9"/>
  <c r="O24" i="9"/>
  <c r="M24" i="9"/>
  <c r="K24" i="9"/>
  <c r="H24" i="9"/>
  <c r="G24" i="9"/>
  <c r="F24" i="9"/>
  <c r="E24" i="9"/>
  <c r="D24" i="9"/>
  <c r="C24" i="9"/>
  <c r="B24" i="9"/>
  <c r="A24" i="9"/>
  <c r="P23" i="9"/>
  <c r="O23" i="9"/>
  <c r="M23" i="9"/>
  <c r="L23" i="9"/>
  <c r="K23" i="9"/>
  <c r="H23" i="9"/>
  <c r="G23" i="9"/>
  <c r="F23" i="9"/>
  <c r="E23" i="9"/>
  <c r="D23" i="9"/>
  <c r="C23" i="9"/>
  <c r="B23" i="9"/>
  <c r="A23" i="9"/>
  <c r="P22" i="9"/>
  <c r="O22" i="9"/>
  <c r="M22" i="9"/>
  <c r="K22" i="9"/>
  <c r="H22" i="9"/>
  <c r="G22" i="9"/>
  <c r="F22" i="9"/>
  <c r="E22" i="9"/>
  <c r="D22" i="9"/>
  <c r="C22" i="9"/>
  <c r="B22" i="9"/>
  <c r="A22" i="9"/>
  <c r="P21" i="9"/>
  <c r="O21" i="9"/>
  <c r="M21" i="9"/>
  <c r="L21" i="9"/>
  <c r="K21" i="9"/>
  <c r="H21" i="9"/>
  <c r="G21" i="9"/>
  <c r="F21" i="9"/>
  <c r="E21" i="9"/>
  <c r="D21" i="9"/>
  <c r="C21" i="9"/>
  <c r="B21" i="9"/>
  <c r="A21" i="9"/>
  <c r="P20" i="9"/>
  <c r="P19" i="9"/>
  <c r="O19" i="9"/>
  <c r="P18" i="9"/>
  <c r="M18" i="9"/>
  <c r="K18" i="9"/>
  <c r="H18" i="9"/>
  <c r="F18" i="9"/>
  <c r="E18" i="9"/>
  <c r="D18" i="9"/>
  <c r="C18" i="9"/>
  <c r="B18" i="9"/>
  <c r="A18" i="9"/>
  <c r="P17" i="9"/>
  <c r="O17" i="9"/>
  <c r="M17" i="9"/>
  <c r="K17" i="9"/>
  <c r="H17" i="9"/>
  <c r="G17" i="9"/>
  <c r="F17" i="9"/>
  <c r="E17" i="9"/>
  <c r="D17" i="9"/>
  <c r="C17" i="9"/>
  <c r="B17" i="9"/>
  <c r="A17" i="9"/>
  <c r="P16" i="9"/>
  <c r="O16" i="9"/>
  <c r="M16" i="9"/>
  <c r="H16" i="9"/>
  <c r="G16" i="9"/>
  <c r="F16" i="9"/>
  <c r="E16" i="9"/>
  <c r="D16" i="9"/>
  <c r="C16" i="9"/>
  <c r="B16" i="9"/>
  <c r="A16" i="9"/>
  <c r="P15" i="9"/>
  <c r="O15" i="9"/>
  <c r="M15" i="9"/>
  <c r="H15" i="9"/>
  <c r="G15" i="9"/>
  <c r="F15" i="9"/>
  <c r="E15" i="9"/>
  <c r="D15" i="9"/>
  <c r="C15" i="9"/>
  <c r="B15" i="9"/>
  <c r="A15" i="9"/>
  <c r="P14" i="9"/>
  <c r="O14" i="9"/>
  <c r="M14" i="9"/>
  <c r="H14" i="9"/>
  <c r="G14" i="9"/>
  <c r="F14" i="9"/>
  <c r="E14" i="9"/>
  <c r="C14" i="9"/>
  <c r="B14" i="9"/>
  <c r="A14" i="9"/>
  <c r="P13" i="9"/>
  <c r="O13" i="9"/>
  <c r="M13" i="9"/>
  <c r="K13" i="9"/>
  <c r="H13" i="9"/>
  <c r="G13" i="9"/>
  <c r="F13" i="9"/>
  <c r="E13" i="9"/>
  <c r="D13" i="9"/>
  <c r="C13" i="9"/>
  <c r="B13" i="9"/>
  <c r="A13" i="9"/>
  <c r="P12" i="9"/>
  <c r="O12" i="9"/>
  <c r="M12" i="9"/>
  <c r="K12" i="9"/>
  <c r="H12" i="9"/>
  <c r="G12" i="9"/>
  <c r="F12" i="9"/>
  <c r="E12" i="9"/>
  <c r="D12" i="9"/>
  <c r="C12" i="9"/>
  <c r="B12" i="9"/>
  <c r="A12" i="9"/>
  <c r="P11" i="9"/>
  <c r="O11" i="9"/>
  <c r="M11" i="9"/>
  <c r="K11" i="9"/>
  <c r="H11" i="9"/>
  <c r="G11" i="9"/>
  <c r="F11" i="9"/>
  <c r="E11" i="9"/>
  <c r="D11" i="9"/>
  <c r="C11" i="9"/>
  <c r="B11" i="9"/>
  <c r="A11" i="9"/>
  <c r="P10" i="9"/>
  <c r="O10" i="9"/>
  <c r="M10" i="9"/>
  <c r="K10" i="9"/>
  <c r="H10" i="9"/>
  <c r="G10" i="9"/>
  <c r="F10" i="9"/>
  <c r="E10" i="9"/>
  <c r="D10" i="9"/>
  <c r="C10" i="9"/>
  <c r="B10" i="9"/>
  <c r="Y41" i="8"/>
  <c r="S41" i="8"/>
  <c r="R41" i="8"/>
  <c r="L41" i="8"/>
  <c r="K41" i="8"/>
  <c r="I41" i="8"/>
  <c r="V40" i="8"/>
  <c r="U40" i="8"/>
  <c r="T40" i="8"/>
  <c r="S40" i="8"/>
  <c r="Q40" i="8"/>
  <c r="P40" i="8"/>
  <c r="O40" i="8"/>
  <c r="N40" i="8"/>
  <c r="L40" i="8"/>
  <c r="G40" i="8"/>
  <c r="V39" i="8"/>
  <c r="U39" i="8"/>
  <c r="T39" i="8"/>
  <c r="S39" i="8"/>
  <c r="Q39" i="8"/>
  <c r="P39" i="8"/>
  <c r="N39" i="8"/>
  <c r="L39" i="8"/>
  <c r="G39" i="8"/>
  <c r="V38" i="8"/>
  <c r="U38" i="8"/>
  <c r="T38" i="8"/>
  <c r="S38" i="8"/>
  <c r="Q38" i="8"/>
  <c r="P38" i="8"/>
  <c r="O38" i="8"/>
  <c r="N38" i="8"/>
  <c r="G38" i="8"/>
  <c r="V37" i="8"/>
  <c r="U37" i="8"/>
  <c r="T37" i="8"/>
  <c r="S37" i="8"/>
  <c r="Q37" i="8"/>
  <c r="P37" i="8"/>
  <c r="O37" i="8"/>
  <c r="N37" i="8"/>
  <c r="L37" i="8"/>
  <c r="L36" i="8"/>
  <c r="L35" i="8"/>
  <c r="L34" i="8"/>
  <c r="G34" i="8"/>
  <c r="U33" i="8"/>
  <c r="T33" i="8"/>
  <c r="S33" i="8"/>
  <c r="L33" i="8"/>
  <c r="U32" i="8"/>
  <c r="T32" i="8"/>
  <c r="S32" i="8"/>
  <c r="L32" i="8"/>
  <c r="U31" i="8"/>
  <c r="T31" i="8"/>
  <c r="S31" i="8"/>
  <c r="L31" i="8"/>
  <c r="G31" i="8"/>
  <c r="U30" i="8"/>
  <c r="T30" i="8"/>
  <c r="S30" i="8"/>
  <c r="L30" i="8"/>
  <c r="G30" i="8"/>
  <c r="V29" i="8"/>
  <c r="U29" i="8"/>
  <c r="T29" i="8"/>
  <c r="S29" i="8"/>
  <c r="Q29" i="8"/>
  <c r="P29" i="8"/>
  <c r="O29" i="8"/>
  <c r="N29" i="8"/>
  <c r="L29" i="8"/>
  <c r="V28" i="8"/>
  <c r="U28" i="8"/>
  <c r="T28" i="8"/>
  <c r="S28" i="8"/>
  <c r="Q28" i="8"/>
  <c r="P28" i="8"/>
  <c r="O28" i="8"/>
  <c r="N28" i="8"/>
  <c r="L28" i="8"/>
  <c r="G28" i="8"/>
  <c r="V27" i="8"/>
  <c r="U27" i="8"/>
  <c r="T27" i="8"/>
  <c r="S27" i="8"/>
  <c r="Q27" i="8"/>
  <c r="P27" i="8"/>
  <c r="O27" i="8"/>
  <c r="N27" i="8"/>
  <c r="L27" i="8"/>
  <c r="G27" i="8"/>
  <c r="V26" i="8"/>
  <c r="U26" i="8"/>
  <c r="T26" i="8"/>
  <c r="S26" i="8"/>
  <c r="Q26" i="8"/>
  <c r="P26" i="8"/>
  <c r="O26" i="8"/>
  <c r="N26" i="8"/>
  <c r="L26" i="8"/>
  <c r="G26" i="8"/>
  <c r="Q25" i="8"/>
  <c r="P25" i="8"/>
  <c r="O25" i="8"/>
  <c r="N25" i="8"/>
  <c r="K25" i="8"/>
  <c r="V24" i="8"/>
  <c r="U24" i="8"/>
  <c r="T24" i="8"/>
  <c r="S24" i="8"/>
  <c r="N24" i="8"/>
  <c r="L24" i="8"/>
  <c r="L23" i="8"/>
  <c r="L22" i="8"/>
  <c r="G22" i="8"/>
  <c r="V21" i="8"/>
  <c r="U21" i="8"/>
  <c r="T21" i="8"/>
  <c r="S21" i="8"/>
  <c r="Q21" i="8"/>
  <c r="P21" i="8"/>
  <c r="O21" i="8"/>
  <c r="N21" i="8"/>
  <c r="L21" i="8"/>
  <c r="G21" i="8"/>
  <c r="V20" i="8"/>
  <c r="U20" i="8"/>
  <c r="T20" i="8"/>
  <c r="S20" i="8"/>
  <c r="Q20" i="8"/>
  <c r="P20" i="8"/>
  <c r="O20" i="8"/>
  <c r="N20" i="8"/>
  <c r="L20" i="8"/>
  <c r="V19" i="8"/>
  <c r="U19" i="8"/>
  <c r="T19" i="8"/>
  <c r="S19" i="8"/>
  <c r="Q19" i="8"/>
  <c r="P19" i="8"/>
  <c r="O19" i="8"/>
  <c r="N19" i="8"/>
  <c r="L19" i="8"/>
  <c r="G19" i="8"/>
  <c r="V18" i="8"/>
  <c r="U18" i="8"/>
  <c r="T18" i="8"/>
  <c r="S18" i="8"/>
  <c r="Q18" i="8"/>
  <c r="P18" i="8"/>
  <c r="O18" i="8"/>
  <c r="N18" i="8"/>
  <c r="L18" i="8"/>
  <c r="G18" i="8"/>
  <c r="V17" i="8"/>
  <c r="U17" i="8"/>
  <c r="T17" i="8"/>
  <c r="S17" i="8"/>
  <c r="Q17" i="8"/>
  <c r="P17" i="8"/>
  <c r="O17" i="8"/>
  <c r="N17" i="8"/>
  <c r="L17" i="8"/>
  <c r="G17" i="8"/>
  <c r="V16" i="8"/>
  <c r="U16" i="8"/>
  <c r="T16" i="8"/>
  <c r="S16" i="8"/>
  <c r="Q16" i="8"/>
  <c r="P16" i="8"/>
  <c r="O16" i="8"/>
  <c r="N16" i="8"/>
  <c r="L16" i="8"/>
  <c r="L15" i="8"/>
  <c r="L14" i="8"/>
  <c r="V13" i="8"/>
  <c r="U13" i="8"/>
  <c r="T13" i="8"/>
  <c r="S13" i="8"/>
  <c r="Q13" i="8"/>
  <c r="P13" i="8"/>
  <c r="O13" i="8"/>
  <c r="N13" i="8"/>
  <c r="L13" i="8"/>
  <c r="G10" i="8"/>
  <c r="V9" i="8"/>
  <c r="U9" i="8"/>
  <c r="T9" i="8"/>
  <c r="S9" i="8"/>
  <c r="Q9" i="8"/>
  <c r="P9" i="8"/>
  <c r="O9" i="8"/>
  <c r="N9" i="8"/>
  <c r="L9" i="8"/>
  <c r="G9" i="8"/>
  <c r="V8" i="8"/>
  <c r="U8" i="8"/>
  <c r="T8" i="8"/>
  <c r="S8" i="8"/>
  <c r="Q8" i="8"/>
  <c r="P8" i="8"/>
  <c r="O8" i="8"/>
  <c r="N8" i="8"/>
  <c r="L8" i="8"/>
  <c r="U7" i="8"/>
  <c r="T7" i="8"/>
  <c r="S7" i="8"/>
  <c r="L7" i="8"/>
  <c r="V6" i="8"/>
  <c r="U6" i="8"/>
  <c r="T6" i="8"/>
  <c r="S6" i="8"/>
  <c r="Q6" i="8"/>
  <c r="P6" i="8"/>
  <c r="O6" i="8"/>
  <c r="N6" i="8"/>
  <c r="L6" i="8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K316" i="1"/>
  <c r="J316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K310" i="1"/>
  <c r="J310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S295" i="1"/>
  <c r="R295" i="1"/>
  <c r="Q295" i="1"/>
  <c r="P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S293" i="1"/>
  <c r="R293" i="1"/>
  <c r="P293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P292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P290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P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I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K230" i="1"/>
  <c r="J230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S228" i="1"/>
  <c r="R228" i="1"/>
  <c r="P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V227" i="1"/>
  <c r="U227" i="1"/>
  <c r="T227" i="1"/>
  <c r="S227" i="1"/>
  <c r="R227" i="1"/>
  <c r="P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V226" i="1"/>
  <c r="U226" i="1"/>
  <c r="T226" i="1"/>
  <c r="S226" i="1"/>
  <c r="R226" i="1"/>
  <c r="P226" i="1"/>
  <c r="V225" i="1"/>
  <c r="U225" i="1"/>
  <c r="T225" i="1"/>
  <c r="S225" i="1"/>
  <c r="R225" i="1"/>
  <c r="P225" i="1"/>
  <c r="V224" i="1"/>
  <c r="U224" i="1"/>
  <c r="T224" i="1"/>
  <c r="S224" i="1"/>
  <c r="R224" i="1"/>
  <c r="P224" i="1"/>
  <c r="V223" i="1"/>
  <c r="U223" i="1"/>
  <c r="T223" i="1"/>
  <c r="S223" i="1"/>
  <c r="R223" i="1"/>
  <c r="P223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P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P221" i="1"/>
  <c r="AT220" i="1"/>
  <c r="AS220" i="1"/>
  <c r="AN220" i="1"/>
  <c r="AM220" i="1"/>
  <c r="AL220" i="1"/>
  <c r="AK220" i="1"/>
  <c r="AJ220" i="1"/>
  <c r="AI220" i="1"/>
  <c r="AH220" i="1"/>
  <c r="AG220" i="1"/>
  <c r="AB220" i="1"/>
  <c r="AA220" i="1"/>
  <c r="Z220" i="1"/>
  <c r="Y220" i="1"/>
  <c r="X220" i="1"/>
  <c r="W220" i="1"/>
  <c r="V220" i="1"/>
  <c r="U220" i="1"/>
  <c r="T220" i="1"/>
  <c r="S220" i="1"/>
  <c r="R220" i="1"/>
  <c r="P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S216" i="1"/>
  <c r="R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S215" i="1"/>
  <c r="R215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S212" i="1"/>
  <c r="R212" i="1"/>
  <c r="P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S211" i="1"/>
  <c r="R211" i="1"/>
  <c r="P211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AT207" i="1"/>
  <c r="AS207" i="1"/>
  <c r="AR207" i="1"/>
  <c r="AQ207" i="1"/>
  <c r="AP207" i="1"/>
  <c r="AH207" i="1"/>
  <c r="AG207" i="1"/>
  <c r="AF207" i="1"/>
  <c r="AE207" i="1"/>
  <c r="AD207" i="1"/>
  <c r="V207" i="1"/>
  <c r="U207" i="1"/>
  <c r="T207" i="1"/>
  <c r="S207" i="1"/>
  <c r="R207" i="1"/>
  <c r="Q207" i="1"/>
  <c r="P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S203" i="1"/>
  <c r="R203" i="1"/>
  <c r="P203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J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S125" i="1"/>
  <c r="R125" i="1"/>
  <c r="P125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U124" i="1"/>
  <c r="T124" i="1"/>
  <c r="R124" i="1"/>
  <c r="Q124" i="1"/>
  <c r="P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S87" i="1"/>
  <c r="R87" i="1"/>
  <c r="P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S74" i="1"/>
  <c r="R74" i="1"/>
  <c r="P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P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U33" i="1"/>
  <c r="R33" i="1"/>
  <c r="Q33" i="1"/>
  <c r="P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U32" i="1"/>
  <c r="R32" i="1"/>
  <c r="Q32" i="1"/>
  <c r="P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U31" i="1"/>
  <c r="T31" i="1"/>
  <c r="R31" i="1"/>
  <c r="Q31" i="1"/>
  <c r="P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S28" i="1"/>
  <c r="P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T18" i="1"/>
  <c r="AS18" i="1"/>
  <c r="AR18" i="1"/>
  <c r="AQ18" i="1"/>
  <c r="AP18" i="1"/>
  <c r="AO18" i="1"/>
  <c r="AN18" i="1"/>
  <c r="AM18" i="1"/>
  <c r="AL18" i="1"/>
  <c r="AK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V18" i="1"/>
  <c r="U18" i="1"/>
  <c r="T18" i="1"/>
  <c r="S18" i="1"/>
  <c r="R18" i="1"/>
  <c r="Q18" i="1"/>
  <c r="P18" i="1"/>
  <c r="AT17" i="1"/>
  <c r="AS17" i="1"/>
  <c r="AR17" i="1"/>
  <c r="AQ17" i="1"/>
  <c r="AP17" i="1"/>
  <c r="AK17" i="1"/>
  <c r="AJ17" i="1"/>
  <c r="AI17" i="1"/>
  <c r="AH17" i="1"/>
  <c r="AG17" i="1"/>
  <c r="AF17" i="1"/>
  <c r="AE17" i="1"/>
  <c r="AD17" i="1"/>
  <c r="Y17" i="1"/>
  <c r="X17" i="1"/>
  <c r="W17" i="1"/>
  <c r="V17" i="1"/>
  <c r="U17" i="1"/>
  <c r="T17" i="1"/>
  <c r="S17" i="1"/>
  <c r="R17" i="1"/>
  <c r="Q17" i="1"/>
  <c r="P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R8" i="1"/>
  <c r="Q8" i="1"/>
  <c r="P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71" authorId="0" shapeId="0" xr:uid="{00000000-0006-0000-0500-000001000000}">
      <text>
        <r>
          <rPr>
            <sz val="10"/>
            <color rgb="FF000000"/>
            <rFont val="Arial"/>
            <charset val="1"/>
            <scheme val="minor"/>
          </rPr>
          <t>======
ID#AAAAeiAaGwI
Sabrina    (2022-08-18 03:39:30)
G.sales fm 1-19/07/05 is S$7,030.10 &amp; G.sales fm 20-31/07/05 is S$6,435.05</t>
        </r>
      </text>
    </comment>
    <comment ref="C223" authorId="0" shapeId="0" xr:uid="{00000000-0006-0000-0500-000002000000}">
      <text>
        <r>
          <rPr>
            <sz val="10"/>
            <color rgb="FF000000"/>
            <rFont val="Arial"/>
            <charset val="1"/>
            <scheme val="minor"/>
          </rPr>
          <t>======
ID#AAAAeiAaGwU
Sabrina    (2022-08-18 03:39:30)
Lease renewal fm 1 May 06 to 30 Apr 08                       PR = 6.5% of G. Sales         FMR = S$60,967.30 (1 May 06 - 30 Apr 07)         FMR = S$64,777.75 (1 May 07 - 30 Apr 08)         Lease expired on 30 Apr 08</t>
        </r>
      </text>
    </comment>
    <comment ref="C393" authorId="0" shapeId="0" xr:uid="{00000000-0006-0000-0500-000003000000}">
      <text>
        <r>
          <rPr>
            <sz val="10"/>
            <color rgb="FF000000"/>
            <rFont val="Arial"/>
            <charset val="1"/>
            <scheme val="minor"/>
          </rPr>
          <t>======
ID#AAAAeiAaGvs
Sabrina    (2022-08-18 03:39:30)
Lease renewal fm 1 May 06 to 30 Apr 08.                 PR = as per (a) &amp; (b)            FMR = S$248,278.11 (1 May 06 - 30 Apr 07)          FMR = S$263,795.49 (1 May 07 - 30 Apr 08)         Lease expired on 30 Apr 08</t>
        </r>
      </text>
    </comment>
    <comment ref="P540" authorId="0" shapeId="0" xr:uid="{00000000-0006-0000-0500-000004000000}">
      <text>
        <r>
          <rPr>
            <sz val="10"/>
            <color rgb="FF000000"/>
            <rFont val="Arial"/>
            <charset val="1"/>
            <scheme val="minor"/>
          </rPr>
          <t>======
ID#AAAAeiAbZaw
Sabrina    (2022-08-18 03:39:30)
G.sales fm 1-28 Dec 05 = S$55,747.02 &amp; G.sales fm 29-31 Dec 05 = S$5,972.89</t>
        </r>
      </text>
    </comment>
    <comment ref="N547" authorId="0" shapeId="0" xr:uid="{00000000-0006-0000-0500-000005000000}">
      <text>
        <r>
          <rPr>
            <sz val="10"/>
            <color rgb="FF000000"/>
            <rFont val="Arial"/>
            <charset val="1"/>
            <scheme val="minor"/>
          </rPr>
          <t>======
ID#AAAAeiAaGvw
Sabrina    (2022-08-18 03:39:30)
gross sales fm 1 ti 8 Oct 05</t>
        </r>
      </text>
    </comment>
    <comment ref="M599" authorId="0" shapeId="0" xr:uid="{00000000-0006-0000-0500-000006000000}">
      <text>
        <r>
          <rPr>
            <sz val="10"/>
            <color rgb="FF000000"/>
            <rFont val="Arial"/>
            <charset val="1"/>
            <scheme val="minor"/>
          </rPr>
          <t>======
ID#AAAAeiAbZbY
Sabrina    (2022-08-18 03:39:30)
% rent fm1-3 Sep05 is S$1,497.46 &amp; % rent fm 4-30 Sep 05 is S$11,455.71</t>
        </r>
      </text>
    </comment>
    <comment ref="J687" authorId="0" shapeId="0" xr:uid="{00000000-0006-0000-0500-000007000000}">
      <text>
        <r>
          <rPr>
            <sz val="10"/>
            <color rgb="FF000000"/>
            <rFont val="Arial"/>
            <charset val="1"/>
            <scheme val="minor"/>
          </rPr>
          <t>======
ID#AAAAeiAbZbg
Sabrina    (2022-08-18 03:39:30)
Lease only begins 01/07/05.  Update based on LoO</t>
        </r>
      </text>
    </comment>
    <comment ref="K722" authorId="0" shapeId="0" xr:uid="{00000000-0006-0000-0500-000008000000}">
      <text>
        <r>
          <rPr>
            <sz val="10"/>
            <color rgb="FF000000"/>
            <rFont val="Arial"/>
            <charset val="1"/>
            <scheme val="minor"/>
          </rPr>
          <t>======
ID#AAAAeiAbZbk
Sabrina    (2022-08-18 03:39:30)
no sales</t>
        </r>
      </text>
    </comment>
    <comment ref="L722" authorId="0" shapeId="0" xr:uid="{00000000-0006-0000-0500-000009000000}">
      <text>
        <r>
          <rPr>
            <sz val="10"/>
            <color rgb="FF000000"/>
            <rFont val="Arial"/>
            <charset val="1"/>
            <scheme val="minor"/>
          </rPr>
          <t>======
ID#AAAAeiAbZao
Sabrina    (2022-08-18 03:39:30)
no sales</t>
        </r>
      </text>
    </comment>
    <comment ref="M722" authorId="0" shapeId="0" xr:uid="{00000000-0006-0000-0500-00000A000000}">
      <text>
        <r>
          <rPr>
            <sz val="10"/>
            <color rgb="FF000000"/>
            <rFont val="Arial"/>
            <charset val="1"/>
            <scheme val="minor"/>
          </rPr>
          <t>======
ID#AAAAeiP4or4
Sabrina    (2022-08-18 03:39:30)
no sales</t>
        </r>
      </text>
    </comment>
    <comment ref="N722" authorId="0" shapeId="0" xr:uid="{00000000-0006-0000-0500-00000B000000}">
      <text>
        <r>
          <rPr>
            <sz val="10"/>
            <color rgb="FF000000"/>
            <rFont val="Arial"/>
            <charset val="1"/>
            <scheme val="minor"/>
          </rPr>
          <t>======
ID#AAAAeiAbZbc
Sabrina    (2022-08-18 03:39:30)
no sales</t>
        </r>
      </text>
    </comment>
    <comment ref="O722" authorId="0" shapeId="0" xr:uid="{00000000-0006-0000-0500-00000C000000}">
      <text>
        <r>
          <rPr>
            <sz val="10"/>
            <color rgb="FF000000"/>
            <rFont val="Arial"/>
            <charset val="1"/>
            <scheme val="minor"/>
          </rPr>
          <t>======
ID#AAAAeiAbZa4
Sabrina    (2022-08-18 03:39:30)
no sales</t>
        </r>
      </text>
    </comment>
    <comment ref="P722" authorId="0" shapeId="0" xr:uid="{00000000-0006-0000-0500-00000D000000}">
      <text>
        <r>
          <rPr>
            <sz val="10"/>
            <color rgb="FF000000"/>
            <rFont val="Arial"/>
            <charset val="1"/>
            <scheme val="minor"/>
          </rPr>
          <t>======
ID#AAAAeiP4orQ
Sabrina    (2022-08-18 03:39:30)
no sales</t>
        </r>
      </text>
    </comment>
    <comment ref="P784" authorId="0" shapeId="0" xr:uid="{00000000-0006-0000-0500-00000E000000}">
      <text>
        <r>
          <rPr>
            <sz val="10"/>
            <color rgb="FF000000"/>
            <rFont val="Arial"/>
            <charset val="1"/>
            <scheme val="minor"/>
          </rPr>
          <t>======
ID#AAAAeiP4ors
Sabrina    (2022-08-18 03:39:30)
Business commence 2 days earlier on 12 Dec 2005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0" authorId="0" shapeId="0" xr:uid="{00000000-0006-0000-0600-000001000000}">
      <text>
        <r>
          <rPr>
            <sz val="10"/>
            <color rgb="FF000000"/>
            <rFont val="Arial"/>
            <charset val="1"/>
            <scheme val="minor"/>
          </rPr>
          <t>======
ID#AAAAeiAbZbE
Sabrina    (2022-08-18 03:39:30)
Gross Sales from 01 to 17 Jun 06</t>
        </r>
      </text>
    </comment>
    <comment ref="I309" authorId="0" shapeId="0" xr:uid="{00000000-0006-0000-0600-000002000000}">
      <text>
        <r>
          <rPr>
            <sz val="10"/>
            <color rgb="FF000000"/>
            <rFont val="Arial"/>
            <charset val="1"/>
            <scheme val="minor"/>
          </rPr>
          <t>======
ID#AAAAeiAbZbM
Sabrina    (2022-08-18 03:39:30)
gross sales submission from 01 - 06 May 06</t>
        </r>
      </text>
    </comment>
    <comment ref="G454" authorId="0" shapeId="0" xr:uid="{00000000-0006-0000-0600-000003000000}">
      <text>
        <r>
          <rPr>
            <sz val="10"/>
            <color rgb="FF000000"/>
            <rFont val="Arial"/>
            <charset val="1"/>
            <scheme val="minor"/>
          </rPr>
          <t>======
ID#AAAAeiP4orw
Sabrina    (2022-08-18 03:39:30)
As per tenant, there is not operation for the month of March due to closure of shop.</t>
        </r>
      </text>
    </comment>
    <comment ref="E524" authorId="0" shapeId="0" xr:uid="{00000000-0006-0000-0600-000004000000}">
      <text>
        <r>
          <rPr>
            <sz val="10"/>
            <color rgb="FF000000"/>
            <rFont val="Arial"/>
            <charset val="1"/>
            <scheme val="minor"/>
          </rPr>
          <t>======
ID#AAAAeiP4org
Sabrina    (2022-08-18 03:39:30)
no sales during this month</t>
        </r>
      </text>
    </comment>
    <comment ref="J697" authorId="0" shapeId="0" xr:uid="{00000000-0006-0000-0600-000005000000}">
      <text>
        <r>
          <rPr>
            <sz val="10"/>
            <color rgb="FF000000"/>
            <rFont val="Arial"/>
            <charset val="1"/>
            <scheme val="minor"/>
          </rPr>
          <t>======
ID#AAAAeiAaGwA
Sabrina    (2022-08-18 03:39:30)
Gross sales figure  from 23 to 30 Jun 2006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40" authorId="0" shapeId="0" xr:uid="{00000000-0006-0000-0700-000001000000}">
      <text>
        <r>
          <rPr>
            <sz val="10"/>
            <color rgb="FF000000"/>
            <rFont val="Arial"/>
            <charset val="1"/>
            <scheme val="minor"/>
          </rPr>
          <t>======
ID#AAAAeiP4orU
Sabrina    (2022-08-18 03:39:30)
Gross Sales from 01 to 17 Jun 06</t>
        </r>
      </text>
    </comment>
    <comment ref="C144" authorId="0" shapeId="0" xr:uid="{00000000-0006-0000-0700-000002000000}">
      <text>
        <r>
          <rPr>
            <sz val="10"/>
            <color rgb="FF000000"/>
            <rFont val="Arial"/>
            <charset val="1"/>
            <scheme val="minor"/>
          </rPr>
          <t>======
ID#AAAAeiAbZbU
Sabrina    (2022-08-18 03:39:30)
Lease renewal fm 1 May 06 to 30 Apr 08                       PR = 6.5% of G. Sales         FMR = S$60,967.30 (1 May 06 - 30 Apr 07)         FMR = S$64,777.75 (1 May 07 - 30 Apr 08)         Lease expired on 30 Apr 08</t>
        </r>
      </text>
    </comment>
    <comment ref="C259" authorId="0" shapeId="0" xr:uid="{00000000-0006-0000-0700-000003000000}">
      <text>
        <r>
          <rPr>
            <sz val="10"/>
            <color rgb="FF000000"/>
            <rFont val="Arial"/>
            <charset val="1"/>
            <scheme val="minor"/>
          </rPr>
          <t>======
ID#AAAAeiAbZbQ
Sabrina    (2022-08-18 03:39:30)
Lease renewal fm 1 May 06 to 30 Apr 08.                 PR = as per (a) &amp; (b)            FMR = S$248,278.11 (1 May 06 - 30 Apr 07)          FMR = S$263,795.49 (1 May 07 - 30 Apr 08)         Lease expired on 30 Apr 08</t>
        </r>
      </text>
    </comment>
    <comment ref="P315" authorId="0" shapeId="0" xr:uid="{00000000-0006-0000-0700-000004000000}">
      <text>
        <r>
          <rPr>
            <sz val="10"/>
            <color rgb="FF000000"/>
            <rFont val="Arial"/>
            <charset val="1"/>
            <scheme val="minor"/>
          </rPr>
          <t>======
ID#AAAAeiAaGwY
Sabrina    (2022-08-18 03:39:30)
G.sales fm 1-28 Dec 05 = S$55,747.02 &amp; G.sales fm 29-31 Dec 05 = S$5,972.89</t>
        </r>
      </text>
    </comment>
    <comment ref="M343" authorId="0" shapeId="0" xr:uid="{00000000-0006-0000-0700-000005000000}">
      <text>
        <r>
          <rPr>
            <sz val="10"/>
            <color rgb="FF000000"/>
            <rFont val="Arial"/>
            <charset val="1"/>
            <scheme val="minor"/>
          </rPr>
          <t>======
ID#AAAAeiAbZbA
Sabrina    (2022-08-18 03:39:30)
% rent fm1-3 Sep05 is S$1,497.46 &amp; % rent fm 4-30 Sep 05 is S$11,455.71</t>
        </r>
      </text>
    </comment>
    <comment ref="S376" authorId="0" shapeId="0" xr:uid="{00000000-0006-0000-0700-000006000000}">
      <text>
        <r>
          <rPr>
            <sz val="10"/>
            <color rgb="FF000000"/>
            <rFont val="Arial"/>
            <charset val="1"/>
            <scheme val="minor"/>
          </rPr>
          <t>======
ID#AAAAeiP4orc
Sabrina    (2022-08-18 03:39:30)
As per tenant, there is not operation for the month of March due to closure of shop.</t>
        </r>
      </text>
    </comment>
    <comment ref="J411" authorId="0" shapeId="0" xr:uid="{00000000-0006-0000-0700-000007000000}">
      <text>
        <r>
          <rPr>
            <sz val="10"/>
            <color rgb="FF000000"/>
            <rFont val="Arial"/>
            <charset val="1"/>
            <scheme val="minor"/>
          </rPr>
          <t>======
ID#AAAAeiAaGwc
Sabrina    (2022-08-18 03:39:30)
Lease only begins 01/07/05.  Update based on LoO</t>
        </r>
      </text>
    </comment>
    <comment ref="K446" authorId="0" shapeId="0" xr:uid="{00000000-0006-0000-0700-000008000000}">
      <text>
        <r>
          <rPr>
            <sz val="10"/>
            <color rgb="FF000000"/>
            <rFont val="Arial"/>
            <charset val="1"/>
            <scheme val="minor"/>
          </rPr>
          <t>======
ID#AAAAeiAbZa8
Sabrina    (2022-08-18 03:39:30)
no sales</t>
        </r>
      </text>
    </comment>
    <comment ref="L446" authorId="0" shapeId="0" xr:uid="{00000000-0006-0000-0700-000009000000}">
      <text>
        <r>
          <rPr>
            <sz val="10"/>
            <color rgb="FF000000"/>
            <rFont val="Arial"/>
            <charset val="1"/>
            <scheme val="minor"/>
          </rPr>
          <t>======
ID#AAAAeiAaGwk
Sabrina    (2022-08-18 03:39:30)
no sales</t>
        </r>
      </text>
    </comment>
    <comment ref="M446" authorId="0" shapeId="0" xr:uid="{00000000-0006-0000-0700-00000A000000}">
      <text>
        <r>
          <rPr>
            <sz val="10"/>
            <color rgb="FF000000"/>
            <rFont val="Arial"/>
            <charset val="1"/>
            <scheme val="minor"/>
          </rPr>
          <t>======
ID#AAAAeiAaGwg
Sabrina    (2022-08-18 03:39:30)
no sales</t>
        </r>
      </text>
    </comment>
    <comment ref="N446" authorId="0" shapeId="0" xr:uid="{00000000-0006-0000-0700-00000B000000}">
      <text>
        <r>
          <rPr>
            <sz val="10"/>
            <color rgb="FF000000"/>
            <rFont val="Arial"/>
            <charset val="1"/>
            <scheme val="minor"/>
          </rPr>
          <t>======
ID#AAAAeiAaGwM
Sabrina    (2022-08-18 03:39:30)
no sales</t>
        </r>
      </text>
    </comment>
    <comment ref="O446" authorId="0" shapeId="0" xr:uid="{00000000-0006-0000-0700-00000C000000}">
      <text>
        <r>
          <rPr>
            <sz val="10"/>
            <color rgb="FF000000"/>
            <rFont val="Arial"/>
            <charset val="1"/>
            <scheme val="minor"/>
          </rPr>
          <t>======
ID#AAAAeiAbZa0
Sabrina    (2022-08-18 03:39:30)
no sales</t>
        </r>
      </text>
    </comment>
    <comment ref="P446" authorId="0" shapeId="0" xr:uid="{00000000-0006-0000-0700-00000D000000}">
      <text>
        <r>
          <rPr>
            <sz val="10"/>
            <color rgb="FF000000"/>
            <rFont val="Arial"/>
            <charset val="1"/>
            <scheme val="minor"/>
          </rPr>
          <t>======
ID#AAAAeiAaGwE
Sabrina    (2022-08-18 03:39:30)
no sales</t>
        </r>
      </text>
    </comment>
    <comment ref="Q446" authorId="0" shapeId="0" xr:uid="{00000000-0006-0000-0700-00000E000000}">
      <text>
        <r>
          <rPr>
            <sz val="10"/>
            <color rgb="FF000000"/>
            <rFont val="Arial"/>
            <charset val="1"/>
            <scheme val="minor"/>
          </rPr>
          <t>======
ID#AAAAeiAaGv4
Sabrina    (2022-08-18 03:39:30)
no sales during this month</t>
        </r>
      </text>
    </comment>
    <comment ref="P499" authorId="0" shapeId="0" xr:uid="{00000000-0006-0000-0700-00000F000000}">
      <text>
        <r>
          <rPr>
            <sz val="10"/>
            <color rgb="FF000000"/>
            <rFont val="Arial"/>
            <charset val="1"/>
            <scheme val="minor"/>
          </rPr>
          <t>======
ID#AAAAeiAaGv0
Sabrina    (2022-08-18 03:39:30)
Business commence 2 days earlier on 12 Dec 2005</t>
        </r>
      </text>
    </comment>
  </commentList>
</comments>
</file>

<file path=xl/sharedStrings.xml><?xml version="1.0" encoding="utf-8"?>
<sst xmlns="http://schemas.openxmlformats.org/spreadsheetml/2006/main" count="8456" uniqueCount="1845">
  <si>
    <t>Rental &amp; Service Charge Revenue for Year 2023</t>
  </si>
  <si>
    <t>Jan 2023</t>
  </si>
  <si>
    <t>Wef Feb 2023</t>
  </si>
  <si>
    <t>NET RENT REVENUE FOR 2023</t>
  </si>
  <si>
    <t>SERVICE CHARGE REVENUE FOR 2023</t>
  </si>
  <si>
    <t>S/N</t>
  </si>
  <si>
    <t>Zone</t>
  </si>
  <si>
    <t>Category</t>
  </si>
  <si>
    <t>Machine 
ID</t>
  </si>
  <si>
    <t>Lease</t>
  </si>
  <si>
    <t>Unit No.</t>
  </si>
  <si>
    <t>Net Lettable
Area</t>
  </si>
  <si>
    <t>Lettable</t>
  </si>
  <si>
    <t>Leased</t>
  </si>
  <si>
    <t>Net 
Rent</t>
  </si>
  <si>
    <t>Service 
Charge</t>
  </si>
  <si>
    <t>Gross Rent</t>
  </si>
  <si>
    <t xml:space="preserve">Monthly
Lease Net </t>
  </si>
  <si>
    <t>Monthly 
Lease</t>
  </si>
  <si>
    <t>Monthly 
Total Gross</t>
  </si>
  <si>
    <t>No.</t>
  </si>
  <si>
    <t>Start</t>
  </si>
  <si>
    <t>End</t>
  </si>
  <si>
    <t>Area</t>
  </si>
  <si>
    <t>(psf)</t>
  </si>
  <si>
    <t>Rent</t>
  </si>
  <si>
    <t>Svs Chrg</t>
  </si>
  <si>
    <t>ACT</t>
  </si>
  <si>
    <t xml:space="preserve"> Date</t>
  </si>
  <si>
    <t>Date</t>
  </si>
  <si>
    <t>(Sq  m)</t>
  </si>
  <si>
    <t>(Sq  ft)</t>
  </si>
  <si>
    <t>S$</t>
  </si>
  <si>
    <t>1st Storey</t>
  </si>
  <si>
    <t>PD</t>
  </si>
  <si>
    <t>F&amp;B</t>
  </si>
  <si>
    <t>t0000293</t>
  </si>
  <si>
    <t>01-01/02, 02-01, 03-01</t>
  </si>
  <si>
    <t>1A</t>
  </si>
  <si>
    <t>t0000293 (ORA Licence)</t>
  </si>
  <si>
    <t>01-01/02, 02-01, 03-01 (Licence)</t>
  </si>
  <si>
    <t>t0001491</t>
  </si>
  <si>
    <t>01-03/04/05</t>
  </si>
  <si>
    <t>t0001061</t>
  </si>
  <si>
    <t>01-06/07/08</t>
  </si>
  <si>
    <t>t0001591</t>
  </si>
  <si>
    <t>t0001531</t>
  </si>
  <si>
    <t>01-09/10</t>
  </si>
  <si>
    <t>t0001222</t>
  </si>
  <si>
    <t>01-11/12/13</t>
  </si>
  <si>
    <t>5A</t>
  </si>
  <si>
    <t>t0001222 (Licence)</t>
  </si>
  <si>
    <t>01-11/12/13 (Licence)</t>
  </si>
  <si>
    <t>t0001722</t>
  </si>
  <si>
    <t>01-14/15</t>
  </si>
  <si>
    <t>t0000266</t>
  </si>
  <si>
    <t>t0001472</t>
  </si>
  <si>
    <t>01-16/17/18/19</t>
  </si>
  <si>
    <t>t0001379</t>
  </si>
  <si>
    <t>01-20/21/22</t>
  </si>
  <si>
    <t>t0001218</t>
  </si>
  <si>
    <t>01-23/24/25</t>
  </si>
  <si>
    <t>9A</t>
  </si>
  <si>
    <t>t0001218 (ORA Licence)</t>
  </si>
  <si>
    <t>01-23/24/25 (Licence)</t>
  </si>
  <si>
    <t>t0001202</t>
  </si>
  <si>
    <t>01-26/28/K17</t>
  </si>
  <si>
    <t>South1</t>
  </si>
  <si>
    <t>Time</t>
  </si>
  <si>
    <t>t0000262</t>
  </si>
  <si>
    <t>01-27</t>
  </si>
  <si>
    <t>Beauty</t>
  </si>
  <si>
    <t>t0001089</t>
  </si>
  <si>
    <t>01-29</t>
  </si>
  <si>
    <t>Fashion</t>
  </si>
  <si>
    <t>t0001141</t>
  </si>
  <si>
    <t>01-30</t>
  </si>
  <si>
    <t>t0001141 (1)</t>
  </si>
  <si>
    <t>80100007</t>
  </si>
  <si>
    <t>t0001456</t>
  </si>
  <si>
    <t>01-31</t>
  </si>
  <si>
    <t>t0001261</t>
  </si>
  <si>
    <t>01-32</t>
  </si>
  <si>
    <t>01-33</t>
  </si>
  <si>
    <t>t0000219</t>
  </si>
  <si>
    <t>Home</t>
  </si>
  <si>
    <t>t0001363</t>
  </si>
  <si>
    <t>01-34</t>
  </si>
  <si>
    <t>t0001019</t>
  </si>
  <si>
    <t>01-35</t>
  </si>
  <si>
    <t>t0001386</t>
  </si>
  <si>
    <t>80100014</t>
  </si>
  <si>
    <t>t0001390</t>
  </si>
  <si>
    <t>01-36/37</t>
  </si>
  <si>
    <t>t0000216</t>
  </si>
  <si>
    <t>01-38/39</t>
  </si>
  <si>
    <t>t0000292</t>
  </si>
  <si>
    <t>01-40</t>
  </si>
  <si>
    <t>22A</t>
  </si>
  <si>
    <t>t0000292 (Licence)</t>
  </si>
  <si>
    <t>01-K4</t>
  </si>
  <si>
    <t>01-41</t>
  </si>
  <si>
    <t>-</t>
  </si>
  <si>
    <t>t0001510</t>
  </si>
  <si>
    <t>Lifestyle</t>
  </si>
  <si>
    <t>80100116</t>
  </si>
  <si>
    <t>t0001240 (Licence)</t>
  </si>
  <si>
    <t>01-42</t>
  </si>
  <si>
    <t>t0001630</t>
  </si>
  <si>
    <t>01-41/42/42A/43</t>
  </si>
  <si>
    <t>t0001537 (Licence)</t>
  </si>
  <si>
    <t>01-42A/43</t>
  </si>
  <si>
    <t>t0000224</t>
  </si>
  <si>
    <t>01-44/45</t>
  </si>
  <si>
    <t>t0000950</t>
  </si>
  <si>
    <t>01-46/47/48/49/50</t>
  </si>
  <si>
    <t>t0001233</t>
  </si>
  <si>
    <t>01-51/52/53/54/55/56
02-25A/26/27/28/29/30/31/32/33/34/35/36</t>
  </si>
  <si>
    <t>t0001233 (Storage)</t>
  </si>
  <si>
    <t>01-51/52/53/54/55/56
02-25A/26/27/28/29/30/31/32/33/34/35/36
(Licence)</t>
  </si>
  <si>
    <t>t0001233 (ORA Licence)</t>
  </si>
  <si>
    <t>01-53/54 (ORA Licence)</t>
  </si>
  <si>
    <t>t0000294</t>
  </si>
  <si>
    <t>01-57, 01-58, 01-59, 01-60, 01-61, 01-62, 01-63, 01-64</t>
  </si>
  <si>
    <t>t0001232</t>
  </si>
  <si>
    <t>01-65</t>
  </si>
  <si>
    <t>t0001400</t>
  </si>
  <si>
    <t>01-66</t>
  </si>
  <si>
    <t>t0000941</t>
  </si>
  <si>
    <t>01-67 &amp; 68A</t>
  </si>
  <si>
    <t>80100058</t>
  </si>
  <si>
    <t>t0000231</t>
  </si>
  <si>
    <t>01-68</t>
  </si>
  <si>
    <t>t0001144</t>
  </si>
  <si>
    <t>01-69</t>
  </si>
  <si>
    <t>t0001545 (Licence)</t>
  </si>
  <si>
    <t>80100054</t>
  </si>
  <si>
    <t>t0000210</t>
  </si>
  <si>
    <t>01-70</t>
  </si>
  <si>
    <t>t0000200</t>
  </si>
  <si>
    <t>01-71/72</t>
  </si>
  <si>
    <t>80100050</t>
  </si>
  <si>
    <t>t0000218</t>
  </si>
  <si>
    <t>01-73/74</t>
  </si>
  <si>
    <t>80100020</t>
  </si>
  <si>
    <t>t0001345</t>
  </si>
  <si>
    <t>01-75</t>
  </si>
  <si>
    <t>t0001355</t>
  </si>
  <si>
    <t>01-75A/76</t>
  </si>
  <si>
    <t>t0000281</t>
  </si>
  <si>
    <t>01-77</t>
  </si>
  <si>
    <t>t0001272</t>
  </si>
  <si>
    <t>01-78</t>
  </si>
  <si>
    <t>t0001182</t>
  </si>
  <si>
    <t>01-79/80</t>
  </si>
  <si>
    <t>t0001182 (1)</t>
  </si>
  <si>
    <t>t0000223</t>
  </si>
  <si>
    <t>01-81</t>
  </si>
  <si>
    <t>t0000223 (1)</t>
  </si>
  <si>
    <t>t0000977</t>
  </si>
  <si>
    <t>01-82</t>
  </si>
  <si>
    <t>t0001634</t>
  </si>
  <si>
    <t>t0001634 (1)</t>
  </si>
  <si>
    <t>t0000265</t>
  </si>
  <si>
    <t>01-83</t>
  </si>
  <si>
    <t>t0001387</t>
  </si>
  <si>
    <t>01-84</t>
  </si>
  <si>
    <t>North1</t>
  </si>
  <si>
    <t>80100025</t>
  </si>
  <si>
    <t>t0000228</t>
  </si>
  <si>
    <t>01-85</t>
  </si>
  <si>
    <t>t0000228 (1)</t>
  </si>
  <si>
    <t>t0000705</t>
  </si>
  <si>
    <t>01-86/87</t>
  </si>
  <si>
    <t>t0001203</t>
  </si>
  <si>
    <t>01-88/89</t>
  </si>
  <si>
    <t>t0001568</t>
  </si>
  <si>
    <t>01-88/89/90</t>
  </si>
  <si>
    <t>t0000199</t>
  </si>
  <si>
    <t>01-90</t>
  </si>
  <si>
    <t>t0001308</t>
  </si>
  <si>
    <t>01-91</t>
  </si>
  <si>
    <t>t0001546</t>
  </si>
  <si>
    <t>01-91A</t>
  </si>
  <si>
    <t>t0001511</t>
  </si>
  <si>
    <t>01-91B</t>
  </si>
  <si>
    <t>t0000901</t>
  </si>
  <si>
    <t>01-92</t>
  </si>
  <si>
    <t>t0001438</t>
  </si>
  <si>
    <t>01-93/94</t>
  </si>
  <si>
    <t>t0000243</t>
  </si>
  <si>
    <t>01-95</t>
  </si>
  <si>
    <t>t0001618</t>
  </si>
  <si>
    <t>01-95/96</t>
  </si>
  <si>
    <t>80100080</t>
  </si>
  <si>
    <t>t0000296</t>
  </si>
  <si>
    <t>01-96/97/98</t>
  </si>
  <si>
    <t>01-97/98</t>
  </si>
  <si>
    <t>t0000235</t>
  </si>
  <si>
    <t>01-99/100</t>
  </si>
  <si>
    <t>t0001616</t>
  </si>
  <si>
    <t>01-101</t>
  </si>
  <si>
    <t>t0001528</t>
  </si>
  <si>
    <t>01-102</t>
  </si>
  <si>
    <t>01-103</t>
  </si>
  <si>
    <t>t0000257</t>
  </si>
  <si>
    <t>80100088</t>
  </si>
  <si>
    <t>t0000297</t>
  </si>
  <si>
    <t>01-103A</t>
  </si>
  <si>
    <t>01-104</t>
  </si>
  <si>
    <t>t0000208</t>
  </si>
  <si>
    <t>t0000274</t>
  </si>
  <si>
    <t>01-105</t>
  </si>
  <si>
    <t>t0001313</t>
  </si>
  <si>
    <t>01-106</t>
  </si>
  <si>
    <t>80100119</t>
  </si>
  <si>
    <t>t0000278</t>
  </si>
  <si>
    <t>01-107</t>
  </si>
  <si>
    <t>t0000277</t>
  </si>
  <si>
    <t>01-107A</t>
  </si>
  <si>
    <t>t0001306</t>
  </si>
  <si>
    <t>01-108</t>
  </si>
  <si>
    <t>t0000301</t>
  </si>
  <si>
    <t>01-109 to 113</t>
  </si>
  <si>
    <t>t0000251</t>
  </si>
  <si>
    <t>01-114 to 120</t>
  </si>
  <si>
    <t>Others</t>
  </si>
  <si>
    <t>t0001506 (Licence)</t>
  </si>
  <si>
    <t>01-K2</t>
  </si>
  <si>
    <t>t0000259</t>
  </si>
  <si>
    <t>01-K5</t>
  </si>
  <si>
    <t>t0000259 (1)</t>
  </si>
  <si>
    <t>t0000259 (Licence)</t>
  </si>
  <si>
    <t>t0000299 (Storage)</t>
  </si>
  <si>
    <t>01-K6</t>
  </si>
  <si>
    <t xml:space="preserve">t0000299 </t>
  </si>
  <si>
    <t>01-K7/K11/K12/K13</t>
  </si>
  <si>
    <t>t0000207</t>
  </si>
  <si>
    <t>01-K8</t>
  </si>
  <si>
    <t>t0000270</t>
  </si>
  <si>
    <t>01-K9</t>
  </si>
  <si>
    <t>t0000270 (Licence)</t>
  </si>
  <si>
    <t>t0000209</t>
  </si>
  <si>
    <t>01-K10</t>
  </si>
  <si>
    <t>t0001436</t>
  </si>
  <si>
    <t>01-K14</t>
  </si>
  <si>
    <t>43A</t>
  </si>
  <si>
    <t>t0000256</t>
  </si>
  <si>
    <t>01-K15</t>
  </si>
  <si>
    <t>t0001358</t>
  </si>
  <si>
    <t>01-K16</t>
  </si>
  <si>
    <t>t0001680</t>
  </si>
  <si>
    <t>B1-K1</t>
  </si>
  <si>
    <t>B1-K2</t>
  </si>
  <si>
    <t>B1-K3</t>
  </si>
  <si>
    <t>t0001099</t>
  </si>
  <si>
    <t>Rooftop / B1</t>
  </si>
  <si>
    <t>t0001354</t>
  </si>
  <si>
    <t>Carpark</t>
  </si>
  <si>
    <t>t0001455 (Licence)</t>
  </si>
  <si>
    <t>Concierge</t>
  </si>
  <si>
    <t>2nd Storey</t>
  </si>
  <si>
    <t>Nihon</t>
  </si>
  <si>
    <t>t0001212</t>
  </si>
  <si>
    <t>02-02 to 05</t>
  </si>
  <si>
    <t>t0000220</t>
  </si>
  <si>
    <t>02-06</t>
  </si>
  <si>
    <t>80100043</t>
  </si>
  <si>
    <t>t0000290</t>
  </si>
  <si>
    <t>02-07</t>
  </si>
  <si>
    <t>New Tenant  #02-08</t>
  </si>
  <si>
    <t>02-08</t>
  </si>
  <si>
    <t>80100112</t>
  </si>
  <si>
    <t>t0000279</t>
  </si>
  <si>
    <t>02-09</t>
  </si>
  <si>
    <t>t0001224</t>
  </si>
  <si>
    <t>02-10/11</t>
  </si>
  <si>
    <t xml:space="preserve">t0000267 </t>
  </si>
  <si>
    <t>02-12/13</t>
  </si>
  <si>
    <t>t0000280</t>
  </si>
  <si>
    <t>02-14/15</t>
  </si>
  <si>
    <t xml:space="preserve">t0001156 </t>
  </si>
  <si>
    <t>02-16</t>
  </si>
  <si>
    <t>t0001156 (1)</t>
  </si>
  <si>
    <t>t0001323</t>
  </si>
  <si>
    <t>02-16A</t>
  </si>
  <si>
    <t>South2</t>
  </si>
  <si>
    <t>t0000771</t>
  </si>
  <si>
    <t xml:space="preserve">02-17 </t>
  </si>
  <si>
    <t>Vacant</t>
  </si>
  <si>
    <t>t0001330</t>
  </si>
  <si>
    <t xml:space="preserve">02-18 </t>
  </si>
  <si>
    <t>02-19</t>
  </si>
  <si>
    <t>t0000203</t>
  </si>
  <si>
    <t xml:space="preserve">t0000252 </t>
  </si>
  <si>
    <t>02-20</t>
  </si>
  <si>
    <t>t0001431</t>
  </si>
  <si>
    <t xml:space="preserve">02-21 </t>
  </si>
  <si>
    <t>t0001440</t>
  </si>
  <si>
    <t xml:space="preserve">02-22 </t>
  </si>
  <si>
    <t xml:space="preserve">02-23 </t>
  </si>
  <si>
    <t>t0000227</t>
  </si>
  <si>
    <t xml:space="preserve">t0000225 </t>
  </si>
  <si>
    <t>02-24/25</t>
  </si>
  <si>
    <t>t0000957</t>
  </si>
  <si>
    <t>02-42</t>
  </si>
  <si>
    <t>02-43/44/45</t>
  </si>
  <si>
    <t>t0001107</t>
  </si>
  <si>
    <t>t0001415</t>
  </si>
  <si>
    <t xml:space="preserve">02-46 </t>
  </si>
  <si>
    <t xml:space="preserve">t0000302 </t>
  </si>
  <si>
    <t>02-47/48/49</t>
  </si>
  <si>
    <t>117A</t>
  </si>
  <si>
    <t>t0000305 (Licence)</t>
  </si>
  <si>
    <t>02-50 (Licence)</t>
  </si>
  <si>
    <t>80100121</t>
  </si>
  <si>
    <t xml:space="preserve">t0000305 </t>
  </si>
  <si>
    <t>02-50/51/52/53</t>
  </si>
  <si>
    <t>t0000794</t>
  </si>
  <si>
    <t>02-54/55</t>
  </si>
  <si>
    <t>t0001460</t>
  </si>
  <si>
    <t xml:space="preserve">02-56 </t>
  </si>
  <si>
    <t>t0001065</t>
  </si>
  <si>
    <t>02-57/58/59/60/61</t>
  </si>
  <si>
    <t>North2</t>
  </si>
  <si>
    <t>Fitness</t>
  </si>
  <si>
    <t>t0000989</t>
  </si>
  <si>
    <t>02-62/62A/62B/62C/64/65/66/67/68/69</t>
  </si>
  <si>
    <t>t0000988</t>
  </si>
  <si>
    <t>02-63</t>
  </si>
  <si>
    <t>02-62/62A/62B/62C/63/64/65/66/67/68/69</t>
  </si>
  <si>
    <t>HN</t>
  </si>
  <si>
    <t>t0000294 - L2</t>
  </si>
  <si>
    <t>02-37/38/39/40/41</t>
  </si>
  <si>
    <t>3rd Storey</t>
  </si>
  <si>
    <t>t0000294 - L3</t>
  </si>
  <si>
    <t>03-02</t>
  </si>
  <si>
    <t>MILLENIA WALK</t>
  </si>
  <si>
    <t>YR 2007 RENEWAL/ NEW LEASES SUMMARY</t>
  </si>
  <si>
    <t>UNIT NO.</t>
  </si>
  <si>
    <t>TENANT</t>
  </si>
  <si>
    <t>LEASE EXPIRY</t>
  </si>
  <si>
    <t>OPTION TERM</t>
  </si>
  <si>
    <t>NOTICE PERIOD</t>
  </si>
  <si>
    <t>EXPIRY OF NOTICE PERIOD</t>
  </si>
  <si>
    <t>ACTION</t>
  </si>
  <si>
    <t>AREA</t>
  </si>
  <si>
    <t>EXISTING GROSS RENT</t>
  </si>
  <si>
    <t>% RENT</t>
  </si>
  <si>
    <t>GROSS SALES (AUGUST 2005 TO JULY 2006)</t>
  </si>
  <si>
    <t>Proposed Gross Rent</t>
  </si>
  <si>
    <t>Increment</t>
  </si>
  <si>
    <t>Proposed Rent/ Sale</t>
  </si>
  <si>
    <t>Gross Rent to Quote</t>
  </si>
  <si>
    <t>PERSON</t>
  </si>
  <si>
    <t>(sf)</t>
  </si>
  <si>
    <t>($psf/mth)</t>
  </si>
  <si>
    <t>(per mth)</t>
  </si>
  <si>
    <t>$pm</t>
  </si>
  <si>
    <t>% Rent $ psfpm</t>
  </si>
  <si>
    <t>GR + % Rent</t>
  </si>
  <si>
    <t>/GR</t>
  </si>
  <si>
    <t>/ (GR+%)</t>
  </si>
  <si>
    <t>IN-CHARGE</t>
  </si>
  <si>
    <t>#01-88</t>
  </si>
  <si>
    <t>Timemachine Studio</t>
  </si>
  <si>
    <t xml:space="preserve">- </t>
  </si>
  <si>
    <t>New Lease</t>
  </si>
  <si>
    <t>or 12%</t>
  </si>
  <si>
    <t>SA</t>
  </si>
  <si>
    <t>#02-24B</t>
  </si>
  <si>
    <t>Raffles Medical Group</t>
  </si>
  <si>
    <t>NA</t>
  </si>
  <si>
    <t>#02-24C</t>
  </si>
  <si>
    <t>7-24 Contacts.Com</t>
  </si>
  <si>
    <t>or 6%</t>
  </si>
  <si>
    <t>IW</t>
  </si>
  <si>
    <t>#01-28/29</t>
  </si>
  <si>
    <t>Osim</t>
  </si>
  <si>
    <t>9mths</t>
  </si>
  <si>
    <t>Renew</t>
  </si>
  <si>
    <t>#01-13A&amp;B</t>
  </si>
  <si>
    <t>Citibank ATM - 2 no</t>
  </si>
  <si>
    <t>6mths</t>
  </si>
  <si>
    <t>ATM</t>
  </si>
  <si>
    <t>DBS ATM</t>
  </si>
  <si>
    <t>UOB ATM</t>
  </si>
  <si>
    <t>#01-27</t>
  </si>
  <si>
    <t>The Hour Glass</t>
  </si>
  <si>
    <t>plus 1% in excess of $1mil</t>
  </si>
  <si>
    <t>#01-90</t>
  </si>
  <si>
    <t>GNC</t>
  </si>
  <si>
    <t>Yr 1</t>
  </si>
  <si>
    <t>Yr2</t>
  </si>
  <si>
    <t>Yr3</t>
  </si>
  <si>
    <t>or 10%</t>
  </si>
  <si>
    <t>#01-30</t>
  </si>
  <si>
    <t>Sentiments</t>
  </si>
  <si>
    <t>Replace</t>
  </si>
  <si>
    <t>or 18%</t>
  </si>
  <si>
    <t>CC</t>
  </si>
  <si>
    <t>#01-23/24/25</t>
  </si>
  <si>
    <t>Bakerzin</t>
  </si>
  <si>
    <t>#01-48</t>
  </si>
  <si>
    <t>Fang</t>
  </si>
  <si>
    <t>or 16%</t>
  </si>
  <si>
    <t>#01-47A</t>
  </si>
  <si>
    <t>Nail Passion</t>
  </si>
  <si>
    <t>or 15%</t>
  </si>
  <si>
    <t>#01-103</t>
  </si>
  <si>
    <t>Out Of The Box Photography</t>
  </si>
  <si>
    <t>or 8%</t>
  </si>
  <si>
    <t>#01-95/96/97/98</t>
  </si>
  <si>
    <t>Candy Empire</t>
  </si>
  <si>
    <t>#01-K7/K8/K9</t>
  </si>
  <si>
    <t>QB House Shell Type</t>
  </si>
  <si>
    <t>Relocate</t>
  </si>
  <si>
    <t>#02-30</t>
  </si>
  <si>
    <t>La Vogue</t>
  </si>
  <si>
    <t>#01-50</t>
  </si>
  <si>
    <t>Dreamweavers</t>
  </si>
  <si>
    <t>#01-55/56</t>
  </si>
  <si>
    <t>Long John Silver's</t>
  </si>
  <si>
    <t>#01-K4</t>
  </si>
  <si>
    <t>Sunglass Hut</t>
  </si>
  <si>
    <t>#02-25</t>
  </si>
  <si>
    <t>Copy Lab</t>
  </si>
  <si>
    <t>#01-78</t>
  </si>
  <si>
    <t>The Luggage Shop</t>
  </si>
  <si>
    <t xml:space="preserve"> Renew</t>
  </si>
  <si>
    <t>#02-24A</t>
  </si>
  <si>
    <t>Chuan Enterprise</t>
  </si>
  <si>
    <t>#02-25A</t>
  </si>
  <si>
    <t>AS Newsmart</t>
  </si>
  <si>
    <t>Extend/ Relocate</t>
  </si>
  <si>
    <t>#01-99 to 101, #01-114 to 120</t>
  </si>
  <si>
    <t>Outback Steakhouse</t>
  </si>
  <si>
    <t>Downsize</t>
  </si>
  <si>
    <t>Yr 4</t>
  </si>
  <si>
    <t>or 9%</t>
  </si>
  <si>
    <t>#01-105</t>
  </si>
  <si>
    <t>Red Army Watches</t>
  </si>
  <si>
    <t>#02-25B</t>
  </si>
  <si>
    <t>Little Production Hse</t>
  </si>
  <si>
    <t>or 5%</t>
  </si>
  <si>
    <t>#01-49</t>
  </si>
  <si>
    <t>Lilla Gems</t>
  </si>
  <si>
    <t>Ave / Total</t>
  </si>
  <si>
    <t>Note : Worksheet is linked to MW-Rent 2007. To amend here for updating of Renewal Rental on MW-Rent 2007.</t>
  </si>
  <si>
    <t>FY 2007 BUDGET - RENEWAL &amp; NEW LEASES</t>
  </si>
  <si>
    <t>1.  Leases Due in 2007</t>
  </si>
  <si>
    <t>Tenant</t>
  </si>
  <si>
    <t>Option To Renew</t>
  </si>
  <si>
    <t>Renewal Date</t>
  </si>
  <si>
    <t>Existing Gross Rent</t>
  </si>
  <si>
    <t>% Variance</t>
  </si>
  <si>
    <t>Rent &amp; Service Charge Free/ Fitting Out &amp; Vacancy Period</t>
  </si>
  <si>
    <t>Marketing Fee</t>
  </si>
  <si>
    <t>Remarks</t>
  </si>
  <si>
    <t>(psf/ pm)</t>
  </si>
  <si>
    <t>(mth/ wk)</t>
  </si>
  <si>
    <t>($)</t>
  </si>
  <si>
    <t>(1-mth base rent)</t>
  </si>
  <si>
    <t>Current Rent</t>
  </si>
  <si>
    <t>Renewal Rent</t>
  </si>
  <si>
    <t>NIL</t>
  </si>
  <si>
    <t>Yr 1  :  $14.50</t>
  </si>
  <si>
    <t>Yr 2  :  $15.00</t>
  </si>
  <si>
    <t>Yr 3  :  $15.00</t>
  </si>
  <si>
    <t>Yr 1  ;  $7.00</t>
  </si>
  <si>
    <t>Yr 2  :  $8.00</t>
  </si>
  <si>
    <t>Yr 3  :  $9.00</t>
  </si>
  <si>
    <t>Yr 1  :  $6.00</t>
  </si>
  <si>
    <t>Yr 2  :  $6.25</t>
  </si>
  <si>
    <t>Yr 3  :  $6.25</t>
  </si>
  <si>
    <t>Yr 4  :  S6.50</t>
  </si>
  <si>
    <t>TOTAL/ AVERAGE :</t>
  </si>
  <si>
    <t>AVERAGE INCREASE</t>
  </si>
  <si>
    <t>Note : Worksheet linked to 2007 Renewal. For amendement of Renewal Rental, to amend on 2007 Renewal worksheet</t>
  </si>
  <si>
    <t>2.  New Leases (Existing Mall)</t>
  </si>
  <si>
    <t>Existing Tenant</t>
  </si>
  <si>
    <t>New Tenant</t>
  </si>
  <si>
    <t>Lease Date</t>
  </si>
  <si>
    <t>Rent Free / Vacancy Period</t>
  </si>
  <si>
    <t>Additional Rent Achieveable</t>
  </si>
  <si>
    <t>Existing Rent</t>
  </si>
  <si>
    <t>(mth)</t>
  </si>
  <si>
    <t>(mth/wk)</t>
  </si>
  <si>
    <t>(1-mth gross rent)</t>
  </si>
  <si>
    <t>#02-03/04</t>
  </si>
  <si>
    <t>Total/ Average</t>
  </si>
  <si>
    <t>3.  Leases for New Millenia Walk</t>
  </si>
  <si>
    <t>Surplus</t>
  </si>
  <si>
    <t>(psf/pm)</t>
  </si>
  <si>
    <t>LEVEL 1</t>
  </si>
  <si>
    <t>#01-57C</t>
  </si>
  <si>
    <t>#01-58A</t>
  </si>
  <si>
    <t>#01-58B/ 58C</t>
  </si>
  <si>
    <t>#01-60</t>
  </si>
  <si>
    <t>#01-60A</t>
  </si>
  <si>
    <t>#01-60B</t>
  </si>
  <si>
    <t>#01-60C/ 60D</t>
  </si>
  <si>
    <t>Level 1 Total/ Average :</t>
  </si>
  <si>
    <t>LEVEL 2</t>
  </si>
  <si>
    <t>#02-32</t>
  </si>
  <si>
    <t>Level 2 Total/ Average :</t>
  </si>
  <si>
    <t>LEVEL 3</t>
  </si>
  <si>
    <t>#03-03</t>
  </si>
  <si>
    <t>#03-03A</t>
  </si>
  <si>
    <t>#03-04</t>
  </si>
  <si>
    <t>Level 3 Total/ Average :</t>
  </si>
  <si>
    <t>Total of NMW (L1, L2 &amp; L3) :</t>
  </si>
  <si>
    <t>TOTAL/ AVERAGE LEASES DUE &amp; NEW LEASES:</t>
  </si>
  <si>
    <t xml:space="preserve">Note : Worksheet is linked to MW-Rent 2007. </t>
  </si>
  <si>
    <t>Update HERE for amendments to Renewal Rental (MW-Rent 2007).</t>
  </si>
  <si>
    <t>Update on MW-Rent 2007 for amendments of Lease Date on this worksheet</t>
  </si>
  <si>
    <t>Updated as @ 10 Sept 06</t>
  </si>
  <si>
    <t>Hide</t>
  </si>
  <si>
    <t>PROMPTNESS</t>
  </si>
  <si>
    <t>REMARKS</t>
  </si>
  <si>
    <t>Occupancy Cost</t>
  </si>
  <si>
    <t>% age increase</t>
  </si>
  <si>
    <t>OF PAYMENT</t>
  </si>
  <si>
    <t>(prior expiry)</t>
  </si>
  <si>
    <t>(commences)</t>
  </si>
  <si>
    <t>Ave Sales PM</t>
  </si>
  <si>
    <t>Ave % Rent PSF PM</t>
  </si>
  <si>
    <t>/ GR</t>
  </si>
  <si>
    <t>2007 RENEWAL LEASES</t>
  </si>
  <si>
    <t>Citibank ATM</t>
  </si>
  <si>
    <t>Yr 1 : $14.50</t>
  </si>
  <si>
    <t>Yr 2 : $15.00</t>
  </si>
  <si>
    <t>Yr 3 : $15.00</t>
  </si>
  <si>
    <t>Replace/ Renew</t>
  </si>
  <si>
    <t>Yr 1 : $7.00</t>
  </si>
  <si>
    <t>Renew/ Replace</t>
  </si>
  <si>
    <t>Yr 2 : $8.00</t>
  </si>
  <si>
    <t>Yr 3 : $9.00</t>
  </si>
  <si>
    <t>Yr 1 : $6.00</t>
  </si>
  <si>
    <t>Yr 2 : $6.25</t>
  </si>
  <si>
    <t>Yr 3 : $6.25</t>
  </si>
  <si>
    <t>Yr 4 : $6.50</t>
  </si>
  <si>
    <t>2008 RENEWAL LEASES</t>
  </si>
  <si>
    <t>#01-34</t>
  </si>
  <si>
    <t>Walking Culture/ D'vianne</t>
  </si>
  <si>
    <t>plus 15% in excess of $60k</t>
  </si>
  <si>
    <t>VACANT</t>
  </si>
  <si>
    <t>Yr 2 : $7.25</t>
  </si>
  <si>
    <t>Yr 3 : $7.50</t>
  </si>
  <si>
    <t>#02-28/29</t>
  </si>
  <si>
    <t>Eurosa</t>
  </si>
  <si>
    <t>#03-07/08/09</t>
  </si>
  <si>
    <t>Josiah Montessori</t>
  </si>
  <si>
    <t>#01-35</t>
  </si>
  <si>
    <t>Precious Time</t>
  </si>
  <si>
    <t>or 2%</t>
  </si>
  <si>
    <t>#01-41</t>
  </si>
  <si>
    <t>Unified Sense</t>
  </si>
  <si>
    <t>or 13%</t>
  </si>
  <si>
    <t>#01-85</t>
  </si>
  <si>
    <t>Sins Choc Shoppe</t>
  </si>
  <si>
    <t>#01-77</t>
  </si>
  <si>
    <t>Godiva</t>
  </si>
  <si>
    <t>#02-26</t>
  </si>
  <si>
    <t>Space Furniture</t>
  </si>
  <si>
    <t>or 6.5%</t>
  </si>
  <si>
    <t>#02-27</t>
  </si>
  <si>
    <t>Harvey Norman</t>
  </si>
  <si>
    <t>or 6.5% (sale furniture &amp; furnishing</t>
  </si>
  <si>
    <t>&amp; op of café &amp; gallery) + 4.5% (all</t>
  </si>
  <si>
    <t>business conducted in the premises</t>
  </si>
  <si>
    <t>#01-83</t>
  </si>
  <si>
    <t>Alain Figaret</t>
  </si>
  <si>
    <t>#01-68</t>
  </si>
  <si>
    <t>Bata</t>
  </si>
  <si>
    <t>#01-62/63/64/65/65A
#01-60F/G</t>
  </si>
  <si>
    <t>Cortina Watch</t>
  </si>
  <si>
    <t>or 2.5%</t>
  </si>
  <si>
    <t>#01-60E</t>
  </si>
  <si>
    <t>#01-57B</t>
  </si>
  <si>
    <t>Senteurs De Provence</t>
  </si>
  <si>
    <t>#01-102</t>
  </si>
  <si>
    <t>V2 Communications  (Starhub)</t>
  </si>
  <si>
    <t>plus 1%</t>
  </si>
  <si>
    <t>#01-91</t>
  </si>
  <si>
    <t>Sembawang Music</t>
  </si>
  <si>
    <t>or 7%</t>
  </si>
  <si>
    <t>#01-57/57A</t>
  </si>
  <si>
    <t>Harnn &amp; Thann</t>
  </si>
  <si>
    <t>or 11%</t>
  </si>
  <si>
    <t>Yr 2 : $7.00</t>
  </si>
  <si>
    <t>Yr 3 : $8.00</t>
  </si>
  <si>
    <t>#02-42</t>
  </si>
  <si>
    <t>Systemind Platform</t>
  </si>
  <si>
    <t>#01-47B</t>
  </si>
  <si>
    <t>Bistro 21</t>
  </si>
  <si>
    <t>#01-54</t>
  </si>
  <si>
    <t>Yr 1 : $5.00</t>
  </si>
  <si>
    <t>Yr 2 : $6.00</t>
  </si>
  <si>
    <t>Yr 3 : $7.00</t>
  </si>
  <si>
    <t>#01-108</t>
  </si>
  <si>
    <t>The Jewellery Shop</t>
  </si>
  <si>
    <t>Yr 1 : $8.00</t>
  </si>
  <si>
    <t>Yr 2 : $9.00</t>
  </si>
  <si>
    <t>Yr 3 : $10.00</t>
  </si>
  <si>
    <t>#01-20/21/22</t>
  </si>
  <si>
    <t>Bab Noodle</t>
  </si>
  <si>
    <t>$13.10</t>
  </si>
  <si>
    <t>#01-79/80/81/82</t>
  </si>
  <si>
    <t>British India</t>
  </si>
  <si>
    <t>or 10.5%</t>
  </si>
  <si>
    <t>#01-107</t>
  </si>
  <si>
    <t>WyWy</t>
  </si>
  <si>
    <t>2</t>
  </si>
  <si>
    <t>Nov-07</t>
  </si>
  <si>
    <t>Le Sirene</t>
  </si>
  <si>
    <t>Yr 4 : $9.00</t>
  </si>
  <si>
    <t>#01-39/40</t>
  </si>
  <si>
    <t>Raoul</t>
  </si>
  <si>
    <t>Yr 2 : $8.20</t>
  </si>
  <si>
    <t>Yr 3 : $8.40</t>
  </si>
  <si>
    <t>#01-86/87</t>
  </si>
  <si>
    <t>O'Briens Irish Sandwich Bar</t>
  </si>
  <si>
    <t>#01-71/72</t>
  </si>
  <si>
    <t>Country Road</t>
  </si>
  <si>
    <t>or 12% if each calendar 1/4 &gt; 245K</t>
  </si>
  <si>
    <t>#01-33</t>
  </si>
  <si>
    <t>Moshi Moshi</t>
  </si>
  <si>
    <t>#02-31</t>
  </si>
  <si>
    <t>Cards n Such</t>
  </si>
  <si>
    <t>#01-91A</t>
  </si>
  <si>
    <t>Flower Matters</t>
  </si>
  <si>
    <t>#01-75A</t>
  </si>
  <si>
    <t>Suba</t>
  </si>
  <si>
    <t>+5% of GTO in excess of $218k</t>
  </si>
  <si>
    <t>#01-31</t>
  </si>
  <si>
    <t>T Connection</t>
  </si>
  <si>
    <t>Yr 1 : $10.50</t>
  </si>
  <si>
    <t>Yr 2 : $11.50</t>
  </si>
  <si>
    <t>Yr 3 : $11.50</t>
  </si>
  <si>
    <t>#01-32</t>
  </si>
  <si>
    <t>Wine Boutique</t>
  </si>
  <si>
    <t>#01-73/74</t>
  </si>
  <si>
    <t>Samsonite</t>
  </si>
  <si>
    <t>#01-59 to 59C</t>
  </si>
  <si>
    <t>Atlas Experience</t>
  </si>
  <si>
    <t>Yr 1 : $4.50</t>
  </si>
  <si>
    <t>plus 4%  (against BR)</t>
  </si>
  <si>
    <t>Yr 2 : $4.75</t>
  </si>
  <si>
    <t>Yr 3 : $5.00</t>
  </si>
  <si>
    <t>#01-93/94</t>
  </si>
  <si>
    <t>Killiney Café</t>
  </si>
  <si>
    <t>plus 3% in excess of</t>
  </si>
  <si>
    <t>#01-69</t>
  </si>
  <si>
    <t>Earl</t>
  </si>
  <si>
    <t xml:space="preserve">SALES TURNOVER OF MILLENIA WALK TENANTS </t>
  </si>
  <si>
    <t xml:space="preserve"> </t>
  </si>
  <si>
    <t xml:space="preserve">                  </t>
  </si>
  <si>
    <t xml:space="preserve">    </t>
  </si>
  <si>
    <t>Unit No</t>
  </si>
  <si>
    <t xml:space="preserve">  Lease No.</t>
  </si>
  <si>
    <t>Leased Area      (sq ft)</t>
  </si>
  <si>
    <t>YTD</t>
  </si>
  <si>
    <t>Average YTD</t>
  </si>
  <si>
    <t>Aug to Dec</t>
  </si>
  <si>
    <t>% - Feb 05</t>
  </si>
  <si>
    <t>% - Mar 05</t>
  </si>
  <si>
    <t>% - Apr05</t>
  </si>
  <si>
    <t>% - May</t>
  </si>
  <si>
    <t>% - June</t>
  </si>
  <si>
    <t>% - July</t>
  </si>
  <si>
    <t>% - Aug</t>
  </si>
  <si>
    <t>% - Sep</t>
  </si>
  <si>
    <t>% - Oct</t>
  </si>
  <si>
    <t>% - Nov</t>
  </si>
  <si>
    <t>% - Dec05</t>
  </si>
  <si>
    <t>Aji Ichiban (S) Pte Ltd</t>
  </si>
  <si>
    <t>W.e.f 1 Nov 01 to 14 Sep 03, the higher of PR or FMR</t>
  </si>
  <si>
    <t>PR = 15% of G. Sales</t>
  </si>
  <si>
    <t>FMR = S$2,790.00</t>
  </si>
  <si>
    <t>W.e.f 15 Sep 03 to 14 Sep 05, the higher of PR or FMR</t>
  </si>
  <si>
    <t>FMR = S$2,490.00</t>
  </si>
  <si>
    <t>Lease expired on 14 Sep 2005 (Lease terminated fm 01 Apr 2005)</t>
  </si>
  <si>
    <t>W.e.f 5 May 01 to 4 May 02, the higher of PR or FMR</t>
  </si>
  <si>
    <t>Rent Free Period 5 May 01 - 4 Aug 01 (no % rent required)</t>
  </si>
  <si>
    <t>PR = 13% of G. Sales</t>
  </si>
  <si>
    <t>RN11029721</t>
  </si>
  <si>
    <t>RN11031730</t>
  </si>
  <si>
    <t>FMR = S$8,352.00</t>
  </si>
  <si>
    <t>W.e.f 5 May 02 to 4 May 04, the higher of PR or FMR</t>
  </si>
  <si>
    <t>(waiver of % rent for month of Jun 2003) *not required to bill</t>
  </si>
  <si>
    <t>W.e.f 5 May 04 to 4 May 06, the higher of FMR or PR</t>
  </si>
  <si>
    <t>PR = 10% of G. Sales</t>
  </si>
  <si>
    <t>FMR = S$9,698.00</t>
  </si>
  <si>
    <t>Lease expired on 04 May 2006</t>
  </si>
  <si>
    <t>#01-73/74/75</t>
  </si>
  <si>
    <t>British Home</t>
  </si>
  <si>
    <t>W.e.f 5 Jan 04  to 16 May 05, the higher of PR+SC or FMR +SC</t>
  </si>
  <si>
    <t>PR+SC = 10% of  G. Sales</t>
  </si>
  <si>
    <t>FMR+SC = S$14,352.00</t>
  </si>
  <si>
    <t>PLEASE NOTE:</t>
  </si>
  <si>
    <t>If tenant gross sales amount for any month less than</t>
  </si>
  <si>
    <t>S$143,520.00, then will have rent rebate within 14days.</t>
  </si>
  <si>
    <t>The amount of rebate shall not exceed S$5,382.00</t>
  </si>
  <si>
    <t>Rent rebate = S$14,352.00 - (10%  x G.Sales)</t>
  </si>
  <si>
    <t>To issue credit note for any rebate.</t>
  </si>
  <si>
    <t>Lease novation fm Aseana (begin 05 Jan 2004 (KIV)</t>
  </si>
  <si>
    <t>Lease expired on 16 May 2005 (Lease extension until 30 Jun 2005)</t>
  </si>
  <si>
    <t>Bab noodle (Point Food Court P/L)</t>
  </si>
  <si>
    <t>W.e.f 1 Jul 02 to 30 Jun 05, the higher of PR or FMR</t>
  </si>
  <si>
    <t>PR = 15% of  G. Sales</t>
  </si>
  <si>
    <t>FMR = S$17,724.00</t>
  </si>
  <si>
    <t>W.e.f 1 Jul 05 to 30 Jun 08, the higher of PR or FMR</t>
  </si>
  <si>
    <t>PR = 15% of G. Sales                                                                                                FMR = S$18,295.20                                                                                                  Lease expired on 30 Jun 2008</t>
  </si>
  <si>
    <t>Baker's Inn Holding Pte Ltd</t>
  </si>
  <si>
    <t xml:space="preserve">W.e.f 17 May 01 to 16 May 04, the higher of PR or FMR </t>
  </si>
  <si>
    <t>FMR = S$10,364.50</t>
  </si>
  <si>
    <t>W.e.f 1 Sep 03 to 16 May 04, if G.Sales drop below S$90,000, tenant</t>
  </si>
  <si>
    <t>shall continue to pay 15% of S$90,000 per month of the percentage rent</t>
  </si>
  <si>
    <t>W.e.f 17 May 04 to 16 May 07, the higher of PR or FMR + SC</t>
  </si>
  <si>
    <t>PR = 12% of G. Sales</t>
  </si>
  <si>
    <t>FMR = S$12,546.50</t>
  </si>
  <si>
    <t>SVC = S$1,091.00</t>
  </si>
  <si>
    <t>Lease expired on 16 May 2007</t>
  </si>
  <si>
    <t>#01-14/15</t>
  </si>
  <si>
    <t>Starbuck Coffee</t>
  </si>
  <si>
    <t>W.e.f 24 Jun 00 to 23 Jun 03, the higher of PR or FMR</t>
  </si>
  <si>
    <t>PR = 11% of G.Sales</t>
  </si>
  <si>
    <t>FMR = S$9,541.00</t>
  </si>
  <si>
    <t>W.e.f 24 Jun 03 , the higher of PR or FMR</t>
  </si>
  <si>
    <t>FMR = S$10,631.40 (24 Jun 03 - 23 Jun 04)</t>
  </si>
  <si>
    <t>FMR = S$10,904.00 (24 Jun 04 - 23 Jun 05)</t>
  </si>
  <si>
    <t>FMR = S$11,176.60 (24 Jun 05 - 23 Jun 06)</t>
  </si>
  <si>
    <t>Lease expired on 23 June 2006</t>
  </si>
  <si>
    <t>#02-K3</t>
  </si>
  <si>
    <t>Broadwalk Café</t>
  </si>
  <si>
    <t>W.e.f 5 Jul 04 to 04 Jan 05, the higher of PR or FMR</t>
  </si>
  <si>
    <t>FMR = S$2,500.00</t>
  </si>
  <si>
    <t>Lease expired on 04 Jan 2005</t>
  </si>
  <si>
    <t>#01-</t>
  </si>
  <si>
    <t>BTC Clothier (S) Pte Ltd (British India)</t>
  </si>
  <si>
    <t>79/80/81/82</t>
  </si>
  <si>
    <t>W.e.f 1 May 02 to 30 Apr 05, the higher of PR+SC or FMR+SC</t>
  </si>
  <si>
    <t>PR+SC = 10.5% of  G. Sales</t>
  </si>
  <si>
    <t>FMR+SC = S$19,960.00</t>
  </si>
  <si>
    <t>C/N RN11029715</t>
  </si>
  <si>
    <t>C/N RN11029868</t>
  </si>
  <si>
    <t>C/N RN11030081</t>
  </si>
  <si>
    <t>C/N RN11031238</t>
  </si>
  <si>
    <t>C/N RN11031765</t>
  </si>
  <si>
    <t>SC = S$4,990.00</t>
  </si>
  <si>
    <t>C/N RN11029983</t>
  </si>
  <si>
    <t>S$190,095.00, then will have rent rebate within 14days</t>
  </si>
  <si>
    <t>The amount of rebate shall not exceed S$7,485.00</t>
  </si>
  <si>
    <t>Rent rebate = S$19,960.00 - (10.5%  x G.Sales)</t>
  </si>
  <si>
    <t>Lease expired on 30 Apr 2005 (extension until 30 Jun 2005)</t>
  </si>
  <si>
    <t>W.e.f 1 Jul 05 to 30 Jun 08, the higher of PR or FMR + SC                           PR = 10.5% of G. Sales                                                                                           FMR = S$17,465.00                                                                                               SC = S$4,990.00                                                                                                          Lease expired on 30 Jun 2008</t>
  </si>
  <si>
    <t>#01-47</t>
  </si>
  <si>
    <t>Burger King Restaurant</t>
  </si>
  <si>
    <t>W.e.f 11 May 03 , the higher of PR or FMR</t>
  </si>
  <si>
    <t>(Billing on Quarterly Basis) shall be the aggregate of :-</t>
  </si>
  <si>
    <t xml:space="preserve">(a) 19% of average monthly net sales for each quarter up to &amp; including </t>
  </si>
  <si>
    <t xml:space="preserve">       S$219,000; and </t>
  </si>
  <si>
    <t xml:space="preserve">(b) 20% of the part of the average monthly net sales of each quarter </t>
  </si>
  <si>
    <t xml:space="preserve">      exceeding S$219.000</t>
  </si>
  <si>
    <t>FMR = S$24,600.00 (11 May 03 - 31 Jan 06)</t>
  </si>
  <si>
    <t>FMR = S$30,750.00 (1 Feb 06 - 31 Jan 08)</t>
  </si>
  <si>
    <t>FMR = S$33,825.00 (1 Feb 08 - 31 Jan 09)                                                Lease expired on 31 Jan 2009</t>
  </si>
  <si>
    <t>Bleu Hair Studio</t>
  </si>
  <si>
    <t>W.e.f  5 Jun 04 to 04 May 07, the higher of RR or FMR</t>
  </si>
  <si>
    <t xml:space="preserve">FMR = S$6,723.00 </t>
  </si>
  <si>
    <t>Lease expired on 04 May 2007</t>
  </si>
  <si>
    <t>#01-76</t>
  </si>
  <si>
    <t>Chalone International PL</t>
  </si>
  <si>
    <t>W.e.f 1 Apr 00 to 31 Mar 03, the higher of PR or FMR</t>
  </si>
  <si>
    <t>FMR = S$3,644.00</t>
  </si>
  <si>
    <t>RN11031520</t>
  </si>
  <si>
    <t>RN11032462</t>
  </si>
  <si>
    <t>W.e.f 1 Apr 03 to 31 Mar 06, the higher of PR or FMR</t>
  </si>
  <si>
    <t>FMR = S$4,992.00</t>
  </si>
  <si>
    <t>#01-75</t>
  </si>
  <si>
    <t>W.e.f 1 Dec 05 to 31 Mar 06, the higher of PR or FMR</t>
  </si>
  <si>
    <t>W.e.f 1 Apr 05,            the units occupied will be #01-75/76 &amp; floor area will be based on 818sqf</t>
  </si>
  <si>
    <t>PR = 15% of G. Sales                                                                                               FMR = S$5,060.00                                                                                                   W.e.f 1 Apr 06 to 31 Mar 09, the higher of PR or FMR                                 PR = 15% of G. Sales                                                                                               FMR = S$10,053.22                                                                                                  Lease expired on 31 Mar 2009</t>
  </si>
  <si>
    <t>#01-62/3/4 &amp;</t>
  </si>
  <si>
    <t>#01-65/65A</t>
  </si>
  <si>
    <t>W.e.f 1 May 01 to 14 May 04, the higher of PR or FMR</t>
  </si>
  <si>
    <t>#01-60F/G</t>
  </si>
  <si>
    <t>PR = 2.5% of G. Sales</t>
  </si>
  <si>
    <t>FMR = S$59,565.90</t>
  </si>
  <si>
    <t>RN11032744</t>
  </si>
  <si>
    <t>W.e.f 15 May 04 to 14 May 08, the higher of PR or FMR</t>
  </si>
  <si>
    <t>FMR = S$59,351.90</t>
  </si>
  <si>
    <t>(Include #01-60E)</t>
  </si>
  <si>
    <t>W.e.f 15 Oct 04 to 14 May 08, the higher of PR or FMR                   PR = 2.5% of G. Sales                                                                                     FMR = S$59,351.90 + S$8,568.00                                                              Lease expired on 14 May 2008</t>
  </si>
  <si>
    <t>PR = 2.5% of G. Sales                                                                                     FMR = S$59,351.90 + S$8,568.00                                                              Lease expired on 14 May 2008</t>
  </si>
  <si>
    <t>Country Road (L &amp; F Branded Lifestyle)</t>
  </si>
  <si>
    <t>(Billing based on annual basis)</t>
  </si>
  <si>
    <t>W.e.f 9 Aug 02 to 8 Aug 04, the higher of PR or FMR</t>
  </si>
  <si>
    <r>
      <rPr>
        <sz val="10"/>
        <color theme="1"/>
        <rFont val="Times New Roman"/>
        <charset val="134"/>
      </rPr>
      <t xml:space="preserve">PR = 12% of </t>
    </r>
    <r>
      <rPr>
        <sz val="10"/>
        <color rgb="FFFF0000"/>
        <rFont val="Times New Roman"/>
        <charset val="134"/>
      </rPr>
      <t xml:space="preserve"> Annual G. Sales</t>
    </r>
    <r>
      <rPr>
        <sz val="10"/>
        <color theme="1"/>
        <rFont val="Times New Roman"/>
        <charset val="134"/>
      </rPr>
      <t xml:space="preserve"> in exceed of S$980,000</t>
    </r>
  </si>
  <si>
    <t>FMR = S$5,365.50</t>
  </si>
  <si>
    <t>(Biling based on quarterly basis)</t>
  </si>
  <si>
    <t>W.e.f 9 Aug 04 to 8 Aug 05, the higher of PR or FMR</t>
  </si>
  <si>
    <r>
      <rPr>
        <sz val="10"/>
        <color theme="1"/>
        <rFont val="Times New Roman"/>
        <charset val="134"/>
      </rPr>
      <t xml:space="preserve">PR = 12% of </t>
    </r>
    <r>
      <rPr>
        <sz val="10"/>
        <color rgb="FFFF0000"/>
        <rFont val="Times New Roman"/>
        <charset val="134"/>
      </rPr>
      <t xml:space="preserve"> quarterly G. Sales</t>
    </r>
    <r>
      <rPr>
        <sz val="10"/>
        <color theme="1"/>
        <rFont val="Times New Roman"/>
        <charset val="134"/>
      </rPr>
      <t xml:space="preserve"> in exceed of S$245,000</t>
    </r>
  </si>
  <si>
    <t>FMR = S$6,132.00</t>
  </si>
  <si>
    <t>W.e.f 9 Aug 05 to 8 Aug 06, the higher of PR or FMR</t>
  </si>
  <si>
    <r>
      <rPr>
        <sz val="10"/>
        <color theme="1"/>
        <rFont val="Times New Roman"/>
        <charset val="134"/>
      </rPr>
      <t xml:space="preserve">PR = 12% of </t>
    </r>
    <r>
      <rPr>
        <sz val="10"/>
        <color rgb="FFFF0000"/>
        <rFont val="Times New Roman"/>
        <charset val="134"/>
      </rPr>
      <t xml:space="preserve"> quarterly G. Sales</t>
    </r>
    <r>
      <rPr>
        <sz val="10"/>
        <color theme="1"/>
        <rFont val="Times New Roman"/>
        <charset val="134"/>
      </rPr>
      <t xml:space="preserve"> in exceed of $245,000</t>
    </r>
  </si>
  <si>
    <t>FMR = S$7,665.00</t>
  </si>
  <si>
    <t>Lease expired on 08 Aug 2006</t>
  </si>
  <si>
    <t>Dragon Brand Bird's Nest</t>
  </si>
  <si>
    <t>W.e.f 16 Feb 01 to 15 Feb 03, the higher of PR or FMR</t>
  </si>
  <si>
    <t>PR = 14% of G. sales</t>
  </si>
  <si>
    <t>FMR = S$5,328.00</t>
  </si>
  <si>
    <t>Leased expired on 15 Feb 2003 (Extension until 30 Apr 2003)</t>
  </si>
  <si>
    <t>Fatt Daddy's Rib Shacks</t>
  </si>
  <si>
    <t>3rd year:16 Apr 00 - 15 Apr 01, lease extended to 15 Oct 2001</t>
  </si>
  <si>
    <t>PR = 6% of G. Sales in excess of $50,000</t>
  </si>
  <si>
    <t>Lease terminated on 31 Jan 02</t>
  </si>
  <si>
    <t>#01-68/69</t>
  </si>
  <si>
    <t>Fila Sport (Asia) Pte Ltd</t>
  </si>
  <si>
    <t>Renewed for 2 years ( 01/11/01 - 31/10/03)</t>
  </si>
  <si>
    <t>W.e.f 1 Nov 01,the hgher of PR or FMR</t>
  </si>
  <si>
    <t>FMR = $8,343.50</t>
  </si>
  <si>
    <t>Lease expired on 31 Oct 2003</t>
  </si>
  <si>
    <t>Lease renewed from 1 May 03 to 30 Apr 05</t>
  </si>
  <si>
    <t>(Required to submit monthly gross sales statement not later than</t>
  </si>
  <si>
    <t xml:space="preserve"> fourteeth (14th) day after the expiry of each month with no billing on</t>
  </si>
  <si>
    <t xml:space="preserve"> percentage rent)</t>
  </si>
  <si>
    <t>Lease expired on 30 Apr 2005</t>
  </si>
  <si>
    <t>#01-37</t>
  </si>
  <si>
    <t>Dockers (Jay Gee Enterprises Pte Ltd)</t>
  </si>
  <si>
    <t>W.e.f 28 Jun 03 to 27 Jun 05</t>
  </si>
  <si>
    <t>If G.sales &lt;S$15,000 higher of S$5 or 15% of G.sales</t>
  </si>
  <si>
    <t>If G.sales = or &gt;S$30,000 but &lt;S$50,000 higher of S$9 or 15% of G.sales</t>
  </si>
  <si>
    <t>C/N RN11029705</t>
  </si>
  <si>
    <t>C/N RN11029953</t>
  </si>
  <si>
    <t>C/N RN11030097</t>
  </si>
  <si>
    <t>C/N RN11031237</t>
  </si>
  <si>
    <t>C/N RN11031515</t>
  </si>
  <si>
    <t>C/N RN11031616</t>
  </si>
  <si>
    <t>C/N RN11031879</t>
  </si>
  <si>
    <t>C/N RN11032079</t>
  </si>
  <si>
    <t>C/N RN11032288</t>
  </si>
  <si>
    <t>C/N RN11032388</t>
  </si>
  <si>
    <t>C/N RN11032676</t>
  </si>
  <si>
    <t>C/N RN11032751</t>
  </si>
  <si>
    <t>If G.sales = or &gt;S$50,000 higher of S$13 or 15% of G.sales</t>
  </si>
  <si>
    <t>Lease renewed from 20 Jul 05 to 19 Jul 06</t>
  </si>
  <si>
    <t>If G.sales &lt;S$16,000 higher of S$3 or 15% of G.sales                                 If G.sales = or &gt;S$16,000 but &lt;S$30,000 higher of S$5 or 15% of G.sales                                                                                                                          If G.sales = or &gt;S$30,000 but &lt; S$50,000 higher of S$9 or 15% of G.sales                                                                                                                             If G.sales = or &gt;S$50,000, higher of S$13 or 15% of G.sales                     Lease expired on 19 Jul 2006</t>
  </si>
  <si>
    <t>#01-38</t>
  </si>
  <si>
    <t>Eyes @ Work Pte Ltd</t>
  </si>
  <si>
    <t>W.e.f 1 Aug 03, the higher of PR or FMR</t>
  </si>
  <si>
    <t>FMR = S$7,666.50 (1 Aug 03 - 31 Jul 04)</t>
  </si>
  <si>
    <t>RN11031225</t>
  </si>
  <si>
    <t>RN11032212</t>
  </si>
  <si>
    <t>RN11033288</t>
  </si>
  <si>
    <t>FMR = S$8,473.50 (1 Aug 04 - 31 Jul 05)</t>
  </si>
  <si>
    <t>FMR = S$9,280.50 (1 Aug 05 - 31 Jul 06)</t>
  </si>
  <si>
    <t>Lease expired on 31 July 2006</t>
  </si>
  <si>
    <t>#01-39</t>
  </si>
  <si>
    <t>FJ Benjamin (Singapore) P/L- (Raoul)</t>
  </si>
  <si>
    <t>(% rent - May 05</t>
  </si>
  <si>
    <t>W.e.f 1 Aug 02 to 31 Jul 05, the higher of PR or FMR</t>
  </si>
  <si>
    <t xml:space="preserve">combined with </t>
  </si>
  <si>
    <t>PR = 11% of G. Sales</t>
  </si>
  <si>
    <t>#01-40)</t>
  </si>
  <si>
    <t>FMR = S$5,607.00</t>
  </si>
  <si>
    <t>RN11029717</t>
  </si>
  <si>
    <t>RN11029852</t>
  </si>
  <si>
    <t>RN11031164</t>
  </si>
  <si>
    <t>Lease expired on 31 Jul 05</t>
  </si>
  <si>
    <t>W.e.f 1 Nov 01 to 30 Sep 03, the higher of PR or FMR</t>
  </si>
  <si>
    <t>FMR = S$3,750.00</t>
  </si>
  <si>
    <t>RN11029841</t>
  </si>
  <si>
    <t>RN11029982</t>
  </si>
  <si>
    <t>RN11031183</t>
  </si>
  <si>
    <t>RN11031545</t>
  </si>
  <si>
    <t>RN11032486</t>
  </si>
  <si>
    <t>RN11032893</t>
  </si>
  <si>
    <t xml:space="preserve">W.e.f 1 Oct 03 to 30 Sep 05, the higher of PR or FMR </t>
  </si>
  <si>
    <t>FMR = S$4,250.00</t>
  </si>
  <si>
    <t>W.e.f 1 Oct 05 to 30 Sep 08, the higher of PR or FMR</t>
  </si>
  <si>
    <t>PR = 15% of G. Sales                                                                                                  FMR = S$4,500.00                                                                                                        Lease expired on 30 Sep 2008</t>
  </si>
  <si>
    <t>#02-02 to #02-22</t>
  </si>
  <si>
    <t xml:space="preserve">Food Junction </t>
  </si>
  <si>
    <t>W.e.f 10 Nov 01 to 9 Nov 05</t>
  </si>
  <si>
    <t>PR = 5% of G. Sales in excess of S$520,000.00</t>
  </si>
  <si>
    <t>Leased expired on 09 Nov 2005 (Cease operation as of 31 Oct 05)</t>
  </si>
  <si>
    <t xml:space="preserve">Godiva </t>
  </si>
  <si>
    <t>PR = 10% of G. Sales (16 July  03 - 15 Oct 03)</t>
  </si>
  <si>
    <t>W.e.f 16 Oct 03 to 15 July 06, the higher of PR or FMR</t>
  </si>
  <si>
    <t xml:space="preserve">PR = 10% of G. Sales  </t>
  </si>
  <si>
    <t>RN11032737</t>
  </si>
  <si>
    <t>FMR = S$3,080.00</t>
  </si>
  <si>
    <t>Lease expired on 15 July 2006</t>
  </si>
  <si>
    <t>#01-104</t>
  </si>
  <si>
    <t>Guardian Pharmacy (Cold Storage)</t>
  </si>
  <si>
    <t>W.e.f 6 Oct 03 to 14 Oct 06,  the higher of PR or FMR+SC</t>
  </si>
  <si>
    <t>If G. Sales less than S$70,000, then PR = 8%</t>
  </si>
  <si>
    <t>If G. Sales is equal to or more than S$70,000, then PR = 10%</t>
  </si>
  <si>
    <t>C/N RN11029714</t>
  </si>
  <si>
    <t>C/N RN11029888</t>
  </si>
  <si>
    <t>RN11030128</t>
  </si>
  <si>
    <t>C/N RN11031239</t>
  </si>
  <si>
    <t>RN11031514</t>
  </si>
  <si>
    <t>C/N RN11031608</t>
  </si>
  <si>
    <t>RN11031873</t>
  </si>
  <si>
    <t>RN11031985</t>
  </si>
  <si>
    <t>RN11032151</t>
  </si>
  <si>
    <t>C/N RN11032353</t>
  </si>
  <si>
    <t>C/N RN11032675</t>
  </si>
  <si>
    <t>RN11032730</t>
  </si>
  <si>
    <t>If G. Sales exceeds S$180,000, then % rent computed not exceed S$22psf</t>
  </si>
  <si>
    <t>FMR = S$5,535.00</t>
  </si>
  <si>
    <t>SC = S$1,230.00</t>
  </si>
  <si>
    <t>Lease expired on 14 Oct 2006</t>
  </si>
  <si>
    <t>Havey Norman (Space Furniture)</t>
  </si>
  <si>
    <t>W.e.f 1 May 01 to 30 Apr 06, the higher of PR or FMR +SC</t>
  </si>
  <si>
    <t>PR = 6.5% of G. Sales</t>
  </si>
  <si>
    <t>FMR = S$57,156.84</t>
  </si>
  <si>
    <t>RN11031760</t>
  </si>
  <si>
    <t>RN11032913</t>
  </si>
  <si>
    <t>SC = S$19,052.28</t>
  </si>
  <si>
    <t>Lease expired on 30 Apr 2008</t>
  </si>
  <si>
    <t>Hue (The Shoe Exchange)</t>
  </si>
  <si>
    <t>W.e.f 1 Jan 03 to 31 Dec 05, the higher of PR or FMR</t>
  </si>
  <si>
    <t>FMR = S$6,544.00</t>
  </si>
  <si>
    <t>RN11031606</t>
  </si>
  <si>
    <t>Lease expired on 31 Dec 2005</t>
  </si>
  <si>
    <t>#01-69/70</t>
  </si>
  <si>
    <t>Island Shop</t>
  </si>
  <si>
    <t>W.e.f 15 Nov 02 to 14 Nov 05, the higher of PR or FMR</t>
  </si>
  <si>
    <t>PR = 15% of G. sales</t>
  </si>
  <si>
    <t>FMR = S$5,452.00</t>
  </si>
  <si>
    <t>RN11029711</t>
  </si>
  <si>
    <t>RN11031523</t>
  </si>
  <si>
    <t>RN11031872</t>
  </si>
  <si>
    <t>RN11032385</t>
  </si>
  <si>
    <t>Lease expired on 14 Nov 2005</t>
  </si>
  <si>
    <t>*W.e.f 1 Aug 04 to 14 Nov 05,                                                                        (a) where the Gross Sales for the particular month does not exceed S$45,000, 15% of such Gross Sales; and                                 (b) where the Gross Sales for a particular month equal to or exceeds S$45,000, 18% of such Gross Sales                                        *Tenant shall pay percentage rent if it is higher than the FMR          calculated at S$4 psq per month</t>
  </si>
  <si>
    <t>#01-67</t>
  </si>
  <si>
    <t>Jin T Fashions (Celia Loe)</t>
  </si>
  <si>
    <t>W.e.f 1Jun 03,  the higher of PR or FMR</t>
  </si>
  <si>
    <t>NA3</t>
  </si>
  <si>
    <t>FMR = S$7,236.00 (1 Jun 03 - 31 May04)</t>
  </si>
  <si>
    <t>W.e.f 1 Jun 04, the higher of PR or FMR</t>
  </si>
  <si>
    <t xml:space="preserve">PR = 25% of G. Sales                                                                                          FMR = S$3,618.00 (1 Jun 04 - 30 Nov 04)                                                      PR = 25% of G. Sales                                                                                      FMR = S$7,236.00 (1 Dec 04 - 31 May 06)                                          Lease expired on 31 May 2006                                                                                                                     </t>
  </si>
  <si>
    <t>#01-79/80</t>
  </si>
  <si>
    <t>Kulak Pte Ltd (Nippon Food P/L)</t>
  </si>
  <si>
    <t>Lease Extended from 1 Sep 01 to 28 Feb 02</t>
  </si>
  <si>
    <t>The higher of PR or FMR</t>
  </si>
  <si>
    <t>FMR = $21,636.00</t>
  </si>
  <si>
    <t>Lease expired on 28 Feb 2002</t>
  </si>
  <si>
    <t>Lease terminated on 8 Feb 02</t>
  </si>
  <si>
    <t>#01-36</t>
  </si>
  <si>
    <t>Rossi Apparel</t>
  </si>
  <si>
    <t>W.e.f 1 Sep 04 to 31 Oct 07, the higher of PR or FMR</t>
  </si>
  <si>
    <t>10% of the difference between the Tenant's monthly gross</t>
  </si>
  <si>
    <t xml:space="preserve">sales &amp; S$65,000 when the Gross Sales is in excess of </t>
  </si>
  <si>
    <t>RN11029722</t>
  </si>
  <si>
    <t>RN11031175</t>
  </si>
  <si>
    <t>RN11031335</t>
  </si>
  <si>
    <t>RN11031522</t>
  </si>
  <si>
    <t>RN11031904</t>
  </si>
  <si>
    <t>RN11032076</t>
  </si>
  <si>
    <t>RN11032312</t>
  </si>
  <si>
    <t>RN11032391</t>
  </si>
  <si>
    <t>RN11032673</t>
  </si>
  <si>
    <t>RN11032795</t>
  </si>
  <si>
    <t>S$65,000 per month computed on a monthly basis</t>
  </si>
  <si>
    <t>Lease expired on 31 Oct 2007</t>
  </si>
  <si>
    <t>#01-03/04/05</t>
  </si>
  <si>
    <t>3K Corporation Pte Ltd (Devi Fusion)</t>
  </si>
  <si>
    <t>W.e.f 24 Jul 03, the higher of PR or FMR</t>
  </si>
  <si>
    <t>FMR = S$18,225.00 (24 Jul 03 - 23 Jul 04)</t>
  </si>
  <si>
    <t>FMR = S$19,440.00 (24 Jul 04 - 23 Jul 05)</t>
  </si>
  <si>
    <t>FMR = S$20,655.00 (24 Jul 05 - 23 Jul 06)</t>
  </si>
  <si>
    <t>Lease expired on 23 July 2006</t>
  </si>
  <si>
    <t>#01-51</t>
  </si>
  <si>
    <t>Lemon dot Fashion Pte Ltd</t>
  </si>
  <si>
    <t>W.e.f 1 Apr 03 to 25 Dec 03, the higher of PR or FMR  (Lease downsizes)</t>
  </si>
  <si>
    <t>FMR = S$4,947.00</t>
  </si>
  <si>
    <t>W.e.f 26 Dec 03 to 25 Dec 05, the higher of PR or FMR</t>
  </si>
  <si>
    <t>FMR = S$4,656.00</t>
  </si>
  <si>
    <t>Lease expired on 25 Dec 2005 (Lease terminated on 18 Oct 2005)</t>
  </si>
  <si>
    <t>#01-01/02</t>
  </si>
  <si>
    <t>Paulaner Brauhaus (S) P/L</t>
  </si>
  <si>
    <t>#02-01</t>
  </si>
  <si>
    <t>W.e.f 1 May 02 to 30 Apr 05</t>
  </si>
  <si>
    <t>#03-01</t>
  </si>
  <si>
    <t>PR = 15% G. Sales in excess of S$300,000</t>
  </si>
  <si>
    <t>W.e.f 1 May 05 to 30 Apr 09</t>
  </si>
  <si>
    <t>RN11029718</t>
  </si>
  <si>
    <t>RN11029951</t>
  </si>
  <si>
    <t>RN11031163</t>
  </si>
  <si>
    <t>RN11031336</t>
  </si>
  <si>
    <t>RN11031548</t>
  </si>
  <si>
    <t>RN11031729</t>
  </si>
  <si>
    <t>RN1103191</t>
  </si>
  <si>
    <t>RN11032087</t>
  </si>
  <si>
    <t>RN11032306</t>
  </si>
  <si>
    <t>RN11032487</t>
  </si>
  <si>
    <t>RN11032671</t>
  </si>
  <si>
    <t>RN11032906</t>
  </si>
  <si>
    <t>PR = 15% G. Sales in excess of S$350,000                                          Lease expired on 30 Apr 2009</t>
  </si>
  <si>
    <t>Fang (Latin Connection Pte Ltd)</t>
  </si>
  <si>
    <t>W.e.f. 22 May 04 to 21 May 07, the higher of PR or FMR</t>
  </si>
  <si>
    <t>PR = 16% of G. Sales</t>
  </si>
  <si>
    <t>FMR = S$3,951.00</t>
  </si>
  <si>
    <t>RN11029704</t>
  </si>
  <si>
    <t>RN11029851</t>
  </si>
  <si>
    <t>RN11032077</t>
  </si>
  <si>
    <t>RN11032548</t>
  </si>
  <si>
    <t>RN11032741</t>
  </si>
  <si>
    <t>Lease expired on 21 May 2007</t>
  </si>
  <si>
    <t>#01-40</t>
  </si>
  <si>
    <t>MUFC (FJ Benjamin Pte Ltd) fm 1 Apr 2005</t>
  </si>
  <si>
    <t>PR = 11% of  G. Sales</t>
  </si>
  <si>
    <t>FMR = S$5,705.00</t>
  </si>
  <si>
    <t xml:space="preserve">Lease expired on 30 Jun 2005 </t>
  </si>
  <si>
    <t>*% rent fm Apr05 refer to Raoul (FJ Benjamin Pte Ltd)</t>
  </si>
  <si>
    <t>Moshi Moshi Acessories</t>
  </si>
  <si>
    <t>W.e.f 19 Jan 00 to 18 Jan 02, the higher of PR or FMR</t>
  </si>
  <si>
    <t>FMR = S$3,880.00</t>
  </si>
  <si>
    <t>RN11033326</t>
  </si>
  <si>
    <t>W.e.f 19 Jan 02 to 18 Jul 02, the higher of PR or FMR</t>
  </si>
  <si>
    <t>FMR = S$4,268.00</t>
  </si>
  <si>
    <t>Wef 19 Aug 02 - 18 Aug 05  the higher of PR or FMR</t>
  </si>
  <si>
    <t xml:space="preserve">FMR = S$4,268.00  (19 Aug 02 - 18 Aug 03) </t>
  </si>
  <si>
    <t xml:space="preserve">FMR = S$4,656.00  (19 Aug 03 - 18 Aug 04) </t>
  </si>
  <si>
    <t xml:space="preserve">FMR = S$5,044.00  (19 Aug 04 - 18 Aug 05) </t>
  </si>
  <si>
    <t>W.e.f 19 Aug 05 to 18 Aug 08,  the higher of PR or FMR</t>
  </si>
  <si>
    <t>PR = 15% of G. Sales                                                                                               FMR = S$5,354.40                                                                                                      Lease expired on 18 Aug 2008</t>
  </si>
  <si>
    <t>Nate (Eouro International)</t>
  </si>
  <si>
    <t xml:space="preserve"> Wef  8 Oct 01 - 7 Jan02, Renewed from 8 Jan 02 - 7 Apr 02</t>
  </si>
  <si>
    <t>The higher of Fixed License Fee or Percentage License Fee</t>
  </si>
  <si>
    <t>FLF = S$3,500.00</t>
  </si>
  <si>
    <t>PLF = 15% of Gross sales</t>
  </si>
  <si>
    <t>W.e.f 16 Jul 03, the higher of PR or FMR</t>
  </si>
  <si>
    <t xml:space="preserve">PR = 15% of G. Sales </t>
  </si>
  <si>
    <t>FMR = S$5,300.00 (16 Jul 03 - 15 Jul 04)</t>
  </si>
  <si>
    <t>RN11032729</t>
  </si>
  <si>
    <t>FMR = S$5,565.00 (16 Jul 04 - 15 Jul 05)</t>
  </si>
  <si>
    <t>W.e.f 16 Jul 05 to 15 Jul 07, the higher of PR or FMR</t>
  </si>
  <si>
    <t>PR = S$15% of G. Sales                                                                                           FMR = S$5,830.00                                                                                                      Lease expired on 15 Jul 2007</t>
  </si>
  <si>
    <t>Sentiments (Noble Traders Pte Ltd)</t>
  </si>
  <si>
    <t>W.e.f 15 May 04 to 14 May 07, the higher of PR or FMR</t>
  </si>
  <si>
    <t>PR = 18% of G. Sales</t>
  </si>
  <si>
    <t>FMR = S$5,280.00</t>
  </si>
  <si>
    <t>RN11032964</t>
  </si>
  <si>
    <t>Lease expired on 14 May 2007</t>
  </si>
  <si>
    <t>O'Brien's Irish Sandwich Bar</t>
  </si>
  <si>
    <t>W.e.f 17 Jul 99 to 16 Jul 02, the higher of PR or FMR</t>
  </si>
  <si>
    <t>PR = 12.9% of G. Sales subject to max. of S$13,820</t>
  </si>
  <si>
    <t>FMR = S$6,382.75</t>
  </si>
  <si>
    <t>Lease extension fm 17 Jul 02 to 05 Aug 02</t>
  </si>
  <si>
    <t>(as at 5 Aug 2002, floor area dowsizes from 1,055 sqf to 803 sqf)</t>
  </si>
  <si>
    <t>W.e.f 6 Aug 02 to 5 Aug 05, the higher of PR or FMR</t>
  </si>
  <si>
    <t>FMR = S$7,628.50</t>
  </si>
  <si>
    <t xml:space="preserve">W.e.f 6 Aug 05 to 5 Aug 08, the higher of PR or FMR </t>
  </si>
  <si>
    <t>PR = 15% of G. Sales                                                                                                  FMR = S$7,789.10                                                                                                  Lease expired on 05 Aug 2008</t>
  </si>
  <si>
    <t>#01-99 to 101</t>
  </si>
  <si>
    <t>OBS Restaurant Singapore Pte Ltd</t>
  </si>
  <si>
    <t>#01-114 to 120</t>
  </si>
  <si>
    <t>W.e.f 15 Nov 00 to 14 Nov 03, the higher of PR or FMR</t>
  </si>
  <si>
    <t>PR = 9.5% of G. Sales</t>
  </si>
  <si>
    <t>FMR = S$29,695.00</t>
  </si>
  <si>
    <t>W.e.f 15 Nov 03, the higher of PR or FMR</t>
  </si>
  <si>
    <t>PR = 9% of G. Sales</t>
  </si>
  <si>
    <t>FMR = S$29,695.00 (15 Nov 03 - 14 Nov 04)</t>
  </si>
  <si>
    <t>FMR = S$31,179.75 (15 Nov 04 - 14 Nov 06)</t>
  </si>
  <si>
    <t>FMR = S$32,664.50 (15 Nov 06 - 14 Nov 07)</t>
  </si>
  <si>
    <t>Leases expired on 14 Nov 2007</t>
  </si>
  <si>
    <t>Osim International Ltd</t>
  </si>
  <si>
    <t xml:space="preserve">W.e.f 1 Mar 04 to 28 Feb 07, the higher of PR or FMR </t>
  </si>
  <si>
    <t xml:space="preserve">FMR = S$9,477.00 </t>
  </si>
  <si>
    <t>RN11029850</t>
  </si>
  <si>
    <t>RN11031987</t>
  </si>
  <si>
    <t>RN11032792</t>
  </si>
  <si>
    <t>Lease expired on 28 Feb 2007</t>
  </si>
  <si>
    <t>#01-102/103</t>
  </si>
  <si>
    <t>W.e.f  1 Aug 04 to 31 Jul 07, the higher of PR or FMR</t>
  </si>
  <si>
    <t>PR = 8% of G. Sales</t>
  </si>
  <si>
    <t>FMR = S$7,542.00</t>
  </si>
  <si>
    <t>Lease expired on 31 Jul 2007</t>
  </si>
  <si>
    <t>(*Move in early from 29 May 04)</t>
  </si>
  <si>
    <t>#01-84</t>
  </si>
  <si>
    <t>Pacific Fusion International Pte Ltd</t>
  </si>
  <si>
    <t>W.e.f 9 Sep 00 to 08 Sep 03, the higher of PR or FMR</t>
  </si>
  <si>
    <t>FMR = S$6,510.00</t>
  </si>
  <si>
    <t>Pazyrky Carpets Pte Ltd</t>
  </si>
  <si>
    <t>The higher of PR or FMR wef 8 oct 01</t>
  </si>
  <si>
    <t>PR = 12% of G. sales</t>
  </si>
  <si>
    <t>FMR = S$12,450</t>
  </si>
  <si>
    <t>Lease expired on 7 Oct 2004</t>
  </si>
  <si>
    <t>Lease termintaed on 11 Feb 02</t>
  </si>
  <si>
    <t>W.e.f 9 Sep 03, the higher of PR or FMR</t>
  </si>
  <si>
    <t>PR = 15 % of G. Sales</t>
  </si>
  <si>
    <t>FMR = S$7,440.00 (9 Sep 03 - 8 Sep 04)</t>
  </si>
  <si>
    <t>FMR = S$8,370.00 (9 Sep 04 - 8 Sep 05)</t>
  </si>
  <si>
    <t>FMR = S$9,300.00 (9 Sep 05 - 8 Sep 06)</t>
  </si>
  <si>
    <t>Lease expired on 08 Sep 2006</t>
  </si>
  <si>
    <t xml:space="preserve">#01-26          </t>
  </si>
  <si>
    <t>Philly's Best</t>
  </si>
  <si>
    <t>W.e.f 1 Jan 01 to 31 Dec 03, the higer of PR or FMR</t>
  </si>
  <si>
    <t>FMR = S$9,684.00</t>
  </si>
  <si>
    <t>W.e.f 1 Jan 2004, the higher of PR or FMR</t>
  </si>
  <si>
    <t>FMR = S$11,836.00 (1 Jan 04 - 31 Dec 04)</t>
  </si>
  <si>
    <t>FMR = S$12,912.00 (1 Jan 05 - 31 Dec 05)</t>
  </si>
  <si>
    <t>FMR = S$13,988.00 (1 Jan 06 - 31 Dec 06)</t>
  </si>
  <si>
    <t>Lease expired on 31 Dec 2006</t>
  </si>
  <si>
    <t>Pertama Merchandising Pte Ltd</t>
  </si>
  <si>
    <t>W.e.f 1 May 01 to 30 Apr 06, the higher of PR or FMR + SC</t>
  </si>
  <si>
    <r>
      <rPr>
        <sz val="10"/>
        <color theme="1"/>
        <rFont val="Times New Roman"/>
        <charset val="134"/>
      </rPr>
      <t xml:space="preserve">PR = (a) </t>
    </r>
    <r>
      <rPr>
        <b/>
        <sz val="10"/>
        <color rgb="FFFF0000"/>
        <rFont val="Times New Roman"/>
        <charset val="134"/>
      </rPr>
      <t xml:space="preserve">6.5% </t>
    </r>
    <r>
      <rPr>
        <sz val="10"/>
        <color theme="1"/>
        <rFont val="Times New Roman"/>
        <charset val="134"/>
      </rPr>
      <t xml:space="preserve">of Furniture &amp; Furnishings &amp; the operations </t>
    </r>
  </si>
  <si>
    <t xml:space="preserve">                 of café gallery</t>
  </si>
  <si>
    <r>
      <rPr>
        <sz val="10"/>
        <color theme="1"/>
        <rFont val="Times New Roman"/>
        <charset val="134"/>
      </rPr>
      <t xml:space="preserve">            (b) </t>
    </r>
    <r>
      <rPr>
        <b/>
        <sz val="10"/>
        <color rgb="FFFF0000"/>
        <rFont val="Times New Roman"/>
        <charset val="134"/>
      </rPr>
      <t>4.5%</t>
    </r>
    <r>
      <rPr>
        <sz val="10"/>
        <color theme="1"/>
        <rFont val="Times New Roman"/>
        <charset val="134"/>
      </rPr>
      <t xml:space="preserve"> of G. Sales in respect of all business conducted  </t>
    </r>
  </si>
  <si>
    <t xml:space="preserve">                  in the Premises other than that mentioned in (a) above</t>
  </si>
  <si>
    <t>FMR = S$232,760.73</t>
  </si>
  <si>
    <t>SVC = S$77,586.91</t>
  </si>
  <si>
    <t>#01-92</t>
  </si>
  <si>
    <t>Pokka Food (Singapore) Pte Ltd</t>
  </si>
  <si>
    <t>W.e.f 21 Jul 03, the higher of PR or FMR</t>
  </si>
  <si>
    <t>PR = 14% of G. Sales</t>
  </si>
  <si>
    <t>FMR = S$3,962.00 (21 Jul 03 - 20 Jul 04)</t>
  </si>
  <si>
    <t>FMR = S$4,528.00 (21 Jul 04 - 20 Jul 05)</t>
  </si>
  <si>
    <t>FMR = S$5,094.00 (21 Jul 05 - 20 Jul 06)</t>
  </si>
  <si>
    <t>Lease expired on 20 July 2006</t>
  </si>
  <si>
    <t xml:space="preserve">QB House Pte Ltd </t>
  </si>
  <si>
    <t>W.e.f 15 Sep 03 to 14 Sep 04, the higher of PR or LICD</t>
  </si>
  <si>
    <t>PR = 8% of monthly G. Sales</t>
  </si>
  <si>
    <t>LICD = S$1,800.00</t>
  </si>
  <si>
    <t>Licence extension fm 15 Sep 04 to 14 Sep 05</t>
  </si>
  <si>
    <r>
      <rPr>
        <sz val="10"/>
        <color theme="1"/>
        <rFont val="Times New Roman"/>
        <charset val="134"/>
      </rPr>
      <t xml:space="preserve">PR = 8% of monthly G. Sales                                                                       LICD = S$1,800.00                                                                                            </t>
    </r>
    <r>
      <rPr>
        <sz val="10"/>
        <color rgb="FFFF0000"/>
        <rFont val="Times New Roman"/>
        <charset val="134"/>
      </rPr>
      <t>Licence expired on 14 Sep 2005 (*Terminated fm 18 Mar 2005)</t>
    </r>
  </si>
  <si>
    <t>#01-06/7/8/9</t>
  </si>
  <si>
    <t>Siamese Fins Rest. (The Blue Elephant)</t>
  </si>
  <si>
    <t>W.e.f 19 Jun 00 to 18 Jun 03, the higher of PR or FMR</t>
  </si>
  <si>
    <t>PR = 10% of  G. Sales</t>
  </si>
  <si>
    <t>FMR = S$12,383.00</t>
  </si>
  <si>
    <t xml:space="preserve">W.e.f 19 Jun 03, the higher of PR or FMR </t>
  </si>
  <si>
    <t>PR = 10% of monthly G. Sales</t>
  </si>
  <si>
    <t>FMR = S$13,798.20 (19 Jun 03 to 18 Jun 04)</t>
  </si>
  <si>
    <t>FMR = S$14,152.00 (19 Jun 04 to 18 Jun 06)</t>
  </si>
  <si>
    <t>Lease expired on 18 Jun 2006 (Lease terminated on 17 Oct 2005)</t>
  </si>
  <si>
    <t>#01-106</t>
  </si>
  <si>
    <t>Moonfish (ITAFEST P/L)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</si>
  <si>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</si>
  <si>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W.e.f 11 Jun 00 to 10 Jun 03, the higher of PR or FMR</t>
  </si>
  <si>
    <t>FMR = S$28,586.70</t>
  </si>
  <si>
    <t>W.e.f 11 June 03, the higher of PR or FMR</t>
  </si>
  <si>
    <t>FMR = S$29,001.00 (11 Jun 03 to 10 Jun 04)</t>
  </si>
  <si>
    <t>FMR = S$33,144.00 (11 Jun 04 to 10 Jun 06)</t>
  </si>
  <si>
    <t>Lease expired on 10 June 2006</t>
  </si>
  <si>
    <t>Standard Photo Pte Ltd</t>
  </si>
  <si>
    <t>W.e.f 16 Nov 01 to 15 Nov 03, the higher of PR or FMR</t>
  </si>
  <si>
    <t xml:space="preserve">PR = 12% of G.Sales </t>
  </si>
  <si>
    <t xml:space="preserve">FMR = S$3,601.50 </t>
  </si>
  <si>
    <t>W.e.f 16 Nov 03 to 15 Nov 05, the higher of PR or FMR</t>
  </si>
  <si>
    <t>FMR = S$3,612.00</t>
  </si>
  <si>
    <t>Lease expired on 15 Nov 2005 (Cease operation early Nov 2005)</t>
  </si>
  <si>
    <t>Studio Haus</t>
  </si>
  <si>
    <t>W.e.f 10 Sep 02 to 9 Sep 05, the higher of PR or FMR</t>
  </si>
  <si>
    <t>FMR = S$4,522.00</t>
  </si>
  <si>
    <t>Lease expired on 09 Sep 2005 (Lease extension until 15 Sep 2005)</t>
  </si>
  <si>
    <t>Sunglasses Hut (South East Asia)</t>
  </si>
  <si>
    <t>W.e.f 4 Oct 01, the higher of PR+SC or FMR+SC</t>
  </si>
  <si>
    <t>PR+SC = 15% of G. Sales</t>
  </si>
  <si>
    <t>FMR+SC = S$3,600.00 (4 Oct 2001 - 3 Oct 2002)</t>
  </si>
  <si>
    <t>RN11029843</t>
  </si>
  <si>
    <t>RN11031168</t>
  </si>
  <si>
    <t>RN11031521</t>
  </si>
  <si>
    <t>RN11031679</t>
  </si>
  <si>
    <t>RN11031915</t>
  </si>
  <si>
    <t>RN11032372</t>
  </si>
  <si>
    <t>RN11032739</t>
  </si>
  <si>
    <t>FMR+SC = S$4,000.00 (4 Oct 2002 - 3 Oct 2003)</t>
  </si>
  <si>
    <t>FMR+SC = S$4,300.00 (4 Oct 2003 - 3 Oct 2004)</t>
  </si>
  <si>
    <t>W.e.f 4 Oct 04 to 3 Oct 07, the higher of PR+SC or FMR+SC</t>
  </si>
  <si>
    <t>PR = 18% of G. Sales                                                                                      FMR = S$4,090.00                                                                                               SVC = S$210.00                                                                                          Lease expired on 03 Oct 2007</t>
  </si>
  <si>
    <t>#01-16/7/8/9</t>
  </si>
  <si>
    <t>Sushi-Tei Pte Ltd</t>
  </si>
  <si>
    <t>W.e.f 10 Mar 00 to 9 Mar 03, the higher of PR or FMR</t>
  </si>
  <si>
    <t>PR = 10% of G. Sales subject to max. of S$25,000</t>
  </si>
  <si>
    <t xml:space="preserve">FMR = S$17,433.60 </t>
  </si>
  <si>
    <t>W.e.f 10 Mar 03 to 9 Mar 06, the higher of PR or FMR</t>
  </si>
  <si>
    <t xml:space="preserve">PR = 10% of G. Sales </t>
  </si>
  <si>
    <t>FMR = S$20,920.32</t>
  </si>
  <si>
    <t>Lease expired on 09 Mar 2006</t>
  </si>
  <si>
    <t>Sins Choc Shoppe Pte Ltd</t>
  </si>
  <si>
    <t xml:space="preserve">(The Tenant shall submit to the Landlord quarterly within </t>
  </si>
  <si>
    <t xml:space="preserve">14 days after the end of each calendar quarter during the </t>
  </si>
  <si>
    <t>Term, a statement of their monthly gross sales for that</t>
  </si>
  <si>
    <t>calendar quarter with no billing on Percentage Rent)</t>
  </si>
  <si>
    <t>*Lease expired on 31 Mar 2005</t>
  </si>
  <si>
    <t>Lease renewal from 1 Apr 05 to 31 Mar 08                                              The term "gross sales" remain the same (submission only)</t>
  </si>
  <si>
    <t>#01-89</t>
  </si>
  <si>
    <t>San Francisco Coffee (S) Pte Ltd</t>
  </si>
  <si>
    <t>W.e.f 1 Jul  03 to 30 Jun 05</t>
  </si>
  <si>
    <t>PR = 15% of monthly G.Sales in excess of S$35,000</t>
  </si>
  <si>
    <t>Lease expired on 30 Jun 2006</t>
  </si>
  <si>
    <t>RN11029858</t>
  </si>
  <si>
    <t>RN11030044</t>
  </si>
  <si>
    <t>RN11031605</t>
  </si>
  <si>
    <t>RN11031875</t>
  </si>
  <si>
    <t>RN11032714</t>
  </si>
  <si>
    <t>RN11033461</t>
  </si>
  <si>
    <t>RN11031744</t>
  </si>
  <si>
    <t>#01-52/53</t>
  </si>
  <si>
    <t>Silk Road Noodle Bar</t>
  </si>
  <si>
    <t xml:space="preserve">W.e.f 28 Sep 03, the percentage rent shall be </t>
  </si>
  <si>
    <t xml:space="preserve">PR = (a) 2% of the part of the tenant'S gross sales is more      </t>
  </si>
  <si>
    <t xml:space="preserve">                  S$100,000 up to &amp; including S$150,000</t>
  </si>
  <si>
    <t xml:space="preserve">            (b) 3% of the part of the tenant's gross sales in excess of</t>
  </si>
  <si>
    <t xml:space="preserve">                  S$150,000</t>
  </si>
  <si>
    <t>Lease expired on 27 Sep 2006</t>
  </si>
  <si>
    <t>(Revised)</t>
  </si>
  <si>
    <r>
      <rPr>
        <sz val="10"/>
        <color theme="1"/>
        <rFont val="Times New Roman"/>
        <charset val="134"/>
      </rPr>
      <t xml:space="preserve">Percentage Rent shall be revised to w.e.f from 1 Jul 04 &amp; until the expiry or earlier determination of the Term                                                (I) 2% of the part of the Tenant's Gross Sales more than S$60,000 p/m but less than S$80,000 per month                                                       (ii) 3% of the part of the Tenant's Gross Sales exceeding S$80,000 per month                                                                                              </t>
    </r>
    <r>
      <rPr>
        <b/>
        <sz val="10"/>
        <color rgb="FFFF0000"/>
        <rFont val="Times New Roman"/>
        <charset val="134"/>
      </rPr>
      <t>Assistant Package - (1 Jul 04 to 31 Dec 04)</t>
    </r>
    <r>
      <rPr>
        <b/>
        <sz val="10"/>
        <color theme="1"/>
        <rFont val="Times New Roman"/>
        <charset val="134"/>
      </rPr>
      <t xml:space="preserve">  </t>
    </r>
    <r>
      <rPr>
        <sz val="10"/>
        <color theme="1"/>
        <rFont val="Times New Roman"/>
        <charset val="134"/>
      </rPr>
      <t xml:space="preserve">                  (a) FMR &amp; SVC of S$6 psf p/m if Gross Sales is below S$34,000 per month                                                                                                              (b) FMR &amp; SVC of S$7 psf p/m if Gross Sales if equal to S$34,000 p/m but less than S$60,000 per month                                                       (c) FMR &amp; SVC of S$8 psf p/m if Gross Sales is equal to &amp; more than S$60,000 per month                                          </t>
    </r>
  </si>
  <si>
    <t>#01-42/43</t>
  </si>
  <si>
    <t>Tangs Studio</t>
  </si>
  <si>
    <t>W.e.f 15 Nov 02, the higher of PR or FMR</t>
  </si>
  <si>
    <t>FMR = S$7,924.00</t>
  </si>
  <si>
    <t>RN11029712</t>
  </si>
  <si>
    <t>RN11029856</t>
  </si>
  <si>
    <t>RN11031082</t>
  </si>
  <si>
    <t>RN11031245</t>
  </si>
  <si>
    <t>RN11031524</t>
  </si>
  <si>
    <t>RN11031753</t>
  </si>
  <si>
    <t>*W.e.f 1 Aug 04 to 14 Nov 05,                                                                             (a) where the Gross Sales for the particular month does not exceed S$60,000, 15% of such Gross Sales; and                                (b) where the Gross Sales for a particular month equal to or exceed S$60,000, 18% such Gross Sales                                                *Tenant shall pay percentage rent if it is higher than the FMR          calculated at S$4 psq per month</t>
  </si>
  <si>
    <t>#02-K1</t>
  </si>
  <si>
    <t>The Bay Kitchen &amp; Bar</t>
  </si>
  <si>
    <t>W.e.f 30 Dec 01 to 23 Dec 03, the higher of PR or FMR</t>
  </si>
  <si>
    <t>FMR = S$4,839.00 (extension from 1 Jan 04 to 4 Jul 04)</t>
  </si>
  <si>
    <t>RN11031572</t>
  </si>
  <si>
    <t>W.e.f 5 Jul 04 to 4 Oct 04, the higher of PR or FMR</t>
  </si>
  <si>
    <t xml:space="preserve">PR = 15% of G. Sales                                                                                      FMR = S$2,500.00                                                                                              Lease extension from 5 Oct 04 to 31 Mar 05                                        PR = 10% of G. Sales                                                                                     FMR = S$839.00                                                                                                    Lease expired on 31 Mar 2005                                                                          *Lease another extension from 01 Apr 2005 (month-to-month basis)  - Lease terminated on 31 May 2005                                                                                                                                                                                                                  </t>
  </si>
  <si>
    <t>W.e.f  9 Aug 01 to 11 Apr 04, the higher of PR or FMR</t>
  </si>
  <si>
    <t>PR = 2.5% of  G. Sales</t>
  </si>
  <si>
    <t>FMR = S$13,632.50</t>
  </si>
  <si>
    <t>W.e.f 12 Apr 04 to 11 Apr 07, the higher of PR or FMR</t>
  </si>
  <si>
    <t>FMR = S$14,145.00</t>
  </si>
  <si>
    <t xml:space="preserve">PR = equivalent to 1% of the Tenant's total monthly gross sales </t>
  </si>
  <si>
    <t xml:space="preserve">            in excess of S$1,000,000</t>
  </si>
  <si>
    <t>Lease expired 11 Apr 2007</t>
  </si>
  <si>
    <t>#01-46</t>
  </si>
  <si>
    <t>The Hairitage Pte Ltd</t>
  </si>
  <si>
    <t>W.e.f 14 Apr 02 to 13 Apr 05, the higher of PR or FMR</t>
  </si>
  <si>
    <t>FMR = S$9,758.00</t>
  </si>
  <si>
    <t>RN11031338</t>
  </si>
  <si>
    <t>W.e.f 14 Apr 05 to 13 Apr 08, the higher of PR or FMR</t>
  </si>
  <si>
    <t>PR = 7.5% of G. Sales                                                                                                 FMR = S$10,594.40                                                                                                       Lease expired on 13 Apr 2008</t>
  </si>
  <si>
    <t>#01-95</t>
  </si>
  <si>
    <t>The Oaks Cellars Pte Ltd</t>
  </si>
  <si>
    <t>W.e.f  5 Jan 01 to 14 Jan 03, the higher of FMR or PR</t>
  </si>
  <si>
    <t>FMR = S$4,736.00</t>
  </si>
  <si>
    <t>RN11029840</t>
  </si>
  <si>
    <t xml:space="preserve">W.e.f 15 Jan 03 to 14 Jan 05, the higher of FMR or PR </t>
  </si>
  <si>
    <t>PR = 7% of G. Sales</t>
  </si>
  <si>
    <t>FMR = S$5,920.00</t>
  </si>
  <si>
    <t>Lease expired on 08  Feb 2005 (Extension fm 15 Jan 2005)</t>
  </si>
  <si>
    <t>Timberland</t>
  </si>
  <si>
    <t xml:space="preserve">W.e.f 15 Oct 01 to 14 Oct 04, the higher of PR or FMR </t>
  </si>
  <si>
    <t>FMR = S$9,765.00</t>
  </si>
  <si>
    <t>RN11029713</t>
  </si>
  <si>
    <t>RN11029853</t>
  </si>
  <si>
    <t>Lease expired on 14 Oct 2004</t>
  </si>
  <si>
    <r>
      <rPr>
        <sz val="10"/>
        <color theme="1"/>
        <rFont val="Times New Roman"/>
        <charset val="134"/>
      </rPr>
      <t xml:space="preserve">Lease extension fm 15 Oct 04 to 10 Jan 05                                           PR = 10% of G. Sales                                                                                      FMR = S$4,340.00 (inclusive of SVC)                                                        Lease another extension fm 11 Jan 05 to 28 Feb 05                          PR = 10%  of G. Sal es                                                                                      FMR = S$4,340.00 (inclusive of SVC)                                                     </t>
    </r>
    <r>
      <rPr>
        <sz val="10"/>
        <color rgb="FFFF0000"/>
        <rFont val="Times New Roman"/>
        <charset val="134"/>
      </rPr>
      <t>Lease expired on 28 Feb 2004</t>
    </r>
  </si>
  <si>
    <t>W.e.f 15 Jan 04 to 14 Jan 07, the higher of PR or FMR</t>
  </si>
  <si>
    <t xml:space="preserve">FMR = S$5,491.50 </t>
  </si>
  <si>
    <t>Lease expired on 14 Jan 2007</t>
  </si>
  <si>
    <t>#01-44/45</t>
  </si>
  <si>
    <t>TCC - The Coffee Connoisseur</t>
  </si>
  <si>
    <t>W.e.f 27 Dec 03, the higher of PR or FMR</t>
  </si>
  <si>
    <t>FMR = S$6,678.00 (29 Dec 03 - 28 Dec 04)</t>
  </si>
  <si>
    <t>RN11029842</t>
  </si>
  <si>
    <t>RN11031383</t>
  </si>
  <si>
    <t>RN11031547</t>
  </si>
  <si>
    <t>RN11031890</t>
  </si>
  <si>
    <t>RN11032081</t>
  </si>
  <si>
    <t>RN11032295</t>
  </si>
  <si>
    <t>RN11032392</t>
  </si>
  <si>
    <t>RN11032641</t>
  </si>
  <si>
    <t>RN11032796</t>
  </si>
  <si>
    <t>FMR = S$7,345.80 (29 Dec 04 - 28 Dec 05)</t>
  </si>
  <si>
    <t>RN11033475</t>
  </si>
  <si>
    <t>FMR = S$8,013.60 (29 Dec 05 - 28 Dec 06)</t>
  </si>
  <si>
    <t>Lease expired on 28 Dec 2006</t>
  </si>
  <si>
    <t>#01-31/32</t>
  </si>
  <si>
    <t>United Stellar Fashions Pte Ltd</t>
  </si>
  <si>
    <t>W.e.f 15 Oct 02, the higher of PR or FMR</t>
  </si>
  <si>
    <t>PR = 17% of G. Sales</t>
  </si>
  <si>
    <t>FMR = S$  8,532.00 (15 Oct 02 - 14 Oct 03)</t>
  </si>
  <si>
    <t>FMR = S$10,428.00 (15 Oct 03 - 14 Oct 04)</t>
  </si>
  <si>
    <t>FMR = S$10,428.00 (15 Oct 04 - 14 Oct 05)</t>
  </si>
  <si>
    <t>Lease expired on 14 Oct 2005</t>
  </si>
  <si>
    <t>Urban Clothing Co. Pte Ltd</t>
  </si>
  <si>
    <t>W.e.f 21 Nov 02, the higher of PR or FMR</t>
  </si>
  <si>
    <t>FMR = S$7,992.00 (18 Nov 02 - 17 Nov 03)</t>
  </si>
  <si>
    <t>FMR = S$8,880.00 (18 Nov 03 - 17 Nov 04)</t>
  </si>
  <si>
    <t>FMR = S$9,768.00 (18 Nov 04 - 17 Nov 05)</t>
  </si>
  <si>
    <t>Lease terminated on 08 Apr 2005</t>
  </si>
  <si>
    <t>#01-66</t>
  </si>
  <si>
    <t>Unique Fine Pearls &amp; Gems Collection</t>
  </si>
  <si>
    <t xml:space="preserve">W.e.f 1 Nov 03, the higher of PR or FMR </t>
  </si>
  <si>
    <t xml:space="preserve">FMR = S$3,372.00 </t>
  </si>
  <si>
    <t>RN11029716</t>
  </si>
  <si>
    <t>RN11029959</t>
  </si>
  <si>
    <t>RN11031165</t>
  </si>
  <si>
    <t>RN11031246</t>
  </si>
  <si>
    <t>RN11031537</t>
  </si>
  <si>
    <t>RN11031714</t>
  </si>
  <si>
    <t>RN11031874</t>
  </si>
  <si>
    <t>RN11031990</t>
  </si>
  <si>
    <t>RN11032287</t>
  </si>
  <si>
    <t>RN11032427</t>
  </si>
  <si>
    <t>RN11032642</t>
  </si>
  <si>
    <t>RN11032738</t>
  </si>
  <si>
    <t>W.e.f 1 Nov 04, the percentage rent payable in respect of the</t>
  </si>
  <si>
    <t>RN11033496</t>
  </si>
  <si>
    <t>Premises shall be the sum equivalent to 12% of the monthly   G. Sales calculated on a calendar monthly basis, where such monthly G.Sales is less than or equal to S$40,000.  Where the monthly G. Sales exceeds S$40,000, the percentage rent shall be :                                i) 12% of the monthly G. Sales calculated on a calendar monthly basis, of the part of such monthly G. Sales less than or equal to S$40,000; and                                                                                                           ii) 2% of the part of such monthly G. Sales calculated on a calender monthly basis exceeding S$40,000                                               Lease expired on 31 Oct 2006</t>
  </si>
  <si>
    <t>Victoria House Pte Ltd - GNC</t>
  </si>
  <si>
    <t xml:space="preserve">W.e.f 23 Apr 01 to 22 Apr 04, the higher of PR or FMR  </t>
  </si>
  <si>
    <t>gss</t>
  </si>
  <si>
    <t>FMR = S$7,290.00</t>
  </si>
  <si>
    <t>RN11031167</t>
  </si>
  <si>
    <t>W.e.f 23 Apr 04, the higher of FMR or PR</t>
  </si>
  <si>
    <t>RN11032292</t>
  </si>
  <si>
    <t>FMR = S$7,290.00 (23 Apr 04 - 22 Apr 05)</t>
  </si>
  <si>
    <t>FMR = S$7,560.00 (23 Apr 05 - 22 Apr 07)</t>
  </si>
  <si>
    <t>Lease expired on 22 Apr 2007</t>
  </si>
  <si>
    <t xml:space="preserve">Yoshinoya </t>
  </si>
  <si>
    <t xml:space="preserve">W.e.f 21 Apr 03, the higher of PR or FMR </t>
  </si>
  <si>
    <t>PR = 20% of G. Sales</t>
  </si>
  <si>
    <t>FMR = S$11,354.00 (21 Apr 03 - 30 Apr 04)</t>
  </si>
  <si>
    <t>FMR = S$12,489.40 (1 May 04 - 30 Apr 05)</t>
  </si>
  <si>
    <t>FMR = S$13,624.80 (1 May 05 - 30 Apr 06)</t>
  </si>
  <si>
    <t>Lease expired on 30 Apr 2006 (Lease terminated fm 18 Oct 2005)</t>
  </si>
  <si>
    <t>#01-10 to 13</t>
  </si>
  <si>
    <t>Zee 10 Restaurant &amp; Wine Bar</t>
  </si>
  <si>
    <t>W.e.f 23 Dec 00 to 31 Dec 03, the higher of PR or FMR</t>
  </si>
  <si>
    <t>FMR = S$16,520.00</t>
  </si>
  <si>
    <t>Lease expired on 31 Dec 2003</t>
  </si>
  <si>
    <t>(*Extension fm month-to-month basis until 22 Oct 2005)</t>
  </si>
  <si>
    <t>#01-96 to 98</t>
  </si>
  <si>
    <t xml:space="preserve">Candy Empire </t>
  </si>
  <si>
    <t xml:space="preserve">(Floor Area of </t>
  </si>
  <si>
    <t>W.e.f 3 Sep 04, the higher of PR or FMR</t>
  </si>
  <si>
    <t>1,654sqf)</t>
  </si>
  <si>
    <t>FMR = S$9,924.00 (4 Sep 04 - 3 Sep 05)</t>
  </si>
  <si>
    <t>RN11029839</t>
  </si>
  <si>
    <t>RN11029952</t>
  </si>
  <si>
    <t>FMR = S$11,578.00 (4 Sep 05 - 3 Sep 06)</t>
  </si>
  <si>
    <t>FMR = S$13,232.00 (4 Sep 06 - 3 Sep 07)</t>
  </si>
  <si>
    <t>Lease expired on 03 Sep 2007</t>
  </si>
  <si>
    <t>#01-95                        (Floor Area of 592sqf)</t>
  </si>
  <si>
    <r>
      <rPr>
        <b/>
        <sz val="10"/>
        <color rgb="FF000080"/>
        <rFont val="Times New Roman"/>
        <charset val="134"/>
      </rPr>
      <t xml:space="preserve">(W.e.f 18 Mar 05,  gross sales submission will base on unit #01-95 to 98)            </t>
    </r>
    <r>
      <rPr>
        <sz val="10"/>
        <color rgb="FF000080"/>
        <rFont val="Times New Roman"/>
        <charset val="134"/>
      </rPr>
      <t xml:space="preserve">                                                                                                                 </t>
    </r>
    <r>
      <rPr>
        <sz val="10"/>
        <color rgb="FF000080"/>
        <rFont val="Times New Roman"/>
        <charset val="134"/>
      </rPr>
      <t>W.e.f 18 Mar 05, the higher of PR or FMR                                                     PR = 15% G. Sales                                                                                                 FMR = S$3,552.00 (18 Mar 05 - 03 Sep 05)                                                    FMR = S$4,144.00 (4 Sep 05  - 3 Sep 06)                                                       FMR = S$4,736.00 (4 Sep 06 - 3 Sep 07)                                                            Lease expired on 03 Sep 2007</t>
    </r>
  </si>
  <si>
    <t>RN11031166</t>
  </si>
  <si>
    <t>RN11031334</t>
  </si>
  <si>
    <t>RN11031538</t>
  </si>
  <si>
    <t>RN11031720</t>
  </si>
  <si>
    <t>RN11031907</t>
  </si>
  <si>
    <t>RN11032073</t>
  </si>
  <si>
    <t>RN11032147</t>
  </si>
  <si>
    <t>RN11032390</t>
  </si>
  <si>
    <t>RN11032595</t>
  </si>
  <si>
    <t>RN11032746</t>
  </si>
  <si>
    <t>#02-K4</t>
  </si>
  <si>
    <t>Tanuki Izakaya</t>
  </si>
  <si>
    <t>W.e.f 1 Jun 04 to 31 May 06, the higher of PR or FMR</t>
  </si>
  <si>
    <t xml:space="preserve">FMR = S$4,673.00 </t>
  </si>
  <si>
    <t>Lease expired on 31 May 2006</t>
  </si>
  <si>
    <t>Long John Silvers</t>
  </si>
  <si>
    <t>W.e.f 2 Oct 04 to 1 Oct 07, the higher of of PR or FMR</t>
  </si>
  <si>
    <t xml:space="preserve">FMR = S$6,070.00 </t>
  </si>
  <si>
    <t>RN11031021</t>
  </si>
  <si>
    <t>Lease expired on 01 Oct 2007</t>
  </si>
  <si>
    <t>#01-60C/D</t>
  </si>
  <si>
    <t>Le Muse Pte Ltd</t>
  </si>
  <si>
    <t>W.e.f 12 Nov 04, the higher of PR or FMR</t>
  </si>
  <si>
    <t>FMR = S$14,400.00 (12 Nov 04 - 11 Nov 05)</t>
  </si>
  <si>
    <t>FMR = S$16,800.00 (12 Nov 05 - 11 Nov 06)</t>
  </si>
  <si>
    <t>FMR = S$19,200.00 (12 Nov 06 - 11 Nov 07)</t>
  </si>
  <si>
    <t>Lease expired  on 11 Nov 2007</t>
  </si>
  <si>
    <t>W.e.f 16 Sep 04 to 15 Sep 07, the higher of PR or FMR</t>
  </si>
  <si>
    <t xml:space="preserve">FMR = S$4,400.00 </t>
  </si>
  <si>
    <t>Lease expired on 15 Sep 2007</t>
  </si>
  <si>
    <t>Inizio (Circo Private Limited)</t>
  </si>
  <si>
    <t>W.e.f 1 Sep 04 to 31 Aug 07, the higher of PR or FMR</t>
  </si>
  <si>
    <t xml:space="preserve">FMR = S$3,437.00 </t>
  </si>
  <si>
    <t>Lease expired on 31 Aug 2007 (Lease terminated 30 Nov 2005)</t>
  </si>
  <si>
    <t>W.e.f 1 Oct 04 to 30 Sep 07, the higher of PR or FMR</t>
  </si>
  <si>
    <t>FMR = S$3,619.00</t>
  </si>
  <si>
    <t>Lease expired on 30 Sep 2007</t>
  </si>
  <si>
    <t>Red Army Watches Pte ltd</t>
  </si>
  <si>
    <t>W.e.f 15 Nov 04 to 14 Nov 07, the higher of PR or FMR</t>
  </si>
  <si>
    <t>FMR = S$2,716.00</t>
  </si>
  <si>
    <t>RN11029855</t>
  </si>
  <si>
    <t>RN11029965</t>
  </si>
  <si>
    <t>RN11031216</t>
  </si>
  <si>
    <t>RN11031382</t>
  </si>
  <si>
    <t>RN11031519</t>
  </si>
  <si>
    <t>RN11031763</t>
  </si>
  <si>
    <t>RN11031914</t>
  </si>
  <si>
    <t>RN11032145</t>
  </si>
  <si>
    <t>RN11032347</t>
  </si>
  <si>
    <t>RN11032467</t>
  </si>
  <si>
    <t>RN11032674</t>
  </si>
  <si>
    <t>RN11032914</t>
  </si>
  <si>
    <t>Lease expired on 14 Nov 2007</t>
  </si>
  <si>
    <t>C/N RN11033324</t>
  </si>
  <si>
    <t>#02-33 to 36A</t>
  </si>
  <si>
    <t>Robert Piano Co Pte Ltd</t>
  </si>
  <si>
    <t>W.e.f 1 Feb 05 to 31 Jan 09, the higher of PR or FMR</t>
  </si>
  <si>
    <t>PR = 5% of G. Sales</t>
  </si>
  <si>
    <t>FMR = S$18,978.00</t>
  </si>
  <si>
    <t>Lease expired on 31 Jan 2009</t>
  </si>
  <si>
    <t>Walking Culture (DNV Image Pte Ltd)</t>
  </si>
  <si>
    <t>W.e.f 16 Jan 05 to 15 Jan 08</t>
  </si>
  <si>
    <t>PR = 15%  G. Sales in excess of S$60,000</t>
  </si>
  <si>
    <t>Lease expired on 15 Jan 2008</t>
  </si>
  <si>
    <t>W.e.f 8 Mar 05 to 7 Mar 08, the higher of PR or FMR</t>
  </si>
  <si>
    <t>PR = 2% of G. Sales</t>
  </si>
  <si>
    <t>FMR = S$8,962.40</t>
  </si>
  <si>
    <t>Lease expired on 07 Mar 2008</t>
  </si>
  <si>
    <t>Eurosa Furniture Co (Pte) Ltd</t>
  </si>
  <si>
    <t xml:space="preserve">*Lease begins </t>
  </si>
  <si>
    <t>W.e.f 12 Feb 05 to 11 Feb 08, the higher of PR or FMR</t>
  </si>
  <si>
    <t xml:space="preserve"> early</t>
  </si>
  <si>
    <t>FMR = S$8,630.00</t>
  </si>
  <si>
    <t>Lease expired on 11 Feb 2008</t>
  </si>
  <si>
    <t>Sembawang Music Centre Pte Ltd</t>
  </si>
  <si>
    <t>W.e.f 5 Jun 05 to 4 Jun 08, the higher of PR or FMR</t>
  </si>
  <si>
    <t>FMR = S$3,075.00</t>
  </si>
  <si>
    <t>RN11031743</t>
  </si>
  <si>
    <t>RN11031983</t>
  </si>
  <si>
    <t>RN11032591</t>
  </si>
  <si>
    <t>RN11032740</t>
  </si>
  <si>
    <t>Lease expired on 04 Jun 2008</t>
  </si>
  <si>
    <t>W.e.f 23 Mar 05 to 14 Sep 05, the higher of PR or LICD</t>
  </si>
  <si>
    <t>W.e.f 15 Sep 05 to 14 Sep 07, the higher of PR or LICD</t>
  </si>
  <si>
    <t>PR = 8% of G. Sales                                                                                                           LICD = S$1,900.00                                                                                                     Licence expired on 14 Sep 2007</t>
  </si>
  <si>
    <t>Bata Shoe (S) Pte Ltd</t>
  </si>
  <si>
    <t>W.e.f  8 May 05 to 7 May 08, the higher of PR or FMR</t>
  </si>
  <si>
    <t>FMR = S$7,992.00</t>
  </si>
  <si>
    <t>Lease expired on 07 May 2008</t>
  </si>
  <si>
    <t>#01-57D</t>
  </si>
  <si>
    <t>Leonica Enterprise Pte Ltd</t>
  </si>
  <si>
    <t>W.e.f 1 Jun 05, the higher of PR or FMR</t>
  </si>
  <si>
    <t>FMR = S$4,432.50 (1 Jun 05 - 31 May 07)</t>
  </si>
  <si>
    <t>RN11031959</t>
  </si>
  <si>
    <t>RN11032345</t>
  </si>
  <si>
    <t>RN11032695</t>
  </si>
  <si>
    <t>RN11032728</t>
  </si>
  <si>
    <t>FMR = S$6,501.00 (1 Jun 07 - 31 May 09)</t>
  </si>
  <si>
    <t>Lease expired on 31 May 2009</t>
  </si>
  <si>
    <t>Fragonard (Senteurs De Provence Pte Ltd)</t>
  </si>
  <si>
    <t>W.e.f 1 Jun 05 to 31 May 08, the higher of PR or FMR</t>
  </si>
  <si>
    <t>PR = 15%  of G. Sales</t>
  </si>
  <si>
    <t xml:space="preserve">FMR = S$4,259.40 </t>
  </si>
  <si>
    <t>Lease expired on 31 May 2008</t>
  </si>
  <si>
    <t>W.e.f 15 Jun 05, the higher of PR or FMR</t>
  </si>
  <si>
    <t>FMR = S$5,800.00 (15 Jun 05 - 14 Jun 06)</t>
  </si>
  <si>
    <t>RN11032788</t>
  </si>
  <si>
    <t>FMR = S$6,960.00 (15 Jun 06 - 14 Jun 07)</t>
  </si>
  <si>
    <t>RN11033574</t>
  </si>
  <si>
    <t>FMR = S$8,120.00 (15 Jun 07 - 14 Jun 08)</t>
  </si>
  <si>
    <t>Lease expired on 14 Jun 2008</t>
  </si>
  <si>
    <t>W.e.f 15 Jun 05 to 14 Jun 08, the higher of PR or FMR</t>
  </si>
  <si>
    <t xml:space="preserve">FMR = S$5,462.50 </t>
  </si>
  <si>
    <t>W.e.f 1 Jul 05, the higher of PR or FMR</t>
  </si>
  <si>
    <t>FMR = S$7,595.00 (1 Jul 05 - 30 Jun 06)</t>
  </si>
  <si>
    <t>FMR = S$8,680.00 (1 Jul 06 - 30 Jun 07)</t>
  </si>
  <si>
    <t>FMR = S$9,765.00 (1 Jul 07 - 30 Jun 08)</t>
  </si>
  <si>
    <t>Lease expired on 30 Jun 2008</t>
  </si>
  <si>
    <t>#02-40A/41</t>
  </si>
  <si>
    <t>Hugo Kitchen</t>
  </si>
  <si>
    <t>W.e.f 15 Jul 05 to 14 Jul 09, the higher of PR or FMR</t>
  </si>
  <si>
    <t xml:space="preserve">FMR = S$7,388.19 </t>
  </si>
  <si>
    <t>Lease expired on 14 Jul 2009</t>
  </si>
  <si>
    <t xml:space="preserve">V2 Communicatoins </t>
  </si>
  <si>
    <t>W.e.f 1 Jun 05 to 31 May 08,  1% of the tenant's monthly gross</t>
  </si>
  <si>
    <t>sales (all receipts &amp; receivables from all business conducted at</t>
  </si>
  <si>
    <t>or from the Premises) payable in accordance with the terms of</t>
  </si>
  <si>
    <t>RN11031735</t>
  </si>
  <si>
    <t>RN11031881</t>
  </si>
  <si>
    <t>RN11032078</t>
  </si>
  <si>
    <t>RN11032152</t>
  </si>
  <si>
    <t>RN11032344</t>
  </si>
  <si>
    <t>RN11032594</t>
  </si>
  <si>
    <t>RN11032793</t>
  </si>
  <si>
    <t>the Lease</t>
  </si>
  <si>
    <t xml:space="preserve">Le Sirene Pte Ltd </t>
  </si>
  <si>
    <t>W.e.f 23 Jul 05, the higher of PR or FMR</t>
  </si>
  <si>
    <t>FMR = S$4,715.00 (23 Jul 05 - 22 Jan 06)</t>
  </si>
  <si>
    <t>FMR = S$5,658.00 (23 Jan 06 - 22 Jul 06)</t>
  </si>
  <si>
    <t>FMR = S$6,601.00 (23 Jul 06 - 22 Jul 07)</t>
  </si>
  <si>
    <t>FMR = S$7,544.00 (23 Jul 07 - 22 Jul 08)</t>
  </si>
  <si>
    <t>Lease expired on 22 Jul 2008</t>
  </si>
  <si>
    <t>7-24 Contacts Pte Ltd</t>
  </si>
  <si>
    <t xml:space="preserve">W.e.f 1 Sep 05 to 09 Feb 07, the higher of PR or FMR </t>
  </si>
  <si>
    <t>PR = 6% of G. Sales</t>
  </si>
  <si>
    <t>FMR = S$2,690.00</t>
  </si>
  <si>
    <t>Lease expired on 09 Feb 2007</t>
  </si>
  <si>
    <t>FJ Benjamin (Singapore) Pte Ltd - Raoul</t>
  </si>
  <si>
    <t>W.e.f 1 Aug 05, the higher of PR or FMR (#01-39)</t>
  </si>
  <si>
    <t>FMR = S$5,607.00 (1 Aug 05 - 31 Jul 06)</t>
  </si>
  <si>
    <t>RN11032892</t>
  </si>
  <si>
    <t>FMR = S$5,767.20 (1 Aug 05 - 31 Jul 07)</t>
  </si>
  <si>
    <t>FMR = S$5,927.40 (1 Aug 07 - 31 Jul 08)</t>
  </si>
  <si>
    <t>W.e.f 1 Jul 05, the higher of PR or FMR (#01-40)</t>
  </si>
  <si>
    <t>FMR = S$5,705.00 (1 Jul 05 - 31 Jul 06)</t>
  </si>
  <si>
    <t>FMR = S$5,868.00 (1 Aug 06 - 31 Jul 07)</t>
  </si>
  <si>
    <t>FMR = S$6,031.00 (1 Aug 07 - 31 Jul 08)</t>
  </si>
  <si>
    <t>Lease expired on 31 Jul 2008</t>
  </si>
  <si>
    <t>Bistro 54 (Offshore Management Services Pte Ltd)</t>
  </si>
  <si>
    <t>W.e.f 1 Jul 05, the higher of PR or FMR included SC</t>
  </si>
  <si>
    <t>PR = 12% of G. Sales (In the 1st Year)</t>
  </si>
  <si>
    <t>PR = 15% of G. Sales (In the 2nd &amp; 3rd Year)</t>
  </si>
  <si>
    <t>FMR = S$3,792.00 (1 Jul 05 - 30 Jun 06)</t>
  </si>
  <si>
    <t>FMR = S$4,740.00 (1 Jul 06 - 30 Jun 07)</t>
  </si>
  <si>
    <t>FMR = S$5,688.00 (1 Jul 07 - 30 Jun 08)</t>
  </si>
  <si>
    <t>Saunte Pte Ltd</t>
  </si>
  <si>
    <t xml:space="preserve">W.e.f 15 Nov 05 to 14 Nov 08, the higher of PR or FMR </t>
  </si>
  <si>
    <t xml:space="preserve">FMR = S$4,661.00 </t>
  </si>
  <si>
    <t>Lease expired on 14 Nov 2008</t>
  </si>
  <si>
    <t xml:space="preserve">T Connection </t>
  </si>
  <si>
    <t>W.e.f 15 Nov 05 to 14 Nov 08, the higher of PR or FMR</t>
  </si>
  <si>
    <t>FMR = S$6,203.50</t>
  </si>
  <si>
    <t xml:space="preserve">Earl </t>
  </si>
  <si>
    <t>W.e.f 15 Dec 05 to 14 Dec 08, the higher of PR or FMR</t>
  </si>
  <si>
    <t>FMR = S$3,129.60</t>
  </si>
  <si>
    <t>RN11032742</t>
  </si>
  <si>
    <t>Lease expired on 14 Dec 2008</t>
  </si>
  <si>
    <t>C/N RN11033135</t>
  </si>
  <si>
    <t>Suba (Isola Concepts Pte Ltd)</t>
  </si>
  <si>
    <t xml:space="preserve">W.e.f 8 Nov 05 to 7 Nov 05,  5% of the tenan's monthly gross </t>
  </si>
  <si>
    <t xml:space="preserve">or from the Premises) in excess of S$218,000.00 per month </t>
  </si>
  <si>
    <t>payable in accordance with the terms of the Lease</t>
  </si>
  <si>
    <t>Lease expired on 07 Nov 2008</t>
  </si>
  <si>
    <t>#01-11/12/13</t>
  </si>
  <si>
    <t>Sushi Tenjaku Matsushima</t>
  </si>
  <si>
    <t>W.e.f 5 Jan 0 to 4 Jan 09, the monthly % rent shall be computed as :</t>
  </si>
  <si>
    <t>(I) 12% of the Tenant's monthly gross sales if sales is equual or below</t>
  </si>
  <si>
    <t xml:space="preserve">     S$120,000</t>
  </si>
  <si>
    <t>(ii) 10% of the Tenant's monthly gross sales if sales is more than</t>
  </si>
  <si>
    <t xml:space="preserve">      S$150,000</t>
  </si>
  <si>
    <t xml:space="preserve">(iii) 9% of the Tenant's monthly gross sales if sales is more than </t>
  </si>
  <si>
    <t xml:space="preserve">      S$180,000</t>
  </si>
  <si>
    <t>(iv) 8% of the Tenant's monthly gross sales in excess of S$180,000</t>
  </si>
  <si>
    <t>Lease expired on 09 Dec 2008</t>
  </si>
  <si>
    <t>#01-59/59A/59B/</t>
  </si>
  <si>
    <t>"Bose" and "Loewe" (Atlas Sound &amp; Vision Pte Ltd)</t>
  </si>
  <si>
    <t>#59C</t>
  </si>
  <si>
    <t>W.e.f 1 Dec 05, the higher of PR or FMR</t>
  </si>
  <si>
    <t>PR = 0%  of G. Sales (fm 1 Dec 05 to 30 Jun 06)</t>
  </si>
  <si>
    <t xml:space="preserve">PR = 4% of G. Sales </t>
  </si>
  <si>
    <t>FMR = S$15,722.00 (1 Dec 05 - 30 Nov 06)</t>
  </si>
  <si>
    <t>FMR = S$16,845.00 (1 Dec 06 - 30 Nov 07)</t>
  </si>
  <si>
    <t>FMR = S$17,968.00 (1 Dec 07 - 30 Nov 08)</t>
  </si>
  <si>
    <t>Lease expired on 30 Nov 2008</t>
  </si>
  <si>
    <t>Samsonite (Digital Asia (S) Pte Ltd)</t>
  </si>
  <si>
    <t>W.e.f 15 Nov 05 to 14 Nov 08, the highe of PR or FMR</t>
  </si>
  <si>
    <t xml:space="preserve">FMR = S$5,107.50 </t>
  </si>
  <si>
    <t>RN11032908</t>
  </si>
  <si>
    <t>T.LeClerc</t>
  </si>
  <si>
    <t xml:space="preserve">(business only </t>
  </si>
  <si>
    <t xml:space="preserve">W.e.f 24 Nov 05, the higher of PR or FMR </t>
  </si>
  <si>
    <t>commence on</t>
  </si>
  <si>
    <t>02 Jan 2006)</t>
  </si>
  <si>
    <t>FMR = S$4,365.00 (24 Nov 05 - 23 Nov 07)</t>
  </si>
  <si>
    <t>FMR = S$5,529.00 (24 Nov 05 - 23 Nov 09)</t>
  </si>
  <si>
    <t>Lease expired on 23 Nov 2009</t>
  </si>
  <si>
    <t xml:space="preserve">W.e.f 7 Dec 05 to 6 Dec 08, 3% of the tenant's monthly gross sales </t>
  </si>
  <si>
    <t>in excess of S$65,000.00 (all receipts &amp; receivables from all</t>
  </si>
  <si>
    <t>business conducted at or from the Premises) payable in accordance</t>
  </si>
  <si>
    <t>with the terms of the Lease</t>
  </si>
  <si>
    <t>Lease expired on 06 Dec 2008</t>
  </si>
  <si>
    <t>W.e.f 16 Dec 05 to 15 Dec 07,  the higher of PR or FMR</t>
  </si>
  <si>
    <t>FMR = S$2,752.00</t>
  </si>
  <si>
    <t>Lease expired on 15 Dec 2007</t>
  </si>
  <si>
    <t>The Luggage Shop (The Pinnacle Distributors PL)</t>
  </si>
  <si>
    <t>Business commence fm 16 Oct 05 to 15 Oct 07</t>
  </si>
  <si>
    <t>(Monthly gross sales statement for submission only &amp; no</t>
  </si>
  <si>
    <t xml:space="preserve"> billing)</t>
  </si>
  <si>
    <t>Lilla Pte Ltd</t>
  </si>
  <si>
    <t xml:space="preserve">(business begin </t>
  </si>
  <si>
    <t xml:space="preserve">W.e.f 1 Jan 06 to 31 Dec 07, the higher of PR or FMR </t>
  </si>
  <si>
    <t>early in Dec 2005)</t>
  </si>
  <si>
    <t xml:space="preserve">FMR = S$4,173.50 </t>
  </si>
  <si>
    <t>Lease expired on 31 Dec 2007</t>
  </si>
  <si>
    <t xml:space="preserve"> * Remarks -</t>
  </si>
  <si>
    <t>Le Muse Pte Ltd - Pushcart #4 (Yellow) from 12 to 25 January 2005.  Waive on Licence Fee &amp; Statement of Gross Sales should submit within 7 days from the expiry of the Term</t>
  </si>
  <si>
    <t xml:space="preserve">Le Collection - Pushcart #3 (Purple) from 20 September to 19 October 2005.  Charge on Licence Fee &amp; Statement of Gross Sales should submit within 7 days from the expiry of the Term </t>
  </si>
  <si>
    <t>Arialis Pte Ltd - Pushcart #1 (Orange) from 15 September to 14 October 2005.  Charge on Licence Fee &amp; Statement of Gross Sales should submit within 7 days from the expiry of the Term</t>
  </si>
  <si>
    <t>Total Average YTD</t>
  </si>
  <si>
    <t>Total Leased Area</t>
  </si>
  <si>
    <t xml:space="preserve">  Lease Begins</t>
  </si>
  <si>
    <t>Note :</t>
  </si>
  <si>
    <t>First row denotes monthly Gross Sales</t>
  </si>
  <si>
    <t xml:space="preserve">  Lease Ends</t>
  </si>
  <si>
    <t>Second row denotes Percentage Rent chargeable</t>
  </si>
  <si>
    <t>Third row denotes sales per square foot</t>
  </si>
  <si>
    <t xml:space="preserve">  No % rent chargeable</t>
  </si>
  <si>
    <t xml:space="preserve">  Lease terminated</t>
  </si>
  <si>
    <t>Jan to Jul</t>
  </si>
  <si>
    <t>% - Jan 06</t>
  </si>
  <si>
    <t>% - Feb 06</t>
  </si>
  <si>
    <t>% - Mar 06</t>
  </si>
  <si>
    <t>% - Apr 06</t>
  </si>
  <si>
    <t>% - May 06</t>
  </si>
  <si>
    <t>% - Jun 06</t>
  </si>
  <si>
    <t>RN11033049</t>
  </si>
  <si>
    <t>Lease renewal fm 5 May 06  to 04 May 08, the higher of FMR or PR</t>
  </si>
  <si>
    <t>PR = 10% of G. Sales                                                                                                    FMR = S$10,544.40                                                                                                     Lease ended 04 May 2008</t>
  </si>
  <si>
    <t>Bab noodle (Point Food Court Pte Lte)</t>
  </si>
  <si>
    <t>W.e.f 1 Jul 05 to 30 Jun 08, the higher of PR or FMR + SC</t>
  </si>
  <si>
    <t>PR = 10.5% of G. Sales</t>
  </si>
  <si>
    <t>FMR = S$17,465.00</t>
  </si>
  <si>
    <t>#01-75/76</t>
  </si>
  <si>
    <t>Unit #01-75 taken</t>
  </si>
  <si>
    <t>up fm 1 Dec 05</t>
  </si>
  <si>
    <t>RN11033099</t>
  </si>
  <si>
    <t>W.e.f 15 Oct 04 to 14 May 08, the higher of PR or FMR                         PR = 2.5% of G. Sales                                                                                        FMR = S$59,351.90 + S$8,568.00                                                              Lease expired on 14 May 2008</t>
  </si>
  <si>
    <t>PR = 2.5% of G. Sales                                                                                       FMR = S$59,351.90 + S$8,568.00                                                              Lease expired on 14 May 2008</t>
  </si>
  <si>
    <t>C/N RN11033042</t>
  </si>
  <si>
    <t>C/N RN11033192</t>
  </si>
  <si>
    <t>C/N RN11033463</t>
  </si>
  <si>
    <t>C/N RN11033573</t>
  </si>
  <si>
    <t>C/N RN11033795</t>
  </si>
  <si>
    <t>RN11034001</t>
  </si>
  <si>
    <t>C/N RN11034162</t>
  </si>
  <si>
    <t>RN11033123</t>
  </si>
  <si>
    <t>If G.sales &lt;S$16,000 higher of S$3 or 15% of G.sales                                 If G.sales = or &gt;S$16,000 but &lt;S$30,000 higher of S$5 or 15% of G.sales                                                                                                                             If G.sales = or &gt;S$30,000 but &lt; S$50,000 higher of S$9 or 15% of G.sales                                                                                                                             If G.sales = or &gt;S$50,000, higher of S$13 or 15% of G.sales                     Lease expired on 19 Jul 2006</t>
  </si>
  <si>
    <t>RN11033046</t>
  </si>
  <si>
    <t>RN11033264</t>
  </si>
  <si>
    <t>RN11033660</t>
  </si>
  <si>
    <t>RN11033870</t>
  </si>
  <si>
    <t>W.e.f 16 Jul 06 to 15 Feb 08, the higher of PR or FMR</t>
  </si>
  <si>
    <t>PR = 8% of G. Sales                                                                                                  FMR = S$3,360.00                                                                                                     Lease expired on 15 Feb 2008</t>
  </si>
  <si>
    <t>RN11033043</t>
  </si>
  <si>
    <t>RN11033182</t>
  </si>
  <si>
    <t>RN11033387</t>
  </si>
  <si>
    <t>RN11033570</t>
  </si>
  <si>
    <t>RN11033749</t>
  </si>
  <si>
    <t>RN11033936</t>
  </si>
  <si>
    <t>RN11034160</t>
  </si>
  <si>
    <t>RN11033687</t>
  </si>
  <si>
    <t>RN11033925</t>
  </si>
  <si>
    <t>RN11034111</t>
  </si>
  <si>
    <t>W.e.f 1 May 06, the higher of PR or FMR + SC                                               PR = 6.5% of G. Sales                                                                                                   FMR = S$60,967.30 (1 May 06 - 30 Apr 07)                                                            FMR = S$64,777.75 (1 May 07 - 30 Apr 08)                                                           SC = S$19,052.28                                                                                                          Lease expired on 30 Apr 2008</t>
  </si>
  <si>
    <t>Lease extension fm 01 Jan 06 to 28 Feb 06</t>
  </si>
  <si>
    <r>
      <rPr>
        <sz val="10"/>
        <color theme="1"/>
        <rFont val="Times New Roman"/>
        <charset val="134"/>
      </rPr>
      <t xml:space="preserve">*No percenetage rent charge during the extension period                                                                                                       </t>
    </r>
    <r>
      <rPr>
        <sz val="10"/>
        <color rgb="FFFF0000"/>
        <rFont val="Times New Roman"/>
        <charset val="134"/>
      </rPr>
      <t>Lease expired on 28 Feb 2006</t>
    </r>
  </si>
  <si>
    <t>RN11033048</t>
  </si>
  <si>
    <t xml:space="preserve">PR = 25% of G. Sales                                                                                          FMR = S$3,618.00 (1 Jun 04 - 30 Nov 04)                                                      PR = 25% of G. Sales                                                                                        FMR = S$7,236.00 (1 Dec 04 - 31 May 06)                                                       W.e.f 1 Jun 06, plus 5% of the monthly gross sales in excess of S$30,000 per month                                                                                                   Lease expired on 31 May 2009                                                                                                                                       </t>
  </si>
  <si>
    <t>#01-36/37</t>
  </si>
  <si>
    <t>RN11033050</t>
  </si>
  <si>
    <t>RN11033470</t>
  </si>
  <si>
    <t>RN11033677</t>
  </si>
  <si>
    <t>RN11033877</t>
  </si>
  <si>
    <t>RN11033998</t>
  </si>
  <si>
    <t>(w.e.f 20/08/06, tenant occupied add unit #01-37)</t>
  </si>
  <si>
    <t>W.e.f 20 Aug 06 to 31 Aug 07 (occupied unit #01-37)                                      We.f 1 Sep 07 to 19 Aug 09, (both unit #01-36/37), the higher of PR or FMR - 10% of the Tenant's monthly gross sales in excess of S$120,000.00  per month computed on a monthly basis                                  Lease expired on 19 Aug 2009</t>
  </si>
  <si>
    <t>491                939</t>
  </si>
  <si>
    <t>W.e.f 24 Jul 06, the higher of PR or FMR</t>
  </si>
  <si>
    <t xml:space="preserve">PR = 12% of G. Sales                                                                                                        FMR = S$20,655.00 (24 Jul 06 - 23 Jul 07)                                                             FMR = S$20,898.00 (24 Jul 07 - 23 Jul 09)                                                              Lease expired </t>
  </si>
  <si>
    <t>RN11033101</t>
  </si>
  <si>
    <t>RN11033287</t>
  </si>
  <si>
    <t>RN11033481</t>
  </si>
  <si>
    <t>RN11033583</t>
  </si>
  <si>
    <t>RN11033876</t>
  </si>
  <si>
    <t>RN11034017</t>
  </si>
  <si>
    <t>RN11032962</t>
  </si>
  <si>
    <t xml:space="preserve">(floor area </t>
  </si>
  <si>
    <t xml:space="preserve">downsizes fm </t>
  </si>
  <si>
    <t>01/06/05)</t>
  </si>
  <si>
    <t>FMR = S$5,298..00</t>
  </si>
  <si>
    <t>W.e.f 1 May 06, the higher of PR or FMR + SC</t>
  </si>
  <si>
    <t>PR = (a) 6.5% of Furniture &amp; Furnishings &amp; the operations of café                                               gallery                                                                                                                                                             (b) 4.5% of G. Sales in respect of all business conducted  in the Premises other than that mentioned in (a) above                                                  FMR = S$248,278.11 (1 May 06 - 30 Apr 07)                                                        FMR = S$263,795.49 (1 May 07 - 30 Apr 08)                                                        SVC = S$77,586.91                                                                                                        Lease expired on 30 Apr 2008</t>
  </si>
  <si>
    <t>Lease expired on 10 June 2006 (Lease ended earlier on 06 May 2006)</t>
  </si>
  <si>
    <t>RN11033719</t>
  </si>
  <si>
    <t>RN11033999</t>
  </si>
  <si>
    <t>PR = 18% of G. Sales                                                                                        FMR = S$4,090.00                                                                                               SVC = S$210.00                                                                                                 Lease expired on 03 Oct 2007</t>
  </si>
  <si>
    <t>W.e.f 10 Mar 06 to 23 Jun 06, the higher of PR or FMR</t>
  </si>
  <si>
    <t>(floor area adjusted to 2,772.68sqf fm 10 Mar 06)                                       PR = 11% of G. Sales                                                                                                   FMR = S$22,458.71                                                                                                      Lease ended 23 Jun 2006                                                                                         (please refer to new lease named 'Rakuzen' fm 24 Jun 2006)</t>
  </si>
  <si>
    <t>Lease renewal from 1 Apr 05 to 31 Mar 08                                                  The term "gross sales" remain the same (submission only)</t>
  </si>
  <si>
    <t>W.e.f 1 Jul 06 to 30 Jun 09                                                                                           PR = 7.5% of monthly G.Sales in excess of S$40,000                                    Lease expired on 30 Jun 2009</t>
  </si>
  <si>
    <t xml:space="preserve">Percentage Rent shall be revised to w.e.f from 1 Jul 04 &amp; until the expiry or earlier determination of the Term                                                      (I) 2% of the part of the Tenant's Gross Sales more than S$60,000 p/m but less than S$80,000 per month                                                            (ii) 3% of the part of the Tenant's Gross Sales exceeding S$80,000 per month                                                                                             </t>
  </si>
  <si>
    <t>RN11033388</t>
  </si>
  <si>
    <t>RN11033581</t>
  </si>
  <si>
    <t>RN11033797</t>
  </si>
  <si>
    <t>RN11033951</t>
  </si>
  <si>
    <t>RN11034166</t>
  </si>
  <si>
    <t>Unique Fine Pearls &amp; Gem Collections</t>
  </si>
  <si>
    <t>RN11032965</t>
  </si>
  <si>
    <t>RN11033265</t>
  </si>
  <si>
    <t>RN11033383</t>
  </si>
  <si>
    <t>RN11033582</t>
  </si>
  <si>
    <t>RN11033755</t>
  </si>
  <si>
    <t>RN11033991</t>
  </si>
  <si>
    <t>RN11034161</t>
  </si>
  <si>
    <t>Premises shall be the sum equivalent to 12% of the monthly   G. Sales calculated on a calendar monthly basis, where such monthly G.Sales is less than or equal to S$40,000.  Where the monthly G. Sales exceeds S$40,000, the percentage rent shall be :                                           i) 12% of the monthly G. Sales calculated on a calendar monthly basis, of the part of such monthly G. Sales less than or equal to S$40,000; and                                                                                                                                     ii) 2% of the part of such monthly G. Sales calculated on a calender monthly basis exceeding S$40,000                                                             Lease expired on 31 Oct 2006</t>
  </si>
  <si>
    <t>Global Active Ltd - GNC</t>
  </si>
  <si>
    <t>RN11032967</t>
  </si>
  <si>
    <t>RN11033267</t>
  </si>
  <si>
    <t>RN11033386</t>
  </si>
  <si>
    <t>RN11033684</t>
  </si>
  <si>
    <t>RN11033794</t>
  </si>
  <si>
    <t>RN11034006</t>
  </si>
  <si>
    <t>#01-95                        (Floor Area of 592sqf)                            *Floor area adjusted to 2,246sqf due to Lease renewal -        #01-95 to 98</t>
  </si>
  <si>
    <r>
      <rPr>
        <b/>
        <sz val="10"/>
        <color rgb="FF000080"/>
        <rFont val="Times New Roman"/>
        <charset val="134"/>
      </rPr>
      <t xml:space="preserve">(W.e.f 18 Mar 05,  gross sales submission will base on unit #01-95 to 98)            </t>
    </r>
    <r>
      <rPr>
        <sz val="10"/>
        <color rgb="FF000080"/>
        <rFont val="Times New Roman"/>
        <charset val="134"/>
      </rPr>
      <t xml:space="preserve">                                                                                                                 </t>
    </r>
    <r>
      <rPr>
        <sz val="10"/>
        <color rgb="FF000080"/>
        <rFont val="Times New Roman"/>
        <charset val="134"/>
      </rPr>
      <t>W.e.f 18 Mar 05, the higher of PR or FMR                                                     PR = 15% G. Sales                                                                                                 FMR = S$3,552.00 (18 Mar 05 - 03 Sep 05)                                                    FMR = S$4,144.00 (4 Sep 05  - 3 Sep 06)                                                       FMR = S$4,736.00 (4 Sep 06 - 3 Sep 07)                                                            W.e.f 4 Sep 06 to 03 Sep 09, the higher of  PR or FMR                                      PR = 14%  G. Sales                                                                                                           S$25,829.00                                                                                                                       Lease expired on 03 Sep 2009</t>
    </r>
  </si>
  <si>
    <t>RN11033056</t>
  </si>
  <si>
    <t>RN11033189</t>
  </si>
  <si>
    <t>RN11033389</t>
  </si>
  <si>
    <t>RN11033520</t>
  </si>
  <si>
    <t>RN11033748</t>
  </si>
  <si>
    <t>RN11034000</t>
  </si>
  <si>
    <t>DNV Image Pte Ltd</t>
  </si>
  <si>
    <t>RN11032963</t>
  </si>
  <si>
    <t>RN11033137</t>
  </si>
  <si>
    <t>RN11033325</t>
  </si>
  <si>
    <t>RN11032966</t>
  </si>
  <si>
    <t>RN11033191</t>
  </si>
  <si>
    <t>RN11033382</t>
  </si>
  <si>
    <t>RN11033571</t>
  </si>
  <si>
    <t>RN11033753</t>
  </si>
  <si>
    <t>RN11033953</t>
  </si>
  <si>
    <t>RN11033047</t>
  </si>
  <si>
    <t>RN11033286</t>
  </si>
  <si>
    <t>Wine Boutique (Sante Pte Ltd)</t>
  </si>
  <si>
    <t>RN11033100</t>
  </si>
  <si>
    <t>RN11033494</t>
  </si>
  <si>
    <t>RN11033661</t>
  </si>
  <si>
    <t>RN11033136</t>
  </si>
  <si>
    <t>Ten-jyaku Japanese Sushi</t>
  </si>
  <si>
    <t>W.e.f 5 Jan 06 to 4 Jan 09, the monthly % rent shall be computed as :</t>
  </si>
  <si>
    <t>FMR = S$11,208.00</t>
  </si>
  <si>
    <t>Lease expired on 04 Jan 2009</t>
  </si>
  <si>
    <t>W.e.f 1 Dec 05, the higher of PR or FMR + SC</t>
  </si>
  <si>
    <t xml:space="preserve">(*the tenant </t>
  </si>
  <si>
    <t xml:space="preserve">officially opened </t>
  </si>
  <si>
    <t>on 23 Feb 2006)</t>
  </si>
  <si>
    <t>SVC  = S$4,492.00</t>
  </si>
  <si>
    <t>RN11033718</t>
  </si>
  <si>
    <t xml:space="preserve">#02-02, </t>
  </si>
  <si>
    <t>Koufu Pte Ltd</t>
  </si>
  <si>
    <t>#02-05 to 22</t>
  </si>
  <si>
    <t>W.e.f 19 Jan 06 to 18 Jan 09, the higher of PR  or FMR</t>
  </si>
  <si>
    <t>FMR = S$30,632.00</t>
  </si>
  <si>
    <t>RN11033363</t>
  </si>
  <si>
    <t>RN11033741</t>
  </si>
  <si>
    <t>RN11033952</t>
  </si>
  <si>
    <t>RN11034159</t>
  </si>
  <si>
    <t>Lease expired on 18 Jan 2009</t>
  </si>
  <si>
    <t>Tingle Pte Ltd</t>
  </si>
  <si>
    <t>W.e.f 1 Apr 06 to 31 Mar 08, the higher of PR or FMR</t>
  </si>
  <si>
    <t>FMR = S$6,953.00</t>
  </si>
  <si>
    <t>Lease expired on 31 Mar 2008</t>
  </si>
  <si>
    <t>#01-109 to 113</t>
  </si>
  <si>
    <t>Studio Abof Pte Ltd</t>
  </si>
  <si>
    <t>W.e.f 19 Aug 06 tp 18 Aug 09, the higher of PR or FMR</t>
  </si>
  <si>
    <t>FMR = S$16,813.00</t>
  </si>
  <si>
    <t>Lease expired on 18 Aug 2009</t>
  </si>
  <si>
    <t>FMR = S$4,173.50</t>
  </si>
  <si>
    <t>RN11033728</t>
  </si>
  <si>
    <t>RN11033928</t>
  </si>
  <si>
    <t>RN11034155</t>
  </si>
  <si>
    <t>#01-06 to 10</t>
  </si>
  <si>
    <t>Uber Burger By Corduroy &amp; Finch</t>
  </si>
  <si>
    <t>W.e.f 1 Feb 06 to 31 Jan 09, 3% of the tenant's monthly gross sales</t>
  </si>
  <si>
    <t>sales if above S$80,000 &amp; less then or equal to S$120,000.</t>
  </si>
  <si>
    <t>And 2%  will be the difference if sales is in excess of S$120,000.</t>
  </si>
  <si>
    <t>RN11033688</t>
  </si>
  <si>
    <t>RN11033878</t>
  </si>
  <si>
    <t>RN11034141</t>
  </si>
  <si>
    <t>(Gross sales shall mean the sum of all receipts &amp; receivables</t>
  </si>
  <si>
    <t xml:space="preserve">from all business conducted at or from the Premises) </t>
  </si>
  <si>
    <t>The Percentage Rent is payable in accordance with the terms of</t>
  </si>
  <si>
    <t>(*As per retail's instruction, tenant are not required to submit the gross sales statement)</t>
  </si>
  <si>
    <t>#01-14 to 19</t>
  </si>
  <si>
    <t>Rakuzen (Sushi-Tei Pte Ltd)</t>
  </si>
  <si>
    <t>W.e.f 24 Jun 06 to 23 Jun 09, the higher of PR or FMR</t>
  </si>
  <si>
    <t xml:space="preserve">PR = 11% of G. Sales </t>
  </si>
  <si>
    <t>FMR = S$33,616.70</t>
  </si>
  <si>
    <t>Lease expired 23 on Jun 2009</t>
  </si>
  <si>
    <t>#01-K5</t>
  </si>
  <si>
    <t>Starbucks Coffee Singapore Pte Ltd</t>
  </si>
  <si>
    <t>W.e.f 10 Jul 06 to 09 Jul 09, the higher of PR or FMR</t>
  </si>
  <si>
    <t>FMR = S$7,300.00</t>
  </si>
  <si>
    <t>Lease expired on 09 Jul 2009</t>
  </si>
  <si>
    <t>*Business commence business early o 21 Jun 2006</t>
  </si>
  <si>
    <t>Nike (Fitness And Become Pte Ltd)</t>
  </si>
  <si>
    <t>W.e.f 3 Jun 06 to 2 Jun 09, i) the first &amp; second year of the term, 10%</t>
  </si>
  <si>
    <t>of the tenant's monthly gross sales in excess of S$85,000.00</t>
  </si>
  <si>
    <t>ii) the third year of the term, 8% of the tenant's monthly gross sales</t>
  </si>
  <si>
    <t>in excess of S$85,000.00</t>
  </si>
  <si>
    <t>Lease expired on 02 Jun 2009</t>
  </si>
  <si>
    <t>#01-70</t>
  </si>
  <si>
    <t>Outdoors (VGO Corporation Limited)</t>
  </si>
  <si>
    <t>W.e.f. 22 Jun 06, the higher of PR or FMR</t>
  </si>
  <si>
    <t>FMR = S$5,332.50 (22 Jun 06 - 21 Jun 07)</t>
  </si>
  <si>
    <t>FMR = S$5,830.20 (22 Jun 07 - 21 Jun 08)</t>
  </si>
  <si>
    <t>FMR = S$6,399.00 (22 Jun 08 - 21 Jun 09)</t>
  </si>
  <si>
    <t>Lease expired on 21 June 2009</t>
  </si>
  <si>
    <t>Le Salon (to be confirmed)</t>
  </si>
  <si>
    <t>W.e.f. 9 Jul 06 to 8 Jul 09, the higher of PR or FMR</t>
  </si>
  <si>
    <t>FMR = S$10,594.40</t>
  </si>
  <si>
    <t>Lease expired on 08 Jul 2009</t>
  </si>
  <si>
    <t>Wywy Wireless Pte Ltd</t>
  </si>
  <si>
    <t>W.e.f. 19 Jul 06 to 18 Jul 08, the higher of PR or FMR</t>
  </si>
  <si>
    <t>FMR = S$6,390.00</t>
  </si>
  <si>
    <t>Lease expired on 18 Jul 2008</t>
  </si>
  <si>
    <t>The Coffee Bean &amp; Tea Leaf</t>
  </si>
  <si>
    <t>W.e.f. 19 Jul 06, the higher of PR or FMR</t>
  </si>
  <si>
    <t>FMR = S$10,296.00 (19 Jul 06 - 18 Jul 07)</t>
  </si>
  <si>
    <t>FMR = S$10,868.00 (19 Jul 07 - 18 Jul 08)</t>
  </si>
  <si>
    <t>FMR = S$11,440.00 (19 Jul 08 - 18 Jul 09)</t>
  </si>
  <si>
    <t>Lease expired on 18 Jul 2009</t>
  </si>
  <si>
    <t>Cards N Such Pte Ltd (to be confirmed)</t>
  </si>
  <si>
    <t>W.e.f 15 Sep 06 to 14 Sep 08, the higher of PR or FMR</t>
  </si>
  <si>
    <t>FMR = S$11,940.00</t>
  </si>
  <si>
    <t>Lease expired on 14 Sep 2008</t>
  </si>
  <si>
    <t>#01-26</t>
  </si>
  <si>
    <t>Big O Inc Pte Ltd</t>
  </si>
  <si>
    <t>W.e.f 15 Aug 06 to 14 Aug 09, the higher of PR or FMR</t>
  </si>
  <si>
    <t>FMR = S$10,222.00</t>
  </si>
  <si>
    <t>Lease expired on 14 Aug 2009</t>
  </si>
  <si>
    <t>#01-47B/53/54</t>
  </si>
  <si>
    <t xml:space="preserve">Coffee Club </t>
  </si>
  <si>
    <t>W.e.f 10 Nov 06 to 9 Nov 06, the higher of PR or FMR</t>
  </si>
  <si>
    <t>FMR = S$13,240.80</t>
  </si>
  <si>
    <t>Lease expired on 09 Nov 2009</t>
  </si>
  <si>
    <t>Total</t>
  </si>
  <si>
    <t>TOTAL                      (Aug 05 to Jul 06)</t>
  </si>
  <si>
    <t>AVERAGE</t>
  </si>
  <si>
    <t xml:space="preserve">PR = 15% of G. Sales                                                                                                FMR = S$18,295.20                                                                                                  Lease expired on 30 Jun </t>
  </si>
  <si>
    <t xml:space="preserve">W.e.f 1 Jul 05 to 30 Jun 08, the higher of PR or FMR + SC                           PR = 10.5% of G. Sales                                                                                           FMR = S$17,465.00                                         </t>
  </si>
  <si>
    <t xml:space="preserve">PR = 15% of G. Sales                                                                                               FMR = S$5,060.00                                                                                                   W.e.f 1 Apr 06 to 31 Mar </t>
  </si>
  <si>
    <t xml:space="preserve">W.e.f 15 Oct 04 to 14 May 08, the higher of PR or FMR                   PR = 2.5% of G. Sales                                                                                     FMR = S$59,351.90 + S$8,568.00                                               </t>
  </si>
  <si>
    <t xml:space="preserve">PR = 15% of G. Sales                                                                                                  FMR = S$4,500.00                                                                                                        Lease expired on </t>
  </si>
  <si>
    <t xml:space="preserve">PR = 25% of G. Sales                                                                                          FMR = S$3,618.00 (1 Jun 04 - 30 Nov 04)                                                      PR = 25% of G. Sales                                </t>
  </si>
  <si>
    <t>PR = 15% of G. Sales                                                                                               FMR = S$5,354.40                                                                                                      Lease expired on 18 Au</t>
  </si>
  <si>
    <t xml:space="preserve">PR = S$15% of G. Sales                                                                                           FMR = S$5,830.00                                                                                                      Lease expired on 15 Jul </t>
  </si>
  <si>
    <t>PR = 15% of G. Sales                                                                                                  FMR = S$7,789.10                                                                                                  Lease expired on 05 Aug</t>
  </si>
  <si>
    <t xml:space="preserve">PR = 18% of G. Sales                                                                                      FMR = S$4,090.00                                                                                               SVC = S$210.00                        </t>
  </si>
  <si>
    <t xml:space="preserve">Premises shall be the sum equivalent to 12% of the monthly   G. Sales calculated on a calendar monthly basis, where such monthly G.Sales is less than or equal to S$40,000.  Where the monthly G. Sales exceeds S$40,000, the percentage rent shall be :       </t>
  </si>
  <si>
    <r>
      <rPr>
        <b/>
        <sz val="10"/>
        <color rgb="FF000080"/>
        <rFont val="Times New Roman"/>
        <charset val="134"/>
      </rPr>
      <t xml:space="preserve">(W.e.f 18 Mar 05,  gross sales submission will base on unit #01-95 to 98)            </t>
    </r>
    <r>
      <rPr>
        <sz val="10"/>
        <color rgb="FF000080"/>
        <rFont val="Times New Roman"/>
        <charset val="134"/>
      </rPr>
      <t xml:space="preserve">                                                                                                                 </t>
    </r>
    <r>
      <rPr>
        <sz val="10"/>
        <color rgb="FF000080"/>
        <rFont val="Times New Roman"/>
        <charset val="134"/>
      </rPr>
      <t xml:space="preserve">W.e.f 18 Mar 05, the higher of PR or FMR                 </t>
    </r>
  </si>
  <si>
    <t>PR = 8% of G. Sales                                                                                                           LICD = S$1,900.00                                                                                                     Licence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</si>
</sst>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#,##0.00_);\(#,##0.00\)"/>
    <numFmt numFmtId="169" formatCode="#,##0.00_);[Red]\(#,##0.00\)"/>
    <numFmt numFmtId="170" formatCode="_(* #,##0.00_);_(* \(#,##0.00\);_(* &quot;-&quot;??_);_(@_)"/>
    <numFmt numFmtId="171" formatCode="#,##0_);[Red]\(#,##0\)"/>
    <numFmt numFmtId="172" formatCode="&quot;$&quot;#,##0.00_);[Red]\(&quot;$&quot;#,##0.00\)"/>
    <numFmt numFmtId="173" formatCode="&quot;$&quot;#,##0.00"/>
    <numFmt numFmtId="174" formatCode="_(&quot;$&quot;* #,##0.00_);_(&quot;$&quot;* \(#,##0.00\);_(&quot;$&quot;* &quot;-&quot;??_);_(@_)"/>
    <numFmt numFmtId="175" formatCode="_(* #,##0_);_(* \(#,##0\);_(* &quot;-&quot;??_);_(@_)"/>
    <numFmt numFmtId="176" formatCode="0.0"/>
    <numFmt numFmtId="177" formatCode="0.00_);[Red]\(0.00\)"/>
    <numFmt numFmtId="178" formatCode="0_);[Red]\(0\)"/>
    <numFmt numFmtId="179" formatCode="&quot;$&quot;#,##0_);[Red]\(&quot;$&quot;#,##0\)"/>
    <numFmt numFmtId="180" formatCode="_(&quot;$&quot;* #,##0.0000_);_(&quot;$&quot;* \(#,##0.0000\);_(&quot;$&quot;* &quot;-&quot;??_);_(@_)"/>
    <numFmt numFmtId="181" formatCode="&quot;$&quot;#,##0.00_);\(&quot;$&quot;#,##0.00\)"/>
    <numFmt numFmtId="182" formatCode="d\-mmm\-yyyy"/>
    <numFmt numFmtId="183" formatCode="dd\-mm\-yy"/>
    <numFmt numFmtId="184" formatCode="_-* #,##0_-;\-* #,##0_-;_-* &quot;-&quot;_-;_-@"/>
    <numFmt numFmtId="185" formatCode="_-* #,##0_-;\-* #,##0_-;_-* &quot;-&quot;??_-;_-@_-"/>
    <numFmt numFmtId="186" formatCode="_-* #,##0.00_-;\-* #,##0.00_-;_-* &quot;-&quot;??_-;_-@"/>
  </numFmts>
  <fonts count="49">
    <font>
      <sz val="10"/>
      <color rgb="FF000000"/>
      <name val="Arial"/>
      <charset val="134"/>
      <scheme val="minor"/>
    </font>
    <font>
      <b/>
      <u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FF"/>
      <name val="Times New Roman"/>
      <charset val="134"/>
    </font>
    <font>
      <sz val="10"/>
      <color rgb="FFFF0000"/>
      <name val="Times New Roman"/>
      <charset val="134"/>
    </font>
    <font>
      <sz val="10"/>
      <name val="Arial"/>
      <charset val="134"/>
    </font>
    <font>
      <u/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sz val="10"/>
      <color theme="1"/>
      <name val="Arial"/>
      <charset val="134"/>
    </font>
    <font>
      <u/>
      <sz val="10"/>
      <color theme="1"/>
      <name val="Times New Roman"/>
      <charset val="134"/>
    </font>
    <font>
      <b/>
      <sz val="10"/>
      <color rgb="FF000080"/>
      <name val="Times New Roman"/>
      <charset val="134"/>
    </font>
    <font>
      <sz val="10"/>
      <color rgb="FF000000"/>
      <name val="Times New Roman"/>
      <charset val="134"/>
    </font>
    <font>
      <b/>
      <sz val="8"/>
      <color theme="1"/>
      <name val="Times New Roman"/>
      <charset val="134"/>
    </font>
    <font>
      <i/>
      <sz val="10"/>
      <color theme="1"/>
      <name val="Times New Roman"/>
      <charset val="134"/>
    </font>
    <font>
      <sz val="13"/>
      <color theme="1"/>
      <name val="Poppins"/>
      <charset val="134"/>
    </font>
    <font>
      <sz val="10"/>
      <color theme="1"/>
      <name val="Tahoma"/>
      <charset val="134"/>
    </font>
    <font>
      <sz val="10"/>
      <color rgb="FFFF0000"/>
      <name val="Arial"/>
      <charset val="134"/>
    </font>
    <font>
      <sz val="8"/>
      <color rgb="FFFFFFFF"/>
      <name val="Poppins"/>
      <charset val="134"/>
    </font>
    <font>
      <sz val="8"/>
      <color theme="1"/>
      <name val="Arial"/>
      <charset val="134"/>
    </font>
    <font>
      <sz val="8"/>
      <color theme="1"/>
      <name val="Poppins"/>
      <charset val="134"/>
    </font>
    <font>
      <sz val="8"/>
      <color rgb="FFFF0000"/>
      <name val="Arial"/>
      <charset val="134"/>
    </font>
    <font>
      <b/>
      <sz val="10"/>
      <color theme="1"/>
      <name val="Arial"/>
      <charset val="134"/>
    </font>
    <font>
      <b/>
      <sz val="8"/>
      <color rgb="FFFFFFFF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i/>
      <sz val="12"/>
      <color theme="1"/>
      <name val="Arial"/>
      <charset val="134"/>
    </font>
    <font>
      <b/>
      <u/>
      <sz val="12"/>
      <color theme="1"/>
      <name val="Arial"/>
      <charset val="134"/>
    </font>
    <font>
      <u/>
      <sz val="12"/>
      <color theme="1"/>
      <name val="Arial"/>
      <charset val="134"/>
    </font>
    <font>
      <i/>
      <sz val="12"/>
      <color theme="1"/>
      <name val="Arial"/>
      <charset val="134"/>
    </font>
    <font>
      <sz val="11"/>
      <color theme="1"/>
      <name val="Arial"/>
      <charset val="134"/>
    </font>
    <font>
      <i/>
      <sz val="12"/>
      <color rgb="FF3366FF"/>
      <name val="Arial"/>
      <charset val="134"/>
    </font>
    <font>
      <b/>
      <sz val="12"/>
      <color rgb="FF000000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  <scheme val="minor"/>
    </font>
    <font>
      <b/>
      <u/>
      <sz val="10"/>
      <color theme="1"/>
      <name val="Arial"/>
      <charset val="134"/>
    </font>
    <font>
      <b/>
      <u/>
      <sz val="10"/>
      <name val="Arial"/>
      <charset val="134"/>
    </font>
    <font>
      <b/>
      <sz val="10"/>
      <name val="Arial"/>
      <charset val="134"/>
    </font>
    <font>
      <sz val="10"/>
      <color rgb="FFFF00FF"/>
      <name val="Arial"/>
      <charset val="134"/>
    </font>
    <font>
      <sz val="10"/>
      <color rgb="FF7030A0"/>
      <name val="Arial"/>
      <charset val="134"/>
    </font>
    <font>
      <sz val="10"/>
      <color rgb="FF0000FF"/>
      <name val="Arial"/>
      <charset val="134"/>
    </font>
    <font>
      <sz val="10"/>
      <color rgb="FF0F35F1"/>
      <name val="Arial"/>
      <charset val="134"/>
    </font>
    <font>
      <sz val="12"/>
      <name val="Arial"/>
      <charset val="134"/>
    </font>
    <font>
      <sz val="10"/>
      <color rgb="FF000080"/>
      <name val="Times New Roman"/>
      <charset val="134"/>
    </font>
    <font>
      <sz val="10"/>
      <color rgb="FF000000"/>
      <name val="Arial"/>
      <charset val="1"/>
      <scheme val="minor"/>
    </font>
    <font>
      <sz val="10"/>
      <color rgb="FF000000"/>
      <name val="Arial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666699"/>
        <bgColor rgb="FF666699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indexed="9"/>
        <bgColor indexed="64"/>
      </patternFill>
    </fill>
  </fills>
  <borders count="1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8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8000"/>
      </bottom>
      <diagonal/>
    </border>
    <border>
      <left style="thin">
        <color rgb="FF000000"/>
      </left>
      <right style="thin">
        <color rgb="FF000000"/>
      </right>
      <top style="medium">
        <color rgb="FF008000"/>
      </top>
      <bottom style="medium">
        <color rgb="FF008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ck">
        <color rgb="FF008080"/>
      </top>
      <bottom/>
      <diagonal/>
    </border>
    <border>
      <left/>
      <right/>
      <top/>
      <bottom style="thick">
        <color rgb="FF00808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</borders>
  <cellStyleXfs count="11">
    <xf numFmtId="0" fontId="0" fillId="0" borderId="0"/>
    <xf numFmtId="43" fontId="48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45" fillId="12" borderId="0"/>
    <xf numFmtId="0" fontId="45" fillId="0" borderId="0"/>
    <xf numFmtId="0" fontId="45" fillId="0" borderId="0"/>
    <xf numFmtId="9" fontId="6" fillId="0" borderId="0" applyFont="0" applyFill="0" applyBorder="0" applyAlignment="0" applyProtection="0"/>
  </cellStyleXfs>
  <cellXfs count="1445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7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7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" fontId="3" fillId="2" borderId="0" xfId="0" applyNumberFormat="1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8" fontId="3" fillId="2" borderId="11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168" fontId="3" fillId="0" borderId="16" xfId="0" applyNumberFormat="1" applyFont="1" applyBorder="1" applyAlignment="1">
      <alignment horizontal="right" vertical="center" wrapText="1"/>
    </xf>
    <xf numFmtId="0" fontId="2" fillId="2" borderId="1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 wrapText="1"/>
    </xf>
    <xf numFmtId="168" fontId="2" fillId="2" borderId="3" xfId="0" applyNumberFormat="1" applyFont="1" applyFill="1" applyBorder="1" applyAlignment="1">
      <alignment horizontal="right" vertical="top"/>
    </xf>
    <xf numFmtId="0" fontId="2" fillId="2" borderId="18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5" fillId="2" borderId="16" xfId="0" applyFont="1" applyFill="1" applyBorder="1"/>
    <xf numFmtId="0" fontId="2" fillId="2" borderId="19" xfId="0" applyFont="1" applyFill="1" applyBorder="1" applyAlignment="1">
      <alignment horizontal="center" vertical="top" wrapText="1"/>
    </xf>
    <xf numFmtId="168" fontId="2" fillId="2" borderId="20" xfId="0" applyNumberFormat="1" applyFont="1" applyFill="1" applyBorder="1" applyAlignment="1">
      <alignment horizontal="right" vertical="top"/>
    </xf>
    <xf numFmtId="0" fontId="2" fillId="2" borderId="16" xfId="0" applyFont="1" applyFill="1" applyBorder="1"/>
    <xf numFmtId="168" fontId="2" fillId="3" borderId="21" xfId="0" applyNumberFormat="1" applyFont="1" applyFill="1" applyBorder="1" applyAlignment="1">
      <alignment horizontal="right" vertical="top"/>
    </xf>
    <xf numFmtId="168" fontId="2" fillId="0" borderId="21" xfId="0" applyNumberFormat="1" applyFont="1" applyBorder="1" applyAlignment="1">
      <alignment horizontal="right" vertical="top"/>
    </xf>
    <xf numFmtId="0" fontId="2" fillId="2" borderId="22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 wrapText="1"/>
    </xf>
    <xf numFmtId="168" fontId="2" fillId="2" borderId="23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vertical="top"/>
    </xf>
    <xf numFmtId="168" fontId="2" fillId="2" borderId="24" xfId="0" applyNumberFormat="1" applyFont="1" applyFill="1" applyBorder="1" applyAlignment="1">
      <alignment horizontal="right" vertical="top"/>
    </xf>
    <xf numFmtId="0" fontId="2" fillId="2" borderId="10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vertical="top"/>
    </xf>
    <xf numFmtId="168" fontId="2" fillId="3" borderId="27" xfId="0" applyNumberFormat="1" applyFont="1" applyFill="1" applyBorder="1" applyAlignment="1">
      <alignment horizontal="right" vertical="top"/>
    </xf>
    <xf numFmtId="0" fontId="2" fillId="2" borderId="16" xfId="0" applyFont="1" applyFill="1" applyBorder="1" applyAlignment="1">
      <alignment vertical="top"/>
    </xf>
    <xf numFmtId="169" fontId="2" fillId="2" borderId="20" xfId="0" applyNumberFormat="1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168" fontId="2" fillId="2" borderId="8" xfId="0" applyNumberFormat="1" applyFont="1" applyFill="1" applyBorder="1" applyAlignment="1">
      <alignment horizontal="right" vertical="top"/>
    </xf>
    <xf numFmtId="169" fontId="2" fillId="2" borderId="8" xfId="0" applyNumberFormat="1" applyFont="1" applyFill="1" applyBorder="1" applyAlignment="1">
      <alignment horizontal="right" vertical="top"/>
    </xf>
    <xf numFmtId="0" fontId="4" fillId="2" borderId="28" xfId="0" applyFont="1" applyFill="1" applyBorder="1"/>
    <xf numFmtId="0" fontId="2" fillId="2" borderId="24" xfId="0" applyFont="1" applyFill="1" applyBorder="1" applyAlignment="1">
      <alignment horizontal="center" vertical="top" wrapText="1"/>
    </xf>
    <xf numFmtId="169" fontId="2" fillId="0" borderId="19" xfId="0" applyNumberFormat="1" applyFont="1" applyBorder="1"/>
    <xf numFmtId="169" fontId="2" fillId="0" borderId="20" xfId="0" applyNumberFormat="1" applyFont="1" applyBorder="1" applyAlignment="1">
      <alignment horizontal="right"/>
    </xf>
    <xf numFmtId="0" fontId="5" fillId="2" borderId="19" xfId="0" applyFont="1" applyFill="1" applyBorder="1" applyAlignment="1">
      <alignment horizontal="center" vertical="top" wrapText="1"/>
    </xf>
    <xf numFmtId="169" fontId="2" fillId="0" borderId="20" xfId="0" applyNumberFormat="1" applyFont="1" applyBorder="1"/>
    <xf numFmtId="169" fontId="2" fillId="0" borderId="27" xfId="0" applyNumberFormat="1" applyFont="1" applyBorder="1"/>
    <xf numFmtId="169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/>
    <xf numFmtId="0" fontId="2" fillId="2" borderId="29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169" fontId="2" fillId="0" borderId="23" xfId="0" applyNumberFormat="1" applyFont="1" applyBorder="1"/>
    <xf numFmtId="169" fontId="2" fillId="0" borderId="30" xfId="0" applyNumberFormat="1" applyFont="1" applyBorder="1" applyAlignment="1">
      <alignment horizontal="right"/>
    </xf>
    <xf numFmtId="169" fontId="2" fillId="0" borderId="30" xfId="0" applyNumberFormat="1" applyFont="1" applyBorder="1"/>
    <xf numFmtId="0" fontId="4" fillId="2" borderId="31" xfId="0" applyFont="1" applyFill="1" applyBorder="1" applyAlignment="1">
      <alignment horizontal="left" vertical="top" wrapText="1"/>
    </xf>
    <xf numFmtId="169" fontId="2" fillId="0" borderId="21" xfId="0" applyNumberFormat="1" applyFont="1" applyBorder="1"/>
    <xf numFmtId="0" fontId="5" fillId="2" borderId="25" xfId="0" applyFont="1" applyFill="1" applyBorder="1"/>
    <xf numFmtId="0" fontId="2" fillId="2" borderId="26" xfId="0" applyFont="1" applyFill="1" applyBorder="1" applyAlignment="1">
      <alignment horizontal="center" vertical="top" wrapText="1"/>
    </xf>
    <xf numFmtId="169" fontId="2" fillId="0" borderId="32" xfId="0" applyNumberFormat="1" applyFont="1" applyBorder="1" applyAlignment="1">
      <alignment horizontal="right"/>
    </xf>
    <xf numFmtId="168" fontId="2" fillId="0" borderId="19" xfId="0" applyNumberFormat="1" applyFont="1" applyBorder="1" applyAlignment="1">
      <alignment horizontal="right" vertical="top"/>
    </xf>
    <xf numFmtId="169" fontId="2" fillId="0" borderId="26" xfId="0" applyNumberFormat="1" applyFont="1" applyBorder="1" applyAlignment="1">
      <alignment horizontal="center"/>
    </xf>
    <xf numFmtId="169" fontId="2" fillId="0" borderId="20" xfId="0" applyNumberFormat="1" applyFont="1" applyBorder="1" applyAlignment="1">
      <alignment horizontal="center"/>
    </xf>
    <xf numFmtId="169" fontId="2" fillId="0" borderId="32" xfId="0" applyNumberFormat="1" applyFont="1" applyBorder="1" applyAlignment="1">
      <alignment horizontal="center"/>
    </xf>
    <xf numFmtId="169" fontId="2" fillId="0" borderId="31" xfId="0" applyNumberFormat="1" applyFont="1" applyBorder="1" applyAlignment="1">
      <alignment horizontal="center"/>
    </xf>
    <xf numFmtId="169" fontId="2" fillId="0" borderId="23" xfId="0" applyNumberFormat="1" applyFont="1" applyBorder="1" applyAlignment="1">
      <alignment horizontal="center"/>
    </xf>
    <xf numFmtId="169" fontId="2" fillId="0" borderId="30" xfId="0" applyNumberFormat="1" applyFont="1" applyBorder="1" applyAlignment="1">
      <alignment horizontal="center"/>
    </xf>
    <xf numFmtId="0" fontId="2" fillId="0" borderId="29" xfId="0" applyFont="1" applyBorder="1"/>
    <xf numFmtId="0" fontId="2" fillId="0" borderId="7" xfId="0" applyFont="1" applyBorder="1"/>
    <xf numFmtId="0" fontId="2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left" vertical="top" wrapText="1"/>
    </xf>
    <xf numFmtId="169" fontId="2" fillId="0" borderId="4" xfId="0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0" fontId="2" fillId="2" borderId="31" xfId="0" applyFont="1" applyFill="1" applyBorder="1" applyAlignment="1">
      <alignment horizontal="center" vertical="top" wrapText="1"/>
    </xf>
    <xf numFmtId="169" fontId="2" fillId="0" borderId="33" xfId="0" applyNumberFormat="1" applyFont="1" applyBorder="1" applyAlignment="1">
      <alignment horizontal="right"/>
    </xf>
    <xf numFmtId="169" fontId="2" fillId="3" borderId="20" xfId="0" applyNumberFormat="1" applyFont="1" applyFill="1" applyBorder="1" applyAlignment="1">
      <alignment horizontal="right"/>
    </xf>
    <xf numFmtId="169" fontId="2" fillId="3" borderId="19" xfId="0" applyNumberFormat="1" applyFont="1" applyFill="1" applyBorder="1" applyAlignment="1">
      <alignment horizontal="right"/>
    </xf>
    <xf numFmtId="169" fontId="2" fillId="3" borderId="34" xfId="0" applyNumberFormat="1" applyFont="1" applyFill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7" fillId="2" borderId="16" xfId="0" applyFont="1" applyFill="1" applyBorder="1"/>
    <xf numFmtId="0" fontId="2" fillId="0" borderId="32" xfId="0" applyFont="1" applyBorder="1"/>
    <xf numFmtId="0" fontId="8" fillId="2" borderId="4" xfId="0" applyFont="1" applyFill="1" applyBorder="1"/>
    <xf numFmtId="0" fontId="2" fillId="2" borderId="9" xfId="0" applyFont="1" applyFill="1" applyBorder="1"/>
    <xf numFmtId="0" fontId="2" fillId="2" borderId="3" xfId="0" applyFont="1" applyFill="1" applyBorder="1"/>
    <xf numFmtId="168" fontId="3" fillId="0" borderId="0" xfId="0" applyNumberFormat="1" applyFont="1" applyAlignment="1">
      <alignment horizontal="right" vertical="center" wrapText="1"/>
    </xf>
    <xf numFmtId="168" fontId="3" fillId="0" borderId="9" xfId="0" applyNumberFormat="1" applyFont="1" applyBorder="1" applyAlignment="1">
      <alignment horizontal="right" vertical="center" wrapText="1"/>
    </xf>
    <xf numFmtId="168" fontId="2" fillId="2" borderId="2" xfId="0" applyNumberFormat="1" applyFont="1" applyFill="1" applyBorder="1" applyAlignment="1">
      <alignment horizontal="right" vertical="top"/>
    </xf>
    <xf numFmtId="168" fontId="2" fillId="2" borderId="34" xfId="0" applyNumberFormat="1" applyFont="1" applyFill="1" applyBorder="1" applyAlignment="1">
      <alignment horizontal="right" vertical="top"/>
    </xf>
    <xf numFmtId="168" fontId="2" fillId="3" borderId="35" xfId="0" applyNumberFormat="1" applyFont="1" applyFill="1" applyBorder="1" applyAlignment="1">
      <alignment horizontal="right" vertical="top"/>
    </xf>
    <xf numFmtId="168" fontId="2" fillId="0" borderId="35" xfId="0" applyNumberFormat="1" applyFont="1" applyBorder="1" applyAlignment="1">
      <alignment horizontal="right" vertical="top"/>
    </xf>
    <xf numFmtId="168" fontId="2" fillId="2" borderId="36" xfId="0" applyNumberFormat="1" applyFont="1" applyFill="1" applyBorder="1" applyAlignment="1">
      <alignment horizontal="right" vertical="top"/>
    </xf>
    <xf numFmtId="168" fontId="2" fillId="2" borderId="28" xfId="0" applyNumberFormat="1" applyFont="1" applyFill="1" applyBorder="1" applyAlignment="1">
      <alignment horizontal="right" vertical="top"/>
    </xf>
    <xf numFmtId="168" fontId="2" fillId="3" borderId="25" xfId="0" applyNumberFormat="1" applyFont="1" applyFill="1" applyBorder="1" applyAlignment="1">
      <alignment horizontal="right" vertical="top"/>
    </xf>
    <xf numFmtId="168" fontId="2" fillId="3" borderId="34" xfId="0" applyNumberFormat="1" applyFont="1" applyFill="1" applyBorder="1" applyAlignment="1">
      <alignment horizontal="right" vertical="top"/>
    </xf>
    <xf numFmtId="168" fontId="2" fillId="2" borderId="29" xfId="0" applyNumberFormat="1" applyFont="1" applyFill="1" applyBorder="1" applyAlignment="1">
      <alignment horizontal="right" vertical="top"/>
    </xf>
    <xf numFmtId="169" fontId="2" fillId="0" borderId="0" xfId="0" applyNumberFormat="1" applyFont="1"/>
    <xf numFmtId="169" fontId="2" fillId="0" borderId="34" xfId="0" applyNumberFormat="1" applyFont="1" applyBorder="1" applyAlignment="1">
      <alignment horizontal="right"/>
    </xf>
    <xf numFmtId="169" fontId="2" fillId="0" borderId="34" xfId="0" applyNumberFormat="1" applyFont="1" applyBorder="1"/>
    <xf numFmtId="169" fontId="2" fillId="0" borderId="25" xfId="0" applyNumberFormat="1" applyFont="1" applyBorder="1"/>
    <xf numFmtId="169" fontId="2" fillId="0" borderId="36" xfId="0" applyNumberFormat="1" applyFont="1" applyBorder="1"/>
    <xf numFmtId="169" fontId="2" fillId="0" borderId="15" xfId="0" applyNumberFormat="1" applyFont="1" applyBorder="1"/>
    <xf numFmtId="168" fontId="2" fillId="3" borderId="20" xfId="0" applyNumberFormat="1" applyFont="1" applyFill="1" applyBorder="1" applyAlignment="1">
      <alignment horizontal="right" vertical="top"/>
    </xf>
    <xf numFmtId="168" fontId="2" fillId="3" borderId="33" xfId="0" applyNumberFormat="1" applyFont="1" applyFill="1" applyBorder="1" applyAlignment="1">
      <alignment horizontal="right" vertical="top"/>
    </xf>
    <xf numFmtId="168" fontId="2" fillId="0" borderId="0" xfId="0" applyNumberFormat="1" applyFont="1" applyAlignment="1">
      <alignment horizontal="right" vertical="top"/>
    </xf>
    <xf numFmtId="169" fontId="2" fillId="0" borderId="37" xfId="0" applyNumberFormat="1" applyFont="1" applyBorder="1"/>
    <xf numFmtId="169" fontId="2" fillId="0" borderId="32" xfId="0" applyNumberFormat="1" applyFont="1" applyBorder="1"/>
    <xf numFmtId="169" fontId="2" fillId="0" borderId="33" xfId="0" applyNumberFormat="1" applyFont="1" applyBorder="1"/>
    <xf numFmtId="169" fontId="2" fillId="0" borderId="38" xfId="0" applyNumberFormat="1" applyFont="1" applyBorder="1"/>
    <xf numFmtId="0" fontId="2" fillId="0" borderId="0" xfId="0" applyFont="1"/>
    <xf numFmtId="0" fontId="2" fillId="0" borderId="31" xfId="0" applyFont="1" applyBorder="1"/>
    <xf numFmtId="169" fontId="2" fillId="2" borderId="20" xfId="0" applyNumberFormat="1" applyFont="1" applyFill="1" applyBorder="1" applyAlignment="1">
      <alignment horizontal="right"/>
    </xf>
    <xf numFmtId="169" fontId="2" fillId="2" borderId="34" xfId="0" applyNumberFormat="1" applyFont="1" applyFill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2" fillId="0" borderId="34" xfId="0" applyFont="1" applyBorder="1"/>
    <xf numFmtId="0" fontId="2" fillId="0" borderId="33" xfId="0" applyFont="1" applyBorder="1"/>
    <xf numFmtId="0" fontId="2" fillId="2" borderId="1" xfId="0" applyFont="1" applyFill="1" applyBorder="1"/>
    <xf numFmtId="17" fontId="3" fillId="2" borderId="29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168" fontId="3" fillId="2" borderId="9" xfId="0" applyNumberFormat="1" applyFont="1" applyFill="1" applyBorder="1" applyAlignment="1">
      <alignment horizontal="right" vertical="center" wrapText="1"/>
    </xf>
    <xf numFmtId="0" fontId="2" fillId="0" borderId="10" xfId="0" applyFont="1" applyBorder="1"/>
    <xf numFmtId="168" fontId="3" fillId="2" borderId="20" xfId="0" applyNumberFormat="1" applyFont="1" applyFill="1" applyBorder="1" applyAlignment="1">
      <alignment horizontal="right" vertical="center" wrapText="1"/>
    </xf>
    <xf numFmtId="168" fontId="3" fillId="2" borderId="34" xfId="0" applyNumberFormat="1" applyFont="1" applyFill="1" applyBorder="1" applyAlignment="1">
      <alignment horizontal="right" vertical="center" wrapText="1"/>
    </xf>
    <xf numFmtId="0" fontId="3" fillId="0" borderId="39" xfId="0" applyFont="1" applyBorder="1"/>
    <xf numFmtId="168" fontId="2" fillId="0" borderId="39" xfId="0" applyNumberFormat="1" applyFont="1" applyBorder="1"/>
    <xf numFmtId="0" fontId="2" fillId="0" borderId="39" xfId="0" applyFont="1" applyBorder="1"/>
    <xf numFmtId="168" fontId="2" fillId="0" borderId="20" xfId="0" applyNumberFormat="1" applyFont="1" applyBorder="1" applyAlignment="1">
      <alignment horizontal="right" vertical="top"/>
    </xf>
    <xf numFmtId="168" fontId="2" fillId="0" borderId="34" xfId="0" applyNumberFormat="1" applyFont="1" applyBorder="1" applyAlignment="1">
      <alignment horizontal="right" vertical="top"/>
    </xf>
    <xf numFmtId="168" fontId="2" fillId="2" borderId="20" xfId="0" applyNumberFormat="1" applyFont="1" applyFill="1" applyBorder="1"/>
    <xf numFmtId="168" fontId="2" fillId="0" borderId="20" xfId="0" applyNumberFormat="1" applyFont="1" applyBorder="1"/>
    <xf numFmtId="168" fontId="2" fillId="0" borderId="20" xfId="0" applyNumberFormat="1" applyFont="1" applyBorder="1" applyAlignment="1">
      <alignment horizontal="right" vertical="center" wrapText="1"/>
    </xf>
    <xf numFmtId="4" fontId="2" fillId="0" borderId="20" xfId="0" applyNumberFormat="1" applyFont="1" applyBorder="1"/>
    <xf numFmtId="168" fontId="2" fillId="0" borderId="34" xfId="0" applyNumberFormat="1" applyFont="1" applyBorder="1"/>
    <xf numFmtId="0" fontId="2" fillId="0" borderId="16" xfId="0" applyFont="1" applyBorder="1"/>
    <xf numFmtId="0" fontId="2" fillId="0" borderId="19" xfId="0" applyFont="1" applyBorder="1"/>
    <xf numFmtId="0" fontId="2" fillId="2" borderId="40" xfId="0" applyFont="1" applyFill="1" applyBorder="1"/>
    <xf numFmtId="0" fontId="3" fillId="2" borderId="4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2" xfId="0" applyFont="1" applyBorder="1"/>
    <xf numFmtId="0" fontId="3" fillId="0" borderId="4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8" fontId="2" fillId="0" borderId="43" xfId="0" applyNumberFormat="1" applyFont="1" applyBorder="1"/>
    <xf numFmtId="0" fontId="2" fillId="0" borderId="43" xfId="0" applyFont="1" applyBorder="1"/>
    <xf numFmtId="168" fontId="2" fillId="0" borderId="16" xfId="0" applyNumberFormat="1" applyFont="1" applyBorder="1"/>
    <xf numFmtId="170" fontId="2" fillId="0" borderId="43" xfId="0" applyNumberFormat="1" applyFont="1" applyBorder="1"/>
    <xf numFmtId="170" fontId="2" fillId="0" borderId="0" xfId="0" applyNumberFormat="1" applyFont="1"/>
    <xf numFmtId="170" fontId="2" fillId="0" borderId="19" xfId="0" applyNumberFormat="1" applyFont="1" applyBorder="1"/>
    <xf numFmtId="0" fontId="2" fillId="2" borderId="7" xfId="0" applyFont="1" applyFill="1" applyBorder="1" applyAlignment="1">
      <alignment horizontal="center" vertical="top" wrapText="1"/>
    </xf>
    <xf numFmtId="0" fontId="2" fillId="0" borderId="23" xfId="0" applyFont="1" applyBorder="1"/>
    <xf numFmtId="0" fontId="2" fillId="0" borderId="30" xfId="0" applyFont="1" applyBorder="1"/>
    <xf numFmtId="168" fontId="2" fillId="2" borderId="14" xfId="0" applyNumberFormat="1" applyFont="1" applyFill="1" applyBorder="1" applyAlignment="1">
      <alignment horizontal="right" vertical="top"/>
    </xf>
    <xf numFmtId="168" fontId="2" fillId="2" borderId="44" xfId="0" applyNumberFormat="1" applyFont="1" applyFill="1" applyBorder="1" applyAlignment="1">
      <alignment horizontal="right" vertical="top"/>
    </xf>
    <xf numFmtId="168" fontId="2" fillId="2" borderId="13" xfId="0" applyNumberFormat="1" applyFont="1" applyFill="1" applyBorder="1" applyAlignment="1">
      <alignment horizontal="right" vertical="top"/>
    </xf>
    <xf numFmtId="0" fontId="2" fillId="2" borderId="16" xfId="0" applyFont="1" applyFill="1" applyBorder="1" applyAlignment="1">
      <alignment wrapText="1"/>
    </xf>
    <xf numFmtId="168" fontId="2" fillId="2" borderId="0" xfId="0" applyNumberFormat="1" applyFont="1" applyFill="1" applyAlignment="1">
      <alignment horizontal="right" vertical="top"/>
    </xf>
    <xf numFmtId="168" fontId="2" fillId="2" borderId="35" xfId="0" applyNumberFormat="1" applyFont="1" applyFill="1" applyBorder="1" applyAlignment="1">
      <alignment horizontal="right" vertical="top"/>
    </xf>
    <xf numFmtId="168" fontId="2" fillId="2" borderId="21" xfId="0" applyNumberFormat="1" applyFont="1" applyFill="1" applyBorder="1" applyAlignment="1">
      <alignment horizontal="right" vertical="top"/>
    </xf>
    <xf numFmtId="168" fontId="2" fillId="2" borderId="32" xfId="0" applyNumberFormat="1" applyFont="1" applyFill="1" applyBorder="1" applyAlignment="1">
      <alignment horizontal="right" vertical="top"/>
    </xf>
    <xf numFmtId="168" fontId="2" fillId="2" borderId="30" xfId="0" applyNumberFormat="1" applyFont="1" applyFill="1" applyBorder="1" applyAlignment="1">
      <alignment horizontal="right" vertical="top"/>
    </xf>
    <xf numFmtId="169" fontId="2" fillId="0" borderId="23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" vertical="top" wrapText="1"/>
    </xf>
    <xf numFmtId="168" fontId="2" fillId="2" borderId="26" xfId="0" applyNumberFormat="1" applyFont="1" applyFill="1" applyBorder="1" applyAlignment="1">
      <alignment horizontal="right" vertical="top"/>
    </xf>
    <xf numFmtId="168" fontId="2" fillId="0" borderId="31" xfId="0" applyNumberFormat="1" applyFont="1" applyBorder="1" applyAlignment="1">
      <alignment horizontal="right" vertical="top"/>
    </xf>
    <xf numFmtId="168" fontId="2" fillId="0" borderId="27" xfId="0" applyNumberFormat="1" applyFont="1" applyBorder="1" applyAlignment="1">
      <alignment horizontal="right" vertical="top"/>
    </xf>
    <xf numFmtId="0" fontId="2" fillId="2" borderId="16" xfId="0" applyFont="1" applyFill="1" applyBorder="1" applyAlignment="1">
      <alignment vertical="top" wrapText="1"/>
    </xf>
    <xf numFmtId="168" fontId="2" fillId="0" borderId="26" xfId="0" applyNumberFormat="1" applyFont="1" applyBorder="1" applyAlignment="1">
      <alignment horizontal="right" vertical="top"/>
    </xf>
    <xf numFmtId="168" fontId="2" fillId="0" borderId="23" xfId="0" applyNumberFormat="1" applyFont="1" applyBorder="1" applyAlignment="1">
      <alignment horizontal="right" vertical="top"/>
    </xf>
    <xf numFmtId="0" fontId="4" fillId="2" borderId="14" xfId="0" applyFont="1" applyFill="1" applyBorder="1"/>
    <xf numFmtId="168" fontId="2" fillId="0" borderId="14" xfId="0" applyNumberFormat="1" applyFont="1" applyBorder="1" applyAlignment="1">
      <alignment horizontal="right" vertical="top"/>
    </xf>
    <xf numFmtId="0" fontId="5" fillId="2" borderId="16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168" fontId="2" fillId="0" borderId="30" xfId="0" applyNumberFormat="1" applyFont="1" applyBorder="1" applyAlignment="1">
      <alignment horizontal="right" vertical="top"/>
    </xf>
    <xf numFmtId="0" fontId="4" fillId="2" borderId="15" xfId="0" applyFont="1" applyFill="1" applyBorder="1"/>
    <xf numFmtId="168" fontId="2" fillId="2" borderId="31" xfId="0" applyNumberFormat="1" applyFont="1" applyFill="1" applyBorder="1" applyAlignment="1">
      <alignment horizontal="right" vertical="top"/>
    </xf>
    <xf numFmtId="168" fontId="2" fillId="2" borderId="19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left" vertical="top" wrapText="1"/>
    </xf>
    <xf numFmtId="169" fontId="2" fillId="0" borderId="44" xfId="0" applyNumberFormat="1" applyFont="1" applyBorder="1"/>
    <xf numFmtId="0" fontId="2" fillId="0" borderId="26" xfId="0" applyFont="1" applyBorder="1"/>
    <xf numFmtId="169" fontId="2" fillId="2" borderId="24" xfId="0" applyNumberFormat="1" applyFont="1" applyFill="1" applyBorder="1" applyAlignment="1">
      <alignment horizontal="right"/>
    </xf>
    <xf numFmtId="0" fontId="2" fillId="0" borderId="38" xfId="0" applyFont="1" applyBorder="1"/>
    <xf numFmtId="168" fontId="2" fillId="2" borderId="9" xfId="0" applyNumberFormat="1" applyFont="1" applyFill="1" applyBorder="1" applyAlignment="1">
      <alignment horizontal="right" vertical="top"/>
    </xf>
    <xf numFmtId="168" fontId="2" fillId="2" borderId="15" xfId="0" applyNumberFormat="1" applyFont="1" applyFill="1" applyBorder="1" applyAlignment="1">
      <alignment horizontal="right" vertical="top"/>
    </xf>
    <xf numFmtId="168" fontId="2" fillId="2" borderId="33" xfId="0" applyNumberFormat="1" applyFont="1" applyFill="1" applyBorder="1" applyAlignment="1">
      <alignment horizontal="right" vertical="top"/>
    </xf>
    <xf numFmtId="168" fontId="2" fillId="2" borderId="38" xfId="0" applyNumberFormat="1" applyFont="1" applyFill="1" applyBorder="1" applyAlignment="1">
      <alignment horizontal="right" vertical="top"/>
    </xf>
    <xf numFmtId="169" fontId="2" fillId="0" borderId="35" xfId="0" applyNumberFormat="1" applyFont="1" applyBorder="1"/>
    <xf numFmtId="168" fontId="2" fillId="2" borderId="37" xfId="0" applyNumberFormat="1" applyFont="1" applyFill="1" applyBorder="1" applyAlignment="1">
      <alignment horizontal="right" vertical="top"/>
    </xf>
    <xf numFmtId="168" fontId="2" fillId="0" borderId="16" xfId="0" applyNumberFormat="1" applyFont="1" applyBorder="1" applyAlignment="1">
      <alignment horizontal="right" vertical="top"/>
    </xf>
    <xf numFmtId="168" fontId="2" fillId="0" borderId="25" xfId="0" applyNumberFormat="1" applyFont="1" applyBorder="1" applyAlignment="1">
      <alignment horizontal="right" vertical="top"/>
    </xf>
    <xf numFmtId="168" fontId="2" fillId="0" borderId="36" xfId="0" applyNumberFormat="1" applyFont="1" applyBorder="1" applyAlignment="1">
      <alignment horizontal="right" vertical="top"/>
    </xf>
    <xf numFmtId="168" fontId="2" fillId="0" borderId="15" xfId="0" applyNumberFormat="1" applyFont="1" applyBorder="1" applyAlignment="1">
      <alignment horizontal="right" vertical="top"/>
    </xf>
    <xf numFmtId="168" fontId="2" fillId="3" borderId="32" xfId="0" applyNumberFormat="1" applyFont="1" applyFill="1" applyBorder="1" applyAlignment="1">
      <alignment horizontal="right" vertical="top"/>
    </xf>
    <xf numFmtId="169" fontId="2" fillId="0" borderId="13" xfId="0" applyNumberFormat="1" applyFont="1" applyBorder="1"/>
    <xf numFmtId="169" fontId="2" fillId="2" borderId="24" xfId="0" applyNumberFormat="1" applyFont="1" applyFill="1" applyBorder="1"/>
    <xf numFmtId="169" fontId="2" fillId="2" borderId="28" xfId="0" applyNumberFormat="1" applyFont="1" applyFill="1" applyBorder="1"/>
    <xf numFmtId="0" fontId="2" fillId="0" borderId="37" xfId="0" applyFont="1" applyBorder="1"/>
    <xf numFmtId="169" fontId="2" fillId="2" borderId="28" xfId="0" applyNumberFormat="1" applyFont="1" applyFill="1" applyBorder="1" applyAlignment="1">
      <alignment horizontal="right"/>
    </xf>
    <xf numFmtId="169" fontId="2" fillId="0" borderId="39" xfId="0" applyNumberFormat="1" applyFont="1" applyBorder="1"/>
    <xf numFmtId="168" fontId="2" fillId="0" borderId="0" xfId="0" applyNumberFormat="1" applyFont="1"/>
    <xf numFmtId="0" fontId="2" fillId="2" borderId="6" xfId="0" applyFont="1" applyFill="1" applyBorder="1"/>
    <xf numFmtId="0" fontId="2" fillId="2" borderId="15" xfId="0" applyFont="1" applyFill="1" applyBorder="1" applyAlignment="1">
      <alignment horizontal="center" vertical="top" wrapText="1"/>
    </xf>
    <xf numFmtId="168" fontId="2" fillId="3" borderId="24" xfId="0" applyNumberFormat="1" applyFont="1" applyFill="1" applyBorder="1" applyAlignment="1">
      <alignment horizontal="right" vertical="top"/>
    </xf>
    <xf numFmtId="169" fontId="2" fillId="0" borderId="19" xfId="0" applyNumberFormat="1" applyFont="1" applyBorder="1" applyAlignment="1">
      <alignment horizontal="center"/>
    </xf>
    <xf numFmtId="3" fontId="2" fillId="2" borderId="14" xfId="0" applyNumberFormat="1" applyFont="1" applyFill="1" applyBorder="1" applyAlignment="1">
      <alignment horizontal="center" vertical="top" wrapText="1"/>
    </xf>
    <xf numFmtId="0" fontId="2" fillId="2" borderId="25" xfId="0" applyFont="1" applyFill="1" applyBorder="1"/>
    <xf numFmtId="0" fontId="2" fillId="2" borderId="7" xfId="0" applyFont="1" applyFill="1" applyBorder="1" applyAlignment="1">
      <alignment horizontal="left" vertical="top" wrapText="1"/>
    </xf>
    <xf numFmtId="168" fontId="2" fillId="2" borderId="7" xfId="0" applyNumberFormat="1" applyFont="1" applyFill="1" applyBorder="1" applyAlignment="1">
      <alignment horizontal="right" vertical="top"/>
    </xf>
    <xf numFmtId="169" fontId="2" fillId="2" borderId="7" xfId="0" applyNumberFormat="1" applyFont="1" applyFill="1" applyBorder="1" applyAlignment="1">
      <alignment horizontal="right" vertical="top"/>
    </xf>
    <xf numFmtId="0" fontId="4" fillId="2" borderId="28" xfId="0" applyFont="1" applyFill="1" applyBorder="1" applyAlignment="1">
      <alignment horizontal="left" vertical="top" wrapText="1"/>
    </xf>
    <xf numFmtId="170" fontId="2" fillId="2" borderId="24" xfId="0" applyNumberFormat="1" applyFont="1" applyFill="1" applyBorder="1"/>
    <xf numFmtId="0" fontId="2" fillId="2" borderId="20" xfId="0" applyFont="1" applyFill="1" applyBorder="1" applyAlignment="1">
      <alignment horizontal="right"/>
    </xf>
    <xf numFmtId="169" fontId="2" fillId="2" borderId="32" xfId="0" applyNumberFormat="1" applyFont="1" applyFill="1" applyBorder="1" applyAlignment="1">
      <alignment horizontal="right" vertical="top"/>
    </xf>
    <xf numFmtId="169" fontId="2" fillId="2" borderId="21" xfId="0" applyNumberFormat="1" applyFont="1" applyFill="1" applyBorder="1" applyAlignment="1">
      <alignment horizontal="right" vertical="top"/>
    </xf>
    <xf numFmtId="0" fontId="2" fillId="0" borderId="7" xfId="0" applyFont="1" applyBorder="1" applyAlignment="1">
      <alignment horizontal="center" vertical="top" wrapText="1"/>
    </xf>
    <xf numFmtId="168" fontId="2" fillId="2" borderId="23" xfId="0" applyNumberFormat="1" applyFont="1" applyFill="1" applyBorder="1" applyAlignment="1">
      <alignment horizontal="right" vertical="top" wrapText="1"/>
    </xf>
    <xf numFmtId="169" fontId="2" fillId="2" borderId="23" xfId="0" applyNumberFormat="1" applyFont="1" applyFill="1" applyBorder="1" applyAlignment="1">
      <alignment horizontal="right" vertical="top" wrapText="1"/>
    </xf>
    <xf numFmtId="0" fontId="3" fillId="2" borderId="31" xfId="0" applyFont="1" applyFill="1" applyBorder="1" applyAlignment="1">
      <alignment horizontal="left" vertical="top" wrapText="1"/>
    </xf>
    <xf numFmtId="168" fontId="2" fillId="0" borderId="24" xfId="0" applyNumberFormat="1" applyFont="1" applyBorder="1" applyAlignment="1">
      <alignment horizontal="right" vertical="top"/>
    </xf>
    <xf numFmtId="0" fontId="2" fillId="2" borderId="16" xfId="0" applyFont="1" applyFill="1" applyBorder="1" applyAlignment="1">
      <alignment horizontal="left" vertical="top"/>
    </xf>
    <xf numFmtId="0" fontId="9" fillId="0" borderId="19" xfId="0" applyFont="1" applyBorder="1" applyAlignment="1">
      <alignment vertical="top"/>
    </xf>
    <xf numFmtId="0" fontId="2" fillId="0" borderId="24" xfId="0" applyFont="1" applyBorder="1"/>
    <xf numFmtId="0" fontId="2" fillId="2" borderId="19" xfId="0" applyFont="1" applyFill="1" applyBorder="1" applyAlignment="1">
      <alignment vertical="top" wrapText="1"/>
    </xf>
    <xf numFmtId="168" fontId="2" fillId="0" borderId="32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168" fontId="2" fillId="0" borderId="7" xfId="0" applyNumberFormat="1" applyFont="1" applyBorder="1" applyAlignment="1">
      <alignment horizontal="right" vertical="top"/>
    </xf>
    <xf numFmtId="168" fontId="2" fillId="0" borderId="8" xfId="0" applyNumberFormat="1" applyFont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169" fontId="2" fillId="0" borderId="24" xfId="0" applyNumberFormat="1" applyFont="1" applyBorder="1"/>
    <xf numFmtId="0" fontId="4" fillId="0" borderId="28" xfId="0" applyFont="1" applyBorder="1"/>
    <xf numFmtId="169" fontId="2" fillId="0" borderId="31" xfId="0" applyNumberFormat="1" applyFont="1" applyBorder="1"/>
    <xf numFmtId="169" fontId="2" fillId="0" borderId="21" xfId="0" applyNumberFormat="1" applyFont="1" applyBorder="1" applyAlignment="1">
      <alignment horizontal="right"/>
    </xf>
    <xf numFmtId="168" fontId="2" fillId="3" borderId="19" xfId="0" applyNumberFormat="1" applyFont="1" applyFill="1" applyBorder="1" applyAlignment="1">
      <alignment horizontal="right" vertical="top"/>
    </xf>
    <xf numFmtId="168" fontId="2" fillId="0" borderId="37" xfId="0" applyNumberFormat="1" applyFont="1" applyBorder="1" applyAlignment="1">
      <alignment horizontal="right" vertical="top"/>
    </xf>
    <xf numFmtId="169" fontId="2" fillId="0" borderId="8" xfId="0" applyNumberFormat="1" applyFont="1" applyBorder="1"/>
    <xf numFmtId="169" fontId="2" fillId="0" borderId="29" xfId="0" applyNumberFormat="1" applyFont="1" applyBorder="1"/>
    <xf numFmtId="169" fontId="2" fillId="0" borderId="3" xfId="0" applyNumberFormat="1" applyFont="1" applyBorder="1" applyAlignment="1">
      <alignment horizontal="right"/>
    </xf>
    <xf numFmtId="169" fontId="2" fillId="0" borderId="2" xfId="0" applyNumberFormat="1" applyFont="1" applyBorder="1" applyAlignment="1">
      <alignment horizontal="right"/>
    </xf>
    <xf numFmtId="169" fontId="2" fillId="0" borderId="19" xfId="0" applyNumberFormat="1" applyFont="1" applyBorder="1" applyAlignment="1">
      <alignment horizontal="right"/>
    </xf>
    <xf numFmtId="169" fontId="2" fillId="0" borderId="0" xfId="0" applyNumberFormat="1" applyFont="1" applyAlignment="1">
      <alignment horizontal="right"/>
    </xf>
    <xf numFmtId="168" fontId="2" fillId="2" borderId="6" xfId="0" applyNumberFormat="1" applyFont="1" applyFill="1" applyBorder="1" applyAlignment="1">
      <alignment horizontal="right" vertical="top"/>
    </xf>
    <xf numFmtId="168" fontId="2" fillId="0" borderId="28" xfId="0" applyNumberFormat="1" applyFont="1" applyBorder="1" applyAlignment="1">
      <alignment horizontal="right" vertical="top"/>
    </xf>
    <xf numFmtId="168" fontId="2" fillId="2" borderId="30" xfId="0" applyNumberFormat="1" applyFont="1" applyFill="1" applyBorder="1" applyAlignment="1">
      <alignment horizontal="right" vertical="top" wrapText="1"/>
    </xf>
    <xf numFmtId="168" fontId="2" fillId="2" borderId="20" xfId="0" applyNumberFormat="1" applyFont="1" applyFill="1" applyBorder="1" applyAlignment="1">
      <alignment horizontal="right" vertical="top" wrapText="1"/>
    </xf>
    <xf numFmtId="0" fontId="2" fillId="0" borderId="3" xfId="0" applyFont="1" applyBorder="1"/>
    <xf numFmtId="0" fontId="2" fillId="0" borderId="28" xfId="0" applyFont="1" applyBorder="1"/>
    <xf numFmtId="168" fontId="2" fillId="0" borderId="33" xfId="0" applyNumberFormat="1" applyFont="1" applyBorder="1" applyAlignment="1">
      <alignment horizontal="right" vertical="top"/>
    </xf>
    <xf numFmtId="168" fontId="2" fillId="0" borderId="6" xfId="0" applyNumberFormat="1" applyFont="1" applyBorder="1" applyAlignment="1">
      <alignment horizontal="right" vertical="top"/>
    </xf>
    <xf numFmtId="168" fontId="2" fillId="0" borderId="29" xfId="0" applyNumberFormat="1" applyFont="1" applyBorder="1" applyAlignment="1">
      <alignment horizontal="right" vertical="top"/>
    </xf>
    <xf numFmtId="168" fontId="2" fillId="0" borderId="4" xfId="0" applyNumberFormat="1" applyFont="1" applyBorder="1" applyAlignment="1">
      <alignment horizontal="right" vertical="top"/>
    </xf>
    <xf numFmtId="169" fontId="2" fillId="0" borderId="28" xfId="0" applyNumberFormat="1" applyFont="1" applyBorder="1"/>
    <xf numFmtId="168" fontId="2" fillId="3" borderId="0" xfId="0" applyNumberFormat="1" applyFont="1" applyFill="1" applyAlignment="1">
      <alignment horizontal="right" vertical="top"/>
    </xf>
    <xf numFmtId="170" fontId="2" fillId="2" borderId="20" xfId="0" applyNumberFormat="1" applyFont="1" applyFill="1" applyBorder="1"/>
    <xf numFmtId="169" fontId="2" fillId="2" borderId="20" xfId="0" applyNumberFormat="1" applyFont="1" applyFill="1" applyBorder="1"/>
    <xf numFmtId="168" fontId="2" fillId="0" borderId="20" xfId="0" applyNumberFormat="1" applyFont="1" applyBorder="1" applyAlignment="1">
      <alignment horizontal="right" vertical="top" wrapText="1"/>
    </xf>
    <xf numFmtId="4" fontId="2" fillId="0" borderId="20" xfId="0" applyNumberFormat="1" applyFont="1" applyBorder="1" applyAlignment="1">
      <alignment vertical="top" wrapText="1"/>
    </xf>
    <xf numFmtId="168" fontId="2" fillId="0" borderId="24" xfId="0" applyNumberFormat="1" applyFont="1" applyBorder="1" applyAlignment="1">
      <alignment horizontal="right" vertical="center" wrapText="1"/>
    </xf>
    <xf numFmtId="168" fontId="2" fillId="2" borderId="24" xfId="0" applyNumberFormat="1" applyFont="1" applyFill="1" applyBorder="1"/>
    <xf numFmtId="168" fontId="2" fillId="0" borderId="19" xfId="0" applyNumberFormat="1" applyFont="1" applyBorder="1"/>
    <xf numFmtId="169" fontId="2" fillId="0" borderId="43" xfId="0" applyNumberFormat="1" applyFont="1" applyBorder="1"/>
    <xf numFmtId="169" fontId="2" fillId="0" borderId="16" xfId="0" applyNumberFormat="1" applyFont="1" applyBorder="1"/>
    <xf numFmtId="0" fontId="3" fillId="2" borderId="15" xfId="0" applyFont="1" applyFill="1" applyBorder="1"/>
    <xf numFmtId="0" fontId="10" fillId="2" borderId="16" xfId="0" applyFont="1" applyFill="1" applyBorder="1"/>
    <xf numFmtId="168" fontId="2" fillId="2" borderId="27" xfId="0" applyNumberFormat="1" applyFont="1" applyFill="1" applyBorder="1" applyAlignment="1">
      <alignment horizontal="right" vertical="top"/>
    </xf>
    <xf numFmtId="169" fontId="2" fillId="0" borderId="14" xfId="0" applyNumberFormat="1" applyFont="1" applyBorder="1"/>
    <xf numFmtId="169" fontId="2" fillId="0" borderId="7" xfId="0" applyNumberFormat="1" applyFont="1" applyBorder="1"/>
    <xf numFmtId="0" fontId="4" fillId="2" borderId="24" xfId="0" applyFont="1" applyFill="1" applyBorder="1"/>
    <xf numFmtId="0" fontId="4" fillId="0" borderId="15" xfId="0" applyFont="1" applyBorder="1"/>
    <xf numFmtId="169" fontId="2" fillId="0" borderId="4" xfId="0" applyNumberFormat="1" applyFont="1" applyBorder="1"/>
    <xf numFmtId="169" fontId="2" fillId="0" borderId="3" xfId="0" applyNumberFormat="1" applyFont="1" applyBorder="1"/>
    <xf numFmtId="169" fontId="2" fillId="0" borderId="24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29" xfId="0" applyFont="1" applyBorder="1" applyAlignment="1">
      <alignment horizontal="center" vertical="top" wrapText="1"/>
    </xf>
    <xf numFmtId="0" fontId="3" fillId="0" borderId="15" xfId="0" applyFont="1" applyBorder="1"/>
    <xf numFmtId="0" fontId="2" fillId="0" borderId="1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7" xfId="0" applyFont="1" applyBorder="1"/>
    <xf numFmtId="168" fontId="2" fillId="3" borderId="28" xfId="0" applyNumberFormat="1" applyFont="1" applyFill="1" applyBorder="1" applyAlignment="1">
      <alignment horizontal="right" vertical="top"/>
    </xf>
    <xf numFmtId="169" fontId="2" fillId="0" borderId="6" xfId="0" applyNumberFormat="1" applyFont="1" applyBorder="1"/>
    <xf numFmtId="169" fontId="2" fillId="0" borderId="2" xfId="0" applyNumberFormat="1" applyFont="1" applyBorder="1"/>
    <xf numFmtId="4" fontId="2" fillId="0" borderId="42" xfId="0" applyNumberFormat="1" applyFont="1" applyBorder="1"/>
    <xf numFmtId="168" fontId="2" fillId="0" borderId="23" xfId="0" applyNumberFormat="1" applyFont="1" applyBorder="1" applyAlignment="1">
      <alignment horizontal="right" vertical="center" wrapText="1"/>
    </xf>
    <xf numFmtId="4" fontId="2" fillId="0" borderId="45" xfId="0" applyNumberFormat="1" applyFont="1" applyBorder="1"/>
    <xf numFmtId="168" fontId="2" fillId="0" borderId="14" xfId="0" applyNumberFormat="1" applyFont="1" applyBorder="1" applyAlignment="1">
      <alignment horizontal="right" vertical="center" wrapText="1"/>
    </xf>
    <xf numFmtId="168" fontId="2" fillId="2" borderId="43" xfId="0" applyNumberFormat="1" applyFont="1" applyFill="1" applyBorder="1"/>
    <xf numFmtId="4" fontId="2" fillId="0" borderId="0" xfId="0" applyNumberFormat="1" applyFont="1"/>
    <xf numFmtId="4" fontId="2" fillId="0" borderId="43" xfId="0" applyNumberFormat="1" applyFont="1" applyBorder="1"/>
    <xf numFmtId="4" fontId="2" fillId="0" borderId="46" xfId="0" applyNumberFormat="1" applyFont="1" applyBorder="1"/>
    <xf numFmtId="169" fontId="2" fillId="2" borderId="34" xfId="0" applyNumberFormat="1" applyFont="1" applyFill="1" applyBorder="1"/>
    <xf numFmtId="170" fontId="2" fillId="0" borderId="19" xfId="0" applyNumberFormat="1" applyFont="1" applyBorder="1" applyAlignment="1">
      <alignment horizontal="center"/>
    </xf>
    <xf numFmtId="0" fontId="2" fillId="0" borderId="16" xfId="0" applyFont="1" applyBorder="1" applyAlignment="1">
      <alignment vertical="top" wrapText="1"/>
    </xf>
    <xf numFmtId="0" fontId="2" fillId="2" borderId="31" xfId="0" applyFont="1" applyFill="1" applyBorder="1" applyAlignment="1">
      <alignment horizontal="left" vertical="top" wrapText="1"/>
    </xf>
    <xf numFmtId="169" fontId="2" fillId="2" borderId="30" xfId="0" applyNumberFormat="1" applyFont="1" applyFill="1" applyBorder="1" applyAlignment="1">
      <alignment horizontal="right" vertical="top"/>
    </xf>
    <xf numFmtId="0" fontId="2" fillId="2" borderId="44" xfId="0" applyFont="1" applyFill="1" applyBorder="1" applyAlignment="1">
      <alignment horizontal="center" vertical="top" wrapText="1"/>
    </xf>
    <xf numFmtId="169" fontId="2" fillId="2" borderId="23" xfId="0" applyNumberFormat="1" applyFont="1" applyFill="1" applyBorder="1"/>
    <xf numFmtId="169" fontId="2" fillId="2" borderId="23" xfId="0" applyNumberFormat="1" applyFont="1" applyFill="1" applyBorder="1" applyAlignment="1">
      <alignment horizontal="right"/>
    </xf>
    <xf numFmtId="168" fontId="2" fillId="2" borderId="27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center" vertical="top" wrapText="1"/>
    </xf>
    <xf numFmtId="1" fontId="2" fillId="2" borderId="28" xfId="0" applyNumberFormat="1" applyFont="1" applyFill="1" applyBorder="1" applyAlignment="1">
      <alignment horizontal="center" vertical="top" wrapText="1"/>
    </xf>
    <xf numFmtId="168" fontId="2" fillId="0" borderId="36" xfId="0" applyNumberFormat="1" applyFont="1" applyBorder="1" applyAlignment="1">
      <alignment horizontal="right" vertical="center" wrapText="1"/>
    </xf>
    <xf numFmtId="4" fontId="2" fillId="0" borderId="34" xfId="0" applyNumberFormat="1" applyFont="1" applyBorder="1"/>
    <xf numFmtId="168" fontId="2" fillId="2" borderId="20" xfId="0" applyNumberFormat="1" applyFont="1" applyFill="1" applyBorder="1" applyAlignment="1">
      <alignment horizontal="left" vertical="top"/>
    </xf>
    <xf numFmtId="168" fontId="2" fillId="0" borderId="27" xfId="0" applyNumberFormat="1" applyFont="1" applyBorder="1" applyAlignment="1">
      <alignment horizontal="right" vertical="center" wrapText="1"/>
    </xf>
    <xf numFmtId="4" fontId="2" fillId="0" borderId="25" xfId="0" applyNumberFormat="1" applyFont="1" applyBorder="1"/>
    <xf numFmtId="0" fontId="4" fillId="2" borderId="16" xfId="0" applyFont="1" applyFill="1" applyBorder="1"/>
    <xf numFmtId="0" fontId="2" fillId="0" borderId="0" xfId="0" applyFont="1" applyAlignment="1">
      <alignment horizontal="right"/>
    </xf>
    <xf numFmtId="0" fontId="2" fillId="2" borderId="31" xfId="0" applyFont="1" applyFill="1" applyBorder="1"/>
    <xf numFmtId="0" fontId="2" fillId="2" borderId="31" xfId="0" applyFont="1" applyFill="1" applyBorder="1" applyAlignment="1">
      <alignment horizontal="center"/>
    </xf>
    <xf numFmtId="0" fontId="3" fillId="2" borderId="13" xfId="0" applyFont="1" applyFill="1" applyBorder="1"/>
    <xf numFmtId="0" fontId="2" fillId="2" borderId="14" xfId="0" applyFont="1" applyFill="1" applyBorder="1" applyAlignment="1">
      <alignment horizontal="center"/>
    </xf>
    <xf numFmtId="170" fontId="2" fillId="0" borderId="16" xfId="0" applyNumberFormat="1" applyFont="1" applyBorder="1"/>
    <xf numFmtId="0" fontId="2" fillId="2" borderId="37" xfId="0" applyFont="1" applyFill="1" applyBorder="1"/>
    <xf numFmtId="0" fontId="2" fillId="2" borderId="3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70" fontId="2" fillId="0" borderId="24" xfId="0" applyNumberFormat="1" applyFont="1" applyBorder="1" applyAlignment="1">
      <alignment horizontal="right"/>
    </xf>
    <xf numFmtId="170" fontId="2" fillId="0" borderId="24" xfId="0" applyNumberFormat="1" applyFont="1" applyBorder="1"/>
    <xf numFmtId="170" fontId="2" fillId="0" borderId="20" xfId="0" applyNumberFormat="1" applyFont="1" applyBorder="1"/>
    <xf numFmtId="0" fontId="2" fillId="2" borderId="7" xfId="0" applyFont="1" applyFill="1" applyBorder="1" applyAlignment="1">
      <alignment vertical="top" wrapText="1"/>
    </xf>
    <xf numFmtId="0" fontId="11" fillId="2" borderId="6" xfId="0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/>
    </xf>
    <xf numFmtId="170" fontId="2" fillId="0" borderId="23" xfId="0" applyNumberFormat="1" applyFont="1" applyBorder="1"/>
    <xf numFmtId="170" fontId="2" fillId="0" borderId="23" xfId="0" applyNumberFormat="1" applyFont="1" applyBorder="1" applyAlignment="1">
      <alignment horizontal="right" vertical="top" wrapText="1"/>
    </xf>
    <xf numFmtId="0" fontId="3" fillId="2" borderId="14" xfId="0" applyFont="1" applyFill="1" applyBorder="1"/>
    <xf numFmtId="0" fontId="2" fillId="2" borderId="24" xfId="0" applyFont="1" applyFill="1" applyBorder="1" applyAlignment="1">
      <alignment horizontal="center"/>
    </xf>
    <xf numFmtId="170" fontId="2" fillId="2" borderId="20" xfId="0" applyNumberFormat="1" applyFont="1" applyFill="1" applyBorder="1" applyAlignment="1">
      <alignment horizontal="right"/>
    </xf>
    <xf numFmtId="170" fontId="2" fillId="0" borderId="20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7" xfId="0" applyFont="1" applyFill="1" applyBorder="1"/>
    <xf numFmtId="0" fontId="2" fillId="2" borderId="29" xfId="0" applyFont="1" applyFill="1" applyBorder="1" applyAlignment="1">
      <alignment horizontal="center"/>
    </xf>
    <xf numFmtId="0" fontId="3" fillId="2" borderId="24" xfId="0" applyFont="1" applyFill="1" applyBorder="1"/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70" fontId="2" fillId="0" borderId="29" xfId="0" applyNumberFormat="1" applyFont="1" applyBorder="1"/>
    <xf numFmtId="170" fontId="2" fillId="0" borderId="3" xfId="0" applyNumberFormat="1" applyFont="1" applyBorder="1"/>
    <xf numFmtId="170" fontId="2" fillId="0" borderId="31" xfId="0" applyNumberFormat="1" applyFont="1" applyBorder="1"/>
    <xf numFmtId="0" fontId="2" fillId="0" borderId="32" xfId="0" applyFont="1" applyBorder="1" applyAlignment="1">
      <alignment horizontal="right"/>
    </xf>
    <xf numFmtId="170" fontId="2" fillId="0" borderId="36" xfId="0" applyNumberFormat="1" applyFont="1" applyBorder="1"/>
    <xf numFmtId="170" fontId="2" fillId="0" borderId="38" xfId="0" applyNumberFormat="1" applyFont="1" applyBorder="1"/>
    <xf numFmtId="170" fontId="2" fillId="0" borderId="21" xfId="0" applyNumberFormat="1" applyFont="1" applyBorder="1"/>
    <xf numFmtId="170" fontId="2" fillId="0" borderId="32" xfId="0" applyNumberFormat="1" applyFont="1" applyBorder="1" applyAlignment="1">
      <alignment horizontal="right"/>
    </xf>
    <xf numFmtId="170" fontId="2" fillId="0" borderId="28" xfId="0" applyNumberFormat="1" applyFont="1" applyBorder="1"/>
    <xf numFmtId="170" fontId="2" fillId="0" borderId="23" xfId="0" applyNumberFormat="1" applyFont="1" applyBorder="1" applyAlignment="1">
      <alignment horizontal="right" vertical="top"/>
    </xf>
    <xf numFmtId="170" fontId="2" fillId="2" borderId="31" xfId="0" applyNumberFormat="1" applyFont="1" applyFill="1" applyBorder="1"/>
    <xf numFmtId="169" fontId="2" fillId="0" borderId="28" xfId="0" applyNumberFormat="1" applyFont="1" applyBorder="1" applyAlignment="1">
      <alignment horizontal="right"/>
    </xf>
    <xf numFmtId="168" fontId="2" fillId="0" borderId="7" xfId="0" applyNumberFormat="1" applyFont="1" applyBorder="1" applyAlignment="1">
      <alignment horizontal="right" vertical="center" wrapText="1"/>
    </xf>
    <xf numFmtId="168" fontId="2" fillId="0" borderId="31" xfId="0" applyNumberFormat="1" applyFont="1" applyBorder="1" applyAlignment="1">
      <alignment horizontal="right" vertical="center" wrapText="1"/>
    </xf>
    <xf numFmtId="4" fontId="2" fillId="0" borderId="6" xfId="0" applyNumberFormat="1" applyFont="1" applyBorder="1"/>
    <xf numFmtId="168" fontId="2" fillId="0" borderId="21" xfId="0" applyNumberFormat="1" applyFont="1" applyBorder="1" applyAlignment="1">
      <alignment horizontal="right" vertical="center" wrapText="1"/>
    </xf>
    <xf numFmtId="168" fontId="2" fillId="2" borderId="28" xfId="0" applyNumberFormat="1" applyFont="1" applyFill="1" applyBorder="1"/>
    <xf numFmtId="168" fontId="2" fillId="0" borderId="32" xfId="0" applyNumberFormat="1" applyFont="1" applyBorder="1" applyAlignment="1">
      <alignment horizontal="right" vertical="center" wrapText="1"/>
    </xf>
    <xf numFmtId="168" fontId="2" fillId="2" borderId="34" xfId="0" applyNumberFormat="1" applyFont="1" applyFill="1" applyBorder="1"/>
    <xf numFmtId="170" fontId="2" fillId="0" borderId="39" xfId="0" applyNumberFormat="1" applyFont="1" applyBorder="1"/>
    <xf numFmtId="169" fontId="2" fillId="3" borderId="20" xfId="0" applyNumberFormat="1" applyFont="1" applyFill="1" applyBorder="1" applyAlignment="1">
      <alignment horizontal="right" vertical="top"/>
    </xf>
    <xf numFmtId="169" fontId="2" fillId="3" borderId="34" xfId="0" applyNumberFormat="1" applyFont="1" applyFill="1" applyBorder="1" applyAlignment="1">
      <alignment horizontal="right" vertical="top"/>
    </xf>
    <xf numFmtId="170" fontId="2" fillId="0" borderId="24" xfId="0" applyNumberFormat="1" applyFont="1" applyBorder="1" applyAlignment="1">
      <alignment horizontal="right" vertical="top"/>
    </xf>
    <xf numFmtId="0" fontId="2" fillId="0" borderId="28" xfId="0" applyFont="1" applyBorder="1" applyAlignment="1">
      <alignment horizontal="right" vertical="top"/>
    </xf>
    <xf numFmtId="170" fontId="2" fillId="0" borderId="20" xfId="0" applyNumberFormat="1" applyFont="1" applyBorder="1" applyAlignment="1">
      <alignment horizontal="right" vertical="top"/>
    </xf>
    <xf numFmtId="0" fontId="2" fillId="0" borderId="34" xfId="0" applyFont="1" applyBorder="1" applyAlignment="1">
      <alignment vertical="top"/>
    </xf>
    <xf numFmtId="170" fontId="2" fillId="2" borderId="34" xfId="0" applyNumberFormat="1" applyFont="1" applyFill="1" applyBorder="1"/>
    <xf numFmtId="170" fontId="2" fillId="2" borderId="34" xfId="0" applyNumberFormat="1" applyFont="1" applyFill="1" applyBorder="1" applyAlignment="1">
      <alignment horizontal="right"/>
    </xf>
    <xf numFmtId="170" fontId="2" fillId="0" borderId="34" xfId="0" applyNumberFormat="1" applyFont="1" applyBorder="1"/>
    <xf numFmtId="170" fontId="2" fillId="0" borderId="34" xfId="0" applyNumberFormat="1" applyFont="1" applyBorder="1" applyAlignment="1">
      <alignment horizontal="right"/>
    </xf>
    <xf numFmtId="0" fontId="2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170" fontId="2" fillId="2" borderId="3" xfId="0" applyNumberFormat="1" applyFont="1" applyFill="1" applyBorder="1"/>
    <xf numFmtId="0" fontId="3" fillId="2" borderId="31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26" xfId="0" applyFont="1" applyFill="1" applyBorder="1" applyAlignment="1">
      <alignment horizontal="center"/>
    </xf>
    <xf numFmtId="170" fontId="2" fillId="0" borderId="2" xfId="0" applyNumberFormat="1" applyFont="1" applyBorder="1"/>
    <xf numFmtId="0" fontId="2" fillId="0" borderId="9" xfId="0" applyFont="1" applyBorder="1"/>
    <xf numFmtId="168" fontId="2" fillId="3" borderId="26" xfId="0" applyNumberFormat="1" applyFont="1" applyFill="1" applyBorder="1" applyAlignment="1">
      <alignment horizontal="right" vertical="top"/>
    </xf>
    <xf numFmtId="0" fontId="2" fillId="0" borderId="35" xfId="0" applyFont="1" applyBorder="1"/>
    <xf numFmtId="170" fontId="2" fillId="0" borderId="35" xfId="0" applyNumberFormat="1" applyFont="1" applyBorder="1"/>
    <xf numFmtId="170" fontId="2" fillId="0" borderId="19" xfId="0" applyNumberFormat="1" applyFont="1" applyBorder="1" applyAlignment="1">
      <alignment horizontal="right"/>
    </xf>
    <xf numFmtId="170" fontId="2" fillId="0" borderId="31" xfId="0" applyNumberFormat="1" applyFont="1" applyBorder="1" applyAlignment="1">
      <alignment horizontal="right"/>
    </xf>
    <xf numFmtId="0" fontId="2" fillId="2" borderId="20" xfId="0" applyFont="1" applyFill="1" applyBorder="1"/>
    <xf numFmtId="170" fontId="2" fillId="0" borderId="27" xfId="0" applyNumberFormat="1" applyFont="1" applyBorder="1"/>
    <xf numFmtId="0" fontId="3" fillId="2" borderId="28" xfId="0" applyFont="1" applyFill="1" applyBorder="1"/>
    <xf numFmtId="3" fontId="2" fillId="2" borderId="16" xfId="0" applyNumberFormat="1" applyFont="1" applyFill="1" applyBorder="1"/>
    <xf numFmtId="0" fontId="2" fillId="2" borderId="6" xfId="0" applyFont="1" applyFill="1" applyBorder="1" applyAlignment="1">
      <alignment wrapText="1"/>
    </xf>
    <xf numFmtId="170" fontId="2" fillId="0" borderId="26" xfId="0" applyNumberFormat="1" applyFont="1" applyBorder="1"/>
    <xf numFmtId="170" fontId="2" fillId="0" borderId="27" xfId="0" applyNumberFormat="1" applyFont="1" applyBorder="1" applyAlignment="1">
      <alignment horizontal="right"/>
    </xf>
    <xf numFmtId="170" fontId="2" fillId="0" borderId="26" xfId="0" applyNumberFormat="1" applyFont="1" applyBorder="1" applyAlignment="1">
      <alignment horizontal="right"/>
    </xf>
    <xf numFmtId="170" fontId="2" fillId="0" borderId="30" xfId="0" applyNumberFormat="1" applyFont="1" applyBorder="1"/>
    <xf numFmtId="168" fontId="2" fillId="3" borderId="37" xfId="0" applyNumberFormat="1" applyFont="1" applyFill="1" applyBorder="1" applyAlignment="1">
      <alignment horizontal="right" vertical="top"/>
    </xf>
    <xf numFmtId="169" fontId="2" fillId="0" borderId="20" xfId="0" applyNumberFormat="1" applyFont="1" applyBorder="1" applyAlignment="1">
      <alignment horizontal="right" vertical="center" wrapText="1"/>
    </xf>
    <xf numFmtId="0" fontId="2" fillId="2" borderId="16" xfId="0" applyFont="1" applyFill="1" applyBorder="1" applyAlignment="1">
      <alignment horizontal="left"/>
    </xf>
    <xf numFmtId="170" fontId="2" fillId="0" borderId="9" xfId="0" applyNumberFormat="1" applyFont="1" applyBorder="1"/>
    <xf numFmtId="171" fontId="2" fillId="2" borderId="15" xfId="0" applyNumberFormat="1" applyFont="1" applyFill="1" applyBorder="1" applyAlignment="1">
      <alignment horizontal="center"/>
    </xf>
    <xf numFmtId="171" fontId="2" fillId="2" borderId="20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70" fontId="2" fillId="0" borderId="4" xfId="0" applyNumberFormat="1" applyFont="1" applyBorder="1"/>
    <xf numFmtId="0" fontId="2" fillId="0" borderId="47" xfId="0" applyFont="1" applyBorder="1"/>
    <xf numFmtId="0" fontId="2" fillId="0" borderId="45" xfId="0" applyFont="1" applyBorder="1"/>
    <xf numFmtId="0" fontId="1" fillId="0" borderId="0" xfId="0" applyFont="1"/>
    <xf numFmtId="0" fontId="3" fillId="0" borderId="0" xfId="0" applyFont="1"/>
    <xf numFmtId="170" fontId="3" fillId="0" borderId="0" xfId="0" applyNumberFormat="1" applyFont="1"/>
    <xf numFmtId="4" fontId="3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center"/>
    </xf>
    <xf numFmtId="4" fontId="3" fillId="0" borderId="0" xfId="0" applyNumberFormat="1" applyFont="1"/>
    <xf numFmtId="169" fontId="3" fillId="0" borderId="48" xfId="0" applyNumberFormat="1" applyFont="1" applyBorder="1"/>
    <xf numFmtId="169" fontId="3" fillId="0" borderId="0" xfId="0" applyNumberFormat="1" applyFont="1"/>
    <xf numFmtId="0" fontId="3" fillId="0" borderId="16" xfId="0" applyFont="1" applyBorder="1"/>
    <xf numFmtId="0" fontId="3" fillId="0" borderId="19" xfId="0" applyFont="1" applyBorder="1"/>
    <xf numFmtId="169" fontId="3" fillId="0" borderId="16" xfId="0" applyNumberFormat="1" applyFont="1" applyBorder="1"/>
    <xf numFmtId="169" fontId="3" fillId="0" borderId="19" xfId="0" applyNumberFormat="1" applyFont="1" applyBorder="1"/>
    <xf numFmtId="17" fontId="2" fillId="2" borderId="8" xfId="0" applyNumberFormat="1" applyFont="1" applyFill="1" applyBorder="1" applyAlignment="1">
      <alignment horizontal="center" vertical="center" wrapText="1"/>
    </xf>
    <xf numFmtId="17" fontId="2" fillId="2" borderId="9" xfId="0" applyNumberFormat="1" applyFont="1" applyFill="1" applyBorder="1" applyAlignment="1">
      <alignment horizontal="center" vertical="center" wrapText="1"/>
    </xf>
    <xf numFmtId="17" fontId="2" fillId="2" borderId="0" xfId="0" applyNumberFormat="1" applyFont="1" applyFill="1" applyAlignment="1">
      <alignment horizontal="center" vertical="center" wrapText="1"/>
    </xf>
    <xf numFmtId="168" fontId="2" fillId="2" borderId="11" xfId="0" applyNumberFormat="1" applyFont="1" applyFill="1" applyBorder="1" applyAlignment="1">
      <alignment horizontal="right" vertical="center" wrapText="1"/>
    </xf>
    <xf numFmtId="168" fontId="2" fillId="2" borderId="0" xfId="0" applyNumberFormat="1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vertical="top"/>
    </xf>
    <xf numFmtId="0" fontId="3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/>
    </xf>
    <xf numFmtId="0" fontId="5" fillId="2" borderId="4" xfId="0" applyFont="1" applyFill="1" applyBorder="1"/>
    <xf numFmtId="168" fontId="2" fillId="2" borderId="49" xfId="0" applyNumberFormat="1" applyFont="1" applyFill="1" applyBorder="1" applyAlignment="1">
      <alignment horizontal="right" vertical="center" wrapText="1"/>
    </xf>
    <xf numFmtId="169" fontId="2" fillId="0" borderId="16" xfId="0" applyNumberFormat="1" applyFont="1" applyBorder="1" applyAlignment="1">
      <alignment horizontal="right"/>
    </xf>
    <xf numFmtId="0" fontId="2" fillId="2" borderId="50" xfId="0" applyFont="1" applyFill="1" applyBorder="1"/>
    <xf numFmtId="17" fontId="2" fillId="2" borderId="46" xfId="0" applyNumberFormat="1" applyFont="1" applyFill="1" applyBorder="1" applyAlignment="1">
      <alignment horizontal="center" vertical="center" wrapText="1"/>
    </xf>
    <xf numFmtId="17" fontId="2" fillId="2" borderId="40" xfId="0" applyNumberFormat="1" applyFont="1" applyFill="1" applyBorder="1" applyAlignment="1">
      <alignment horizontal="center" vertical="center" wrapText="1"/>
    </xf>
    <xf numFmtId="17" fontId="2" fillId="2" borderId="29" xfId="0" applyNumberFormat="1" applyFont="1" applyFill="1" applyBorder="1" applyAlignment="1">
      <alignment horizontal="center" vertical="center" wrapText="1"/>
    </xf>
    <xf numFmtId="17" fontId="2" fillId="2" borderId="41" xfId="0" applyNumberFormat="1" applyFont="1" applyFill="1" applyBorder="1" applyAlignment="1">
      <alignment horizontal="center" vertical="center" wrapText="1"/>
    </xf>
    <xf numFmtId="168" fontId="2" fillId="2" borderId="51" xfId="0" applyNumberFormat="1" applyFont="1" applyFill="1" applyBorder="1"/>
    <xf numFmtId="168" fontId="2" fillId="2" borderId="0" xfId="0" applyNumberFormat="1" applyFont="1" applyFill="1"/>
    <xf numFmtId="168" fontId="2" fillId="2" borderId="21" xfId="0" applyNumberFormat="1" applyFont="1" applyFill="1" applyBorder="1" applyAlignment="1">
      <alignment horizontal="right" vertical="center" wrapText="1"/>
    </xf>
    <xf numFmtId="168" fontId="2" fillId="2" borderId="52" xfId="0" applyNumberFormat="1" applyFont="1" applyFill="1" applyBorder="1" applyAlignment="1">
      <alignment horizontal="right" vertical="center" wrapText="1"/>
    </xf>
    <xf numFmtId="17" fontId="3" fillId="0" borderId="0" xfId="0" applyNumberFormat="1" applyFont="1" applyAlignment="1">
      <alignment horizontal="center"/>
    </xf>
    <xf numFmtId="168" fontId="2" fillId="0" borderId="9" xfId="0" applyNumberFormat="1" applyFont="1" applyBorder="1" applyAlignment="1">
      <alignment horizontal="right" vertical="center" wrapText="1"/>
    </xf>
    <xf numFmtId="168" fontId="2" fillId="2" borderId="53" xfId="0" applyNumberFormat="1" applyFont="1" applyFill="1" applyBorder="1"/>
    <xf numFmtId="168" fontId="2" fillId="0" borderId="33" xfId="0" applyNumberFormat="1" applyFont="1" applyBorder="1" applyAlignment="1">
      <alignment horizontal="right" vertical="center" wrapText="1"/>
    </xf>
    <xf numFmtId="168" fontId="2" fillId="0" borderId="34" xfId="0" applyNumberFormat="1" applyFont="1" applyBorder="1" applyAlignment="1">
      <alignment horizontal="right" vertical="center" wrapText="1"/>
    </xf>
    <xf numFmtId="168" fontId="2" fillId="0" borderId="6" xfId="0" applyNumberFormat="1" applyFont="1" applyBorder="1" applyAlignment="1">
      <alignment horizontal="right" vertical="center" wrapText="1"/>
    </xf>
    <xf numFmtId="169" fontId="2" fillId="0" borderId="28" xfId="0" applyNumberFormat="1" applyFont="1" applyBorder="1" applyAlignment="1">
      <alignment horizontal="right" vertical="center" wrapText="1"/>
    </xf>
    <xf numFmtId="169" fontId="2" fillId="0" borderId="34" xfId="0" applyNumberFormat="1" applyFont="1" applyBorder="1" applyAlignment="1">
      <alignment horizontal="right" vertical="center" wrapText="1"/>
    </xf>
    <xf numFmtId="4" fontId="2" fillId="0" borderId="54" xfId="0" applyNumberFormat="1" applyFont="1" applyBorder="1"/>
    <xf numFmtId="168" fontId="2" fillId="0" borderId="35" xfId="0" applyNumberFormat="1" applyFont="1" applyBorder="1" applyAlignment="1">
      <alignment horizontal="right" vertical="center" wrapText="1"/>
    </xf>
    <xf numFmtId="168" fontId="2" fillId="0" borderId="25" xfId="0" applyNumberFormat="1" applyFont="1" applyBorder="1" applyAlignment="1">
      <alignment horizontal="right" vertical="center" wrapText="1"/>
    </xf>
    <xf numFmtId="168" fontId="2" fillId="0" borderId="16" xfId="0" applyNumberFormat="1" applyFont="1" applyBorder="1" applyAlignment="1">
      <alignment horizontal="right" vertical="center" wrapText="1"/>
    </xf>
    <xf numFmtId="168" fontId="2" fillId="0" borderId="0" xfId="0" applyNumberFormat="1" applyFont="1" applyAlignment="1">
      <alignment horizontal="right" vertical="center" wrapText="1"/>
    </xf>
    <xf numFmtId="168" fontId="2" fillId="0" borderId="13" xfId="0" applyNumberFormat="1" applyFont="1" applyBorder="1" applyAlignment="1">
      <alignment horizontal="right" vertical="center" wrapText="1"/>
    </xf>
    <xf numFmtId="168" fontId="2" fillId="0" borderId="28" xfId="0" applyNumberFormat="1" applyFont="1" applyBorder="1" applyAlignment="1">
      <alignment horizontal="right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68" fontId="2" fillId="0" borderId="31" xfId="0" applyNumberFormat="1" applyFont="1" applyBorder="1"/>
    <xf numFmtId="4" fontId="2" fillId="0" borderId="55" xfId="0" applyNumberFormat="1" applyFont="1" applyBorder="1"/>
    <xf numFmtId="4" fontId="2" fillId="0" borderId="53" xfId="0" applyNumberFormat="1" applyFont="1" applyBorder="1"/>
    <xf numFmtId="168" fontId="2" fillId="2" borderId="25" xfId="0" applyNumberFormat="1" applyFont="1" applyFill="1" applyBorder="1" applyAlignment="1">
      <alignment horizontal="right" vertical="top"/>
    </xf>
    <xf numFmtId="169" fontId="2" fillId="0" borderId="8" xfId="0" applyNumberFormat="1" applyFont="1" applyBorder="1" applyAlignment="1">
      <alignment horizontal="center"/>
    </xf>
    <xf numFmtId="171" fontId="2" fillId="2" borderId="14" xfId="0" applyNumberFormat="1" applyFont="1" applyFill="1" applyBorder="1" applyAlignment="1">
      <alignment horizontal="center" vertical="top" wrapText="1"/>
    </xf>
    <xf numFmtId="169" fontId="2" fillId="2" borderId="23" xfId="0" applyNumberFormat="1" applyFont="1" applyFill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2" borderId="24" xfId="0" applyFont="1" applyFill="1" applyBorder="1"/>
    <xf numFmtId="0" fontId="2" fillId="2" borderId="34" xfId="0" applyFont="1" applyFill="1" applyBorder="1" applyAlignment="1">
      <alignment horizontal="right"/>
    </xf>
    <xf numFmtId="168" fontId="2" fillId="0" borderId="15" xfId="0" applyNumberFormat="1" applyFont="1" applyBorder="1" applyAlignment="1">
      <alignment horizontal="right" vertical="center" wrapText="1"/>
    </xf>
    <xf numFmtId="168" fontId="2" fillId="0" borderId="29" xfId="0" applyNumberFormat="1" applyFont="1" applyBorder="1" applyAlignment="1">
      <alignment horizontal="right" vertical="center" wrapText="1"/>
    </xf>
    <xf numFmtId="168" fontId="2" fillId="0" borderId="23" xfId="0" applyNumberFormat="1" applyFont="1" applyBorder="1" applyAlignment="1">
      <alignment horizontal="right" vertical="top" wrapText="1"/>
    </xf>
    <xf numFmtId="4" fontId="2" fillId="0" borderId="45" xfId="0" applyNumberFormat="1" applyFont="1" applyBorder="1" applyAlignment="1">
      <alignment vertical="top" wrapText="1"/>
    </xf>
    <xf numFmtId="168" fontId="2" fillId="0" borderId="0" xfId="0" applyNumberFormat="1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4" fontId="2" fillId="0" borderId="56" xfId="0" applyNumberFormat="1" applyFont="1" applyBorder="1"/>
    <xf numFmtId="168" fontId="2" fillId="0" borderId="44" xfId="0" applyNumberFormat="1" applyFont="1" applyBorder="1" applyAlignment="1">
      <alignment horizontal="right" vertical="center" wrapText="1"/>
    </xf>
    <xf numFmtId="4" fontId="2" fillId="0" borderId="41" xfId="0" applyNumberFormat="1" applyFont="1" applyBorder="1"/>
    <xf numFmtId="169" fontId="2" fillId="0" borderId="53" xfId="0" applyNumberFormat="1" applyFont="1" applyBorder="1" applyAlignment="1">
      <alignment vertical="center" wrapText="1"/>
    </xf>
    <xf numFmtId="0" fontId="2" fillId="2" borderId="21" xfId="0" applyFont="1" applyFill="1" applyBorder="1" applyAlignment="1">
      <alignment horizontal="center" vertical="top" wrapText="1"/>
    </xf>
    <xf numFmtId="169" fontId="2" fillId="2" borderId="7" xfId="0" applyNumberFormat="1" applyFont="1" applyFill="1" applyBorder="1"/>
    <xf numFmtId="0" fontId="3" fillId="2" borderId="24" xfId="0" applyFont="1" applyFill="1" applyBorder="1" applyAlignment="1">
      <alignment horizontal="left" vertical="top" wrapText="1"/>
    </xf>
    <xf numFmtId="0" fontId="2" fillId="0" borderId="27" xfId="0" applyFont="1" applyBorder="1" applyAlignment="1">
      <alignment horizontal="right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3" fillId="0" borderId="28" xfId="0" applyFont="1" applyBorder="1" applyAlignment="1">
      <alignment vertical="top"/>
    </xf>
    <xf numFmtId="169" fontId="2" fillId="2" borderId="24" xfId="0" applyNumberFormat="1" applyFont="1" applyFill="1" applyBorder="1" applyAlignment="1">
      <alignment horizontal="right" vertical="top"/>
    </xf>
    <xf numFmtId="14" fontId="2" fillId="2" borderId="10" xfId="0" applyNumberFormat="1" applyFont="1" applyFill="1" applyBorder="1" applyAlignment="1">
      <alignment horizontal="left" vertical="top" wrapText="1"/>
    </xf>
    <xf numFmtId="0" fontId="12" fillId="2" borderId="16" xfId="0" applyFont="1" applyFill="1" applyBorder="1"/>
    <xf numFmtId="169" fontId="2" fillId="0" borderId="31" xfId="0" applyNumberFormat="1" applyFont="1" applyBorder="1" applyAlignment="1">
      <alignment horizontal="right"/>
    </xf>
    <xf numFmtId="168" fontId="2" fillId="2" borderId="20" xfId="0" applyNumberFormat="1" applyFont="1" applyFill="1" applyBorder="1" applyAlignment="1">
      <alignment horizontal="right" vertical="center" wrapText="1"/>
    </xf>
    <xf numFmtId="4" fontId="2" fillId="2" borderId="43" xfId="0" applyNumberFormat="1" applyFont="1" applyFill="1" applyBorder="1"/>
    <xf numFmtId="168" fontId="2" fillId="2" borderId="7" xfId="0" applyNumberFormat="1" applyFont="1" applyFill="1" applyBorder="1" applyAlignment="1">
      <alignment horizontal="right" vertical="center" wrapText="1"/>
    </xf>
    <xf numFmtId="4" fontId="2" fillId="2" borderId="45" xfId="0" applyNumberFormat="1" applyFont="1" applyFill="1" applyBorder="1"/>
    <xf numFmtId="0" fontId="2" fillId="0" borderId="54" xfId="0" applyFont="1" applyBorder="1"/>
    <xf numFmtId="168" fontId="2" fillId="0" borderId="19" xfId="0" applyNumberFormat="1" applyFont="1" applyBorder="1" applyAlignment="1">
      <alignment horizontal="right" vertical="center" wrapText="1"/>
    </xf>
    <xf numFmtId="1" fontId="2" fillId="2" borderId="0" xfId="0" applyNumberFormat="1" applyFont="1" applyFill="1" applyAlignment="1">
      <alignment horizontal="center" vertical="top" wrapText="1"/>
    </xf>
    <xf numFmtId="1" fontId="2" fillId="2" borderId="19" xfId="0" applyNumberFormat="1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13" fillId="2" borderId="6" xfId="0" applyFont="1" applyFill="1" applyBorder="1" applyAlignment="1">
      <alignment horizontal="center" vertical="top" wrapText="1"/>
    </xf>
    <xf numFmtId="170" fontId="2" fillId="2" borderId="21" xfId="0" applyNumberFormat="1" applyFont="1" applyFill="1" applyBorder="1" applyAlignment="1">
      <alignment horizontal="right" vertical="top"/>
    </xf>
    <xf numFmtId="170" fontId="2" fillId="2" borderId="35" xfId="0" applyNumberFormat="1" applyFont="1" applyFill="1" applyBorder="1" applyAlignment="1">
      <alignment horizontal="right" vertical="top"/>
    </xf>
    <xf numFmtId="168" fontId="2" fillId="2" borderId="16" xfId="0" applyNumberFormat="1" applyFont="1" applyFill="1" applyBorder="1" applyAlignment="1">
      <alignment horizontal="right" vertical="top"/>
    </xf>
    <xf numFmtId="169" fontId="2" fillId="2" borderId="7" xfId="0" applyNumberFormat="1" applyFont="1" applyFill="1" applyBorder="1" applyAlignment="1">
      <alignment horizontal="right"/>
    </xf>
    <xf numFmtId="170" fontId="2" fillId="2" borderId="20" xfId="0" applyNumberFormat="1" applyFont="1" applyFill="1" applyBorder="1" applyAlignment="1">
      <alignment horizontal="right" vertical="top"/>
    </xf>
    <xf numFmtId="4" fontId="2" fillId="0" borderId="43" xfId="0" applyNumberFormat="1" applyFont="1" applyBorder="1" applyAlignment="1">
      <alignment vertical="top"/>
    </xf>
    <xf numFmtId="168" fontId="2" fillId="2" borderId="54" xfId="0" applyNumberFormat="1" applyFont="1" applyFill="1" applyBorder="1"/>
    <xf numFmtId="0" fontId="3" fillId="2" borderId="16" xfId="0" applyFont="1" applyFill="1" applyBorder="1"/>
    <xf numFmtId="0" fontId="3" fillId="2" borderId="21" xfId="0" applyFont="1" applyFill="1" applyBorder="1"/>
    <xf numFmtId="170" fontId="2" fillId="2" borderId="28" xfId="0" applyNumberFormat="1" applyFont="1" applyFill="1" applyBorder="1"/>
    <xf numFmtId="170" fontId="2" fillId="0" borderId="16" xfId="0" applyNumberFormat="1" applyFont="1" applyBorder="1" applyAlignment="1">
      <alignment horizontal="right"/>
    </xf>
    <xf numFmtId="170" fontId="2" fillId="0" borderId="0" xfId="0" applyNumberFormat="1" applyFont="1" applyAlignment="1">
      <alignment horizontal="right"/>
    </xf>
    <xf numFmtId="4" fontId="2" fillId="0" borderId="43" xfId="0" applyNumberFormat="1" applyFont="1" applyBorder="1" applyAlignment="1">
      <alignment horizontal="right"/>
    </xf>
    <xf numFmtId="169" fontId="2" fillId="0" borderId="0" xfId="0" applyNumberFormat="1" applyFont="1" applyAlignment="1">
      <alignment horizontal="right" vertical="top"/>
    </xf>
    <xf numFmtId="0" fontId="2" fillId="0" borderId="31" xfId="0" applyFont="1" applyBorder="1" applyAlignment="1">
      <alignment horizontal="right"/>
    </xf>
    <xf numFmtId="169" fontId="2" fillId="0" borderId="21" xfId="0" applyNumberFormat="1" applyFont="1" applyBorder="1" applyAlignment="1">
      <alignment horizontal="right" vertical="center" wrapText="1"/>
    </xf>
    <xf numFmtId="169" fontId="2" fillId="0" borderId="32" xfId="0" applyNumberFormat="1" applyFont="1" applyBorder="1" applyAlignment="1">
      <alignment horizontal="right" vertical="center" wrapText="1"/>
    </xf>
    <xf numFmtId="169" fontId="2" fillId="2" borderId="43" xfId="0" applyNumberFormat="1" applyFont="1" applyFill="1" applyBorder="1"/>
    <xf numFmtId="169" fontId="2" fillId="2" borderId="21" xfId="0" applyNumberFormat="1" applyFont="1" applyFill="1" applyBorder="1"/>
    <xf numFmtId="0" fontId="2" fillId="2" borderId="32" xfId="0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right" vertical="top"/>
    </xf>
    <xf numFmtId="171" fontId="2" fillId="2" borderId="14" xfId="0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right"/>
    </xf>
    <xf numFmtId="0" fontId="2" fillId="2" borderId="57" xfId="0" applyFont="1" applyFill="1" applyBorder="1"/>
    <xf numFmtId="0" fontId="2" fillId="2" borderId="27" xfId="0" applyFont="1" applyFill="1" applyBorder="1" applyAlignment="1">
      <alignment horizontal="center"/>
    </xf>
    <xf numFmtId="170" fontId="2" fillId="2" borderId="16" xfId="0" applyNumberFormat="1" applyFont="1" applyFill="1" applyBorder="1"/>
    <xf numFmtId="170" fontId="2" fillId="2" borderId="0" xfId="0" applyNumberFormat="1" applyFont="1" applyFill="1"/>
    <xf numFmtId="0" fontId="2" fillId="2" borderId="18" xfId="0" applyFont="1" applyFill="1" applyBorder="1"/>
    <xf numFmtId="0" fontId="2" fillId="2" borderId="22" xfId="0" applyFont="1" applyFill="1" applyBorder="1"/>
    <xf numFmtId="0" fontId="5" fillId="2" borderId="29" xfId="0" applyFont="1" applyFill="1" applyBorder="1" applyAlignment="1">
      <alignment vertical="top" wrapText="1"/>
    </xf>
    <xf numFmtId="1" fontId="2" fillId="2" borderId="13" xfId="0" applyNumberFormat="1" applyFont="1" applyFill="1" applyBorder="1" applyAlignment="1">
      <alignment horizontal="center"/>
    </xf>
    <xf numFmtId="0" fontId="5" fillId="2" borderId="0" xfId="0" applyFont="1" applyFill="1"/>
    <xf numFmtId="169" fontId="2" fillId="2" borderId="26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 wrapText="1"/>
    </xf>
    <xf numFmtId="170" fontId="2" fillId="0" borderId="32" xfId="0" applyNumberFormat="1" applyFont="1" applyBorder="1"/>
    <xf numFmtId="168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31" xfId="0" applyFont="1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8" fontId="2" fillId="2" borderId="31" xfId="0" applyNumberFormat="1" applyFont="1" applyFill="1" applyBorder="1"/>
    <xf numFmtId="168" fontId="2" fillId="0" borderId="4" xfId="0" applyNumberFormat="1" applyFont="1" applyBorder="1" applyAlignment="1">
      <alignment horizontal="right" vertical="center" wrapText="1"/>
    </xf>
    <xf numFmtId="168" fontId="2" fillId="2" borderId="24" xfId="0" applyNumberFormat="1" applyFont="1" applyFill="1" applyBorder="1" applyAlignment="1">
      <alignment horizontal="left" vertical="top"/>
    </xf>
    <xf numFmtId="168" fontId="2" fillId="2" borderId="58" xfId="0" applyNumberFormat="1" applyFont="1" applyFill="1" applyBorder="1" applyAlignment="1">
      <alignment horizontal="right" vertical="center" wrapText="1"/>
    </xf>
    <xf numFmtId="0" fontId="2" fillId="2" borderId="43" xfId="0" applyFont="1" applyFill="1" applyBorder="1"/>
    <xf numFmtId="169" fontId="2" fillId="2" borderId="0" xfId="0" applyNumberFormat="1" applyFont="1" applyFill="1"/>
    <xf numFmtId="0" fontId="2" fillId="2" borderId="46" xfId="0" applyFont="1" applyFill="1" applyBorder="1"/>
    <xf numFmtId="168" fontId="2" fillId="0" borderId="2" xfId="0" applyNumberFormat="1" applyFont="1" applyBorder="1" applyAlignment="1">
      <alignment horizontal="right" vertical="center" wrapText="1"/>
    </xf>
    <xf numFmtId="168" fontId="2" fillId="2" borderId="43" xfId="0" applyNumberFormat="1" applyFont="1" applyFill="1" applyBorder="1" applyAlignment="1">
      <alignment horizontal="right" vertical="top"/>
    </xf>
    <xf numFmtId="168" fontId="2" fillId="2" borderId="54" xfId="0" applyNumberFormat="1" applyFont="1" applyFill="1" applyBorder="1" applyAlignment="1">
      <alignment horizontal="right" vertical="top"/>
    </xf>
    <xf numFmtId="168" fontId="2" fillId="2" borderId="45" xfId="0" applyNumberFormat="1" applyFont="1" applyFill="1" applyBorder="1" applyAlignment="1">
      <alignment horizontal="right" vertical="top"/>
    </xf>
    <xf numFmtId="0" fontId="2" fillId="2" borderId="17" xfId="0" applyFont="1" applyFill="1" applyBorder="1" applyAlignment="1">
      <alignment vertical="center"/>
    </xf>
    <xf numFmtId="169" fontId="2" fillId="0" borderId="15" xfId="0" applyNumberFormat="1" applyFont="1" applyBorder="1" applyAlignment="1">
      <alignment horizontal="right"/>
    </xf>
    <xf numFmtId="0" fontId="2" fillId="2" borderId="18" xfId="0" applyFont="1" applyFill="1" applyBorder="1" applyAlignment="1">
      <alignment vertical="center"/>
    </xf>
    <xf numFmtId="0" fontId="5" fillId="2" borderId="31" xfId="0" applyFont="1" applyFill="1" applyBorder="1" applyAlignment="1">
      <alignment vertical="top" wrapText="1"/>
    </xf>
    <xf numFmtId="169" fontId="2" fillId="0" borderId="35" xfId="0" applyNumberFormat="1" applyFont="1" applyBorder="1" applyAlignment="1">
      <alignment horizontal="right"/>
    </xf>
    <xf numFmtId="169" fontId="2" fillId="2" borderId="32" xfId="0" applyNumberFormat="1" applyFont="1" applyFill="1" applyBorder="1" applyAlignment="1">
      <alignment horizontal="right"/>
    </xf>
    <xf numFmtId="169" fontId="2" fillId="0" borderId="29" xfId="0" applyNumberFormat="1" applyFont="1" applyBorder="1" applyAlignment="1">
      <alignment horizontal="right"/>
    </xf>
    <xf numFmtId="169" fontId="2" fillId="0" borderId="7" xfId="0" applyNumberFormat="1" applyFont="1" applyBorder="1" applyAlignment="1">
      <alignment horizontal="right"/>
    </xf>
    <xf numFmtId="169" fontId="2" fillId="0" borderId="38" xfId="0" applyNumberFormat="1" applyFont="1" applyBorder="1" applyAlignment="1">
      <alignment horizontal="right"/>
    </xf>
    <xf numFmtId="168" fontId="2" fillId="0" borderId="2" xfId="0" applyNumberFormat="1" applyFont="1" applyBorder="1" applyAlignment="1">
      <alignment horizontal="right" vertical="top"/>
    </xf>
    <xf numFmtId="0" fontId="2" fillId="0" borderId="46" xfId="0" applyFont="1" applyBorder="1"/>
    <xf numFmtId="0" fontId="2" fillId="0" borderId="55" xfId="0" applyFont="1" applyBorder="1"/>
    <xf numFmtId="0" fontId="2" fillId="0" borderId="36" xfId="0" applyFont="1" applyBorder="1"/>
    <xf numFmtId="0" fontId="4" fillId="2" borderId="16" xfId="0" applyFont="1" applyFill="1" applyBorder="1" applyAlignment="1">
      <alignment horizontal="left" vertical="top" wrapText="1"/>
    </xf>
    <xf numFmtId="0" fontId="10" fillId="2" borderId="27" xfId="0" applyFont="1" applyFill="1" applyBorder="1"/>
    <xf numFmtId="0" fontId="2" fillId="2" borderId="37" xfId="0" applyFont="1" applyFill="1" applyBorder="1" applyAlignment="1">
      <alignment horizontal="center" vertical="top" wrapText="1"/>
    </xf>
    <xf numFmtId="0" fontId="7" fillId="2" borderId="31" xfId="0" applyFont="1" applyFill="1" applyBorder="1"/>
    <xf numFmtId="0" fontId="5" fillId="2" borderId="7" xfId="0" applyFont="1" applyFill="1" applyBorder="1"/>
    <xf numFmtId="0" fontId="2" fillId="2" borderId="3" xfId="0" applyFont="1" applyFill="1" applyBorder="1" applyAlignment="1">
      <alignment horizontal="left" vertical="top" wrapText="1"/>
    </xf>
    <xf numFmtId="0" fontId="2" fillId="2" borderId="27" xfId="0" applyFont="1" applyFill="1" applyBorder="1"/>
    <xf numFmtId="0" fontId="14" fillId="2" borderId="31" xfId="0" applyFont="1" applyFill="1" applyBorder="1"/>
    <xf numFmtId="0" fontId="14" fillId="2" borderId="6" xfId="0" applyFont="1" applyFill="1" applyBorder="1"/>
    <xf numFmtId="0" fontId="5" fillId="0" borderId="16" xfId="0" applyFont="1" applyBorder="1"/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169" fontId="2" fillId="2" borderId="19" xfId="0" applyNumberFormat="1" applyFont="1" applyFill="1" applyBorder="1" applyAlignment="1">
      <alignment horizontal="right" vertical="top"/>
    </xf>
    <xf numFmtId="0" fontId="4" fillId="2" borderId="10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169" fontId="2" fillId="0" borderId="8" xfId="0" applyNumberFormat="1" applyFont="1" applyBorder="1" applyAlignment="1">
      <alignment vertical="top" wrapText="1"/>
    </xf>
    <xf numFmtId="169" fontId="2" fillId="2" borderId="31" xfId="0" applyNumberFormat="1" applyFont="1" applyFill="1" applyBorder="1"/>
    <xf numFmtId="169" fontId="2" fillId="0" borderId="53" xfId="0" applyNumberFormat="1" applyFont="1" applyBorder="1" applyAlignment="1">
      <alignment horizontal="right" vertical="center" wrapText="1"/>
    </xf>
    <xf numFmtId="168" fontId="2" fillId="2" borderId="31" xfId="0" applyNumberFormat="1" applyFont="1" applyFill="1" applyBorder="1" applyAlignment="1">
      <alignment horizontal="right" vertical="center" wrapText="1"/>
    </xf>
    <xf numFmtId="0" fontId="2" fillId="0" borderId="19" xfId="0" applyFont="1" applyBorder="1" applyAlignment="1">
      <alignment horizontal="right"/>
    </xf>
    <xf numFmtId="0" fontId="4" fillId="0" borderId="28" xfId="0" applyFont="1" applyBorder="1" applyAlignment="1">
      <alignment vertical="top"/>
    </xf>
    <xf numFmtId="168" fontId="2" fillId="0" borderId="9" xfId="0" applyNumberFormat="1" applyFont="1" applyBorder="1" applyAlignment="1">
      <alignment horizontal="right" vertical="top"/>
    </xf>
    <xf numFmtId="168" fontId="2" fillId="0" borderId="8" xfId="0" applyNumberFormat="1" applyFont="1" applyBorder="1" applyAlignment="1">
      <alignment horizontal="right" vertical="center" wrapText="1"/>
    </xf>
    <xf numFmtId="0" fontId="4" fillId="2" borderId="24" xfId="0" applyFont="1" applyFill="1" applyBorder="1" applyAlignment="1">
      <alignment horizontal="left" vertical="top" wrapText="1"/>
    </xf>
    <xf numFmtId="169" fontId="2" fillId="0" borderId="9" xfId="0" applyNumberFormat="1" applyFont="1" applyBorder="1"/>
    <xf numFmtId="0" fontId="4" fillId="2" borderId="2" xfId="0" applyFont="1" applyFill="1" applyBorder="1"/>
    <xf numFmtId="168" fontId="2" fillId="2" borderId="43" xfId="0" applyNumberFormat="1" applyFont="1" applyFill="1" applyBorder="1" applyAlignment="1">
      <alignment vertical="top"/>
    </xf>
    <xf numFmtId="1" fontId="2" fillId="2" borderId="35" xfId="0" applyNumberFormat="1" applyFont="1" applyFill="1" applyBorder="1" applyAlignment="1">
      <alignment horizontal="center" vertical="top" wrapText="1"/>
    </xf>
    <xf numFmtId="169" fontId="2" fillId="2" borderId="19" xfId="0" applyNumberFormat="1" applyFont="1" applyFill="1" applyBorder="1"/>
    <xf numFmtId="0" fontId="2" fillId="2" borderId="16" xfId="0" applyFont="1" applyFill="1" applyBorder="1" applyAlignment="1">
      <alignment horizontal="center"/>
    </xf>
    <xf numFmtId="0" fontId="2" fillId="0" borderId="34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4" fontId="2" fillId="0" borderId="50" xfId="0" applyNumberFormat="1" applyFont="1" applyBorder="1"/>
    <xf numFmtId="4" fontId="2" fillId="0" borderId="58" xfId="0" applyNumberFormat="1" applyFont="1" applyBorder="1"/>
    <xf numFmtId="4" fontId="2" fillId="0" borderId="24" xfId="0" applyNumberFormat="1" applyFont="1" applyBorder="1"/>
    <xf numFmtId="0" fontId="5" fillId="2" borderId="18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18" fillId="4" borderId="27" xfId="0" applyFont="1" applyFill="1" applyBorder="1"/>
    <xf numFmtId="0" fontId="18" fillId="4" borderId="27" xfId="0" applyFont="1" applyFill="1" applyBorder="1" applyAlignment="1">
      <alignment horizontal="center" wrapText="1"/>
    </xf>
    <xf numFmtId="0" fontId="18" fillId="4" borderId="24" xfId="0" applyFont="1" applyFill="1" applyBorder="1"/>
    <xf numFmtId="0" fontId="18" fillId="4" borderId="24" xfId="0" applyFont="1" applyFill="1" applyBorder="1" applyAlignment="1">
      <alignment horizontal="center"/>
    </xf>
    <xf numFmtId="0" fontId="19" fillId="5" borderId="34" xfId="0" applyFont="1" applyFill="1" applyBorder="1"/>
    <xf numFmtId="0" fontId="19" fillId="5" borderId="33" xfId="0" applyFont="1" applyFill="1" applyBorder="1"/>
    <xf numFmtId="0" fontId="19" fillId="0" borderId="31" xfId="0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center"/>
    </xf>
    <xf numFmtId="0" fontId="19" fillId="0" borderId="31" xfId="0" applyFont="1" applyBorder="1" applyAlignment="1">
      <alignment vertical="center"/>
    </xf>
    <xf numFmtId="15" fontId="19" fillId="0" borderId="31" xfId="0" applyNumberFormat="1" applyFont="1" applyBorder="1" applyAlignment="1">
      <alignment horizontal="left" vertical="center"/>
    </xf>
    <xf numFmtId="49" fontId="19" fillId="0" borderId="31" xfId="0" applyNumberFormat="1" applyFont="1" applyBorder="1" applyAlignment="1">
      <alignment horizontal="center" vertical="center"/>
    </xf>
    <xf numFmtId="172" fontId="19" fillId="0" borderId="31" xfId="0" applyNumberFormat="1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vertical="center"/>
    </xf>
    <xf numFmtId="15" fontId="19" fillId="0" borderId="20" xfId="0" applyNumberFormat="1" applyFont="1" applyBorder="1" applyAlignment="1">
      <alignment horizontal="left" vertical="center"/>
    </xf>
    <xf numFmtId="49" fontId="19" fillId="0" borderId="20" xfId="0" applyNumberFormat="1" applyFont="1" applyBorder="1" applyAlignment="1">
      <alignment horizontal="center" vertical="center"/>
    </xf>
    <xf numFmtId="172" fontId="19" fillId="0" borderId="20" xfId="0" applyNumberFormat="1" applyFont="1" applyBorder="1" applyAlignment="1">
      <alignment horizontal="left" vertical="center"/>
    </xf>
    <xf numFmtId="3" fontId="19" fillId="0" borderId="20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19" fillId="0" borderId="24" xfId="0" applyFont="1" applyBorder="1" applyAlignment="1">
      <alignment vertical="center"/>
    </xf>
    <xf numFmtId="15" fontId="21" fillId="0" borderId="24" xfId="0" applyNumberFormat="1" applyFont="1" applyBorder="1" applyAlignment="1">
      <alignment horizontal="left" vertical="center"/>
    </xf>
    <xf numFmtId="15" fontId="19" fillId="0" borderId="24" xfId="0" applyNumberFormat="1" applyFont="1" applyBorder="1" applyAlignment="1">
      <alignment horizontal="left" vertical="center"/>
    </xf>
    <xf numFmtId="49" fontId="19" fillId="0" borderId="24" xfId="0" applyNumberFormat="1" applyFont="1" applyBorder="1" applyAlignment="1">
      <alignment horizontal="left" vertical="center"/>
    </xf>
    <xf numFmtId="49" fontId="19" fillId="0" borderId="20" xfId="0" applyNumberFormat="1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left" vertical="center"/>
    </xf>
    <xf numFmtId="0" fontId="19" fillId="0" borderId="27" xfId="0" applyFont="1" applyBorder="1" applyAlignment="1">
      <alignment vertical="center"/>
    </xf>
    <xf numFmtId="3" fontId="19" fillId="0" borderId="27" xfId="0" applyNumberFormat="1" applyFont="1" applyBorder="1" applyAlignment="1">
      <alignment horizontal="center" vertical="center"/>
    </xf>
    <xf numFmtId="15" fontId="19" fillId="0" borderId="27" xfId="0" applyNumberFormat="1" applyFont="1" applyBorder="1" applyAlignment="1">
      <alignment horizontal="left" vertical="center"/>
    </xf>
    <xf numFmtId="172" fontId="19" fillId="0" borderId="27" xfId="0" applyNumberFormat="1" applyFont="1" applyBorder="1" applyAlignment="1">
      <alignment horizontal="left" vertical="center"/>
    </xf>
    <xf numFmtId="172" fontId="19" fillId="0" borderId="24" xfId="0" applyNumberFormat="1" applyFont="1" applyBorder="1" applyAlignment="1">
      <alignment horizontal="left" vertical="center"/>
    </xf>
    <xf numFmtId="3" fontId="19" fillId="0" borderId="31" xfId="0" applyNumberFormat="1" applyFont="1" applyBorder="1" applyAlignment="1">
      <alignment horizontal="center" vertical="center"/>
    </xf>
    <xf numFmtId="173" fontId="19" fillId="0" borderId="20" xfId="0" applyNumberFormat="1" applyFont="1" applyBorder="1" applyAlignment="1">
      <alignment horizontal="left" vertical="center"/>
    </xf>
    <xf numFmtId="3" fontId="19" fillId="0" borderId="24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7" xfId="0" applyFont="1" applyBorder="1" applyAlignment="1">
      <alignment horizontal="left"/>
    </xf>
    <xf numFmtId="0" fontId="19" fillId="0" borderId="27" xfId="0" applyFont="1" applyBorder="1"/>
    <xf numFmtId="3" fontId="19" fillId="0" borderId="27" xfId="0" applyNumberFormat="1" applyFont="1" applyBorder="1" applyAlignment="1">
      <alignment horizontal="center"/>
    </xf>
    <xf numFmtId="15" fontId="19" fillId="0" borderId="27" xfId="0" applyNumberFormat="1" applyFont="1" applyBorder="1" applyAlignment="1">
      <alignment horizontal="left"/>
    </xf>
    <xf numFmtId="0" fontId="19" fillId="0" borderId="31" xfId="0" applyFont="1" applyBorder="1" applyAlignment="1">
      <alignment horizontal="center"/>
    </xf>
    <xf numFmtId="0" fontId="19" fillId="0" borderId="31" xfId="0" applyFont="1" applyBorder="1" applyAlignment="1">
      <alignment horizontal="left"/>
    </xf>
    <xf numFmtId="0" fontId="19" fillId="0" borderId="31" xfId="0" applyFont="1" applyBorder="1"/>
    <xf numFmtId="3" fontId="19" fillId="0" borderId="31" xfId="0" applyNumberFormat="1" applyFont="1" applyBorder="1" applyAlignment="1">
      <alignment horizontal="center"/>
    </xf>
    <xf numFmtId="15" fontId="19" fillId="0" borderId="31" xfId="0" applyNumberFormat="1" applyFont="1" applyBorder="1" applyAlignment="1">
      <alignment horizontal="left"/>
    </xf>
    <xf numFmtId="0" fontId="19" fillId="0" borderId="59" xfId="0" applyFont="1" applyBorder="1" applyAlignment="1">
      <alignment horizontal="center"/>
    </xf>
    <xf numFmtId="0" fontId="19" fillId="0" borderId="59" xfId="0" applyFont="1" applyBorder="1" applyAlignment="1">
      <alignment horizontal="left"/>
    </xf>
    <xf numFmtId="0" fontId="19" fillId="0" borderId="59" xfId="0" applyFont="1" applyBorder="1"/>
    <xf numFmtId="3" fontId="19" fillId="0" borderId="59" xfId="0" applyNumberFormat="1" applyFont="1" applyBorder="1" applyAlignment="1">
      <alignment horizontal="center"/>
    </xf>
    <xf numFmtId="15" fontId="19" fillId="0" borderId="59" xfId="0" applyNumberFormat="1" applyFont="1" applyBorder="1" applyAlignment="1">
      <alignment horizontal="left"/>
    </xf>
    <xf numFmtId="172" fontId="19" fillId="0" borderId="24" xfId="0" applyNumberFormat="1" applyFont="1" applyBorder="1" applyAlignment="1">
      <alignment horizontal="left"/>
    </xf>
    <xf numFmtId="0" fontId="19" fillId="0" borderId="60" xfId="0" applyFont="1" applyBorder="1" applyAlignment="1">
      <alignment horizontal="center"/>
    </xf>
    <xf numFmtId="0" fontId="19" fillId="0" borderId="60" xfId="0" applyFont="1" applyBorder="1" applyAlignment="1">
      <alignment horizontal="left"/>
    </xf>
    <xf numFmtId="0" fontId="19" fillId="0" borderId="60" xfId="0" applyFont="1" applyBorder="1"/>
    <xf numFmtId="3" fontId="19" fillId="0" borderId="60" xfId="0" applyNumberFormat="1" applyFont="1" applyBorder="1" applyAlignment="1">
      <alignment horizontal="center"/>
    </xf>
    <xf numFmtId="15" fontId="19" fillId="0" borderId="60" xfId="0" applyNumberFormat="1" applyFont="1" applyBorder="1" applyAlignment="1">
      <alignment horizontal="left"/>
    </xf>
    <xf numFmtId="172" fontId="19" fillId="0" borderId="60" xfId="0" applyNumberFormat="1" applyFont="1" applyBorder="1" applyAlignment="1">
      <alignment horizontal="left"/>
    </xf>
    <xf numFmtId="0" fontId="19" fillId="0" borderId="24" xfId="0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0" fontId="19" fillId="0" borderId="24" xfId="0" applyFont="1" applyBorder="1"/>
    <xf numFmtId="3" fontId="19" fillId="0" borderId="24" xfId="0" applyNumberFormat="1" applyFont="1" applyBorder="1" applyAlignment="1">
      <alignment horizontal="center"/>
    </xf>
    <xf numFmtId="15" fontId="19" fillId="0" borderId="24" xfId="0" applyNumberFormat="1" applyFont="1" applyBorder="1" applyAlignment="1">
      <alignment horizontal="left"/>
    </xf>
    <xf numFmtId="0" fontId="19" fillId="0" borderId="61" xfId="0" applyFont="1" applyBorder="1" applyAlignment="1">
      <alignment horizontal="center"/>
    </xf>
    <xf numFmtId="0" fontId="19" fillId="0" borderId="61" xfId="0" applyFont="1" applyBorder="1" applyAlignment="1">
      <alignment horizontal="left"/>
    </xf>
    <xf numFmtId="0" fontId="19" fillId="0" borderId="61" xfId="0" applyFont="1" applyBorder="1"/>
    <xf numFmtId="15" fontId="21" fillId="0" borderId="61" xfId="0" applyNumberFormat="1" applyFont="1" applyBorder="1" applyAlignment="1">
      <alignment horizontal="left"/>
    </xf>
    <xf numFmtId="15" fontId="19" fillId="0" borderId="61" xfId="0" applyNumberFormat="1" applyFont="1" applyBorder="1" applyAlignment="1">
      <alignment horizontal="left"/>
    </xf>
    <xf numFmtId="172" fontId="19" fillId="0" borderId="61" xfId="0" applyNumberFormat="1" applyFont="1" applyBorder="1" applyAlignment="1">
      <alignment horizontal="left"/>
    </xf>
    <xf numFmtId="172" fontId="19" fillId="0" borderId="31" xfId="0" applyNumberFormat="1" applyFont="1" applyBorder="1" applyAlignment="1">
      <alignment horizontal="left"/>
    </xf>
    <xf numFmtId="4" fontId="19" fillId="0" borderId="27" xfId="0" applyNumberFormat="1" applyFont="1" applyBorder="1" applyAlignment="1">
      <alignment horizontal="center"/>
    </xf>
    <xf numFmtId="172" fontId="19" fillId="0" borderId="27" xfId="0" applyNumberFormat="1" applyFont="1" applyBorder="1" applyAlignment="1">
      <alignment horizontal="left"/>
    </xf>
    <xf numFmtId="4" fontId="19" fillId="0" borderId="24" xfId="0" applyNumberFormat="1" applyFont="1" applyBorder="1" applyAlignment="1">
      <alignment horizontal="center"/>
    </xf>
    <xf numFmtId="4" fontId="19" fillId="0" borderId="31" xfId="0" applyNumberFormat="1" applyFont="1" applyBorder="1" applyAlignment="1">
      <alignment horizontal="center"/>
    </xf>
    <xf numFmtId="4" fontId="19" fillId="0" borderId="59" xfId="0" applyNumberFormat="1" applyFont="1" applyBorder="1" applyAlignment="1">
      <alignment horizontal="center"/>
    </xf>
    <xf numFmtId="172" fontId="19" fillId="0" borderId="59" xfId="0" applyNumberFormat="1" applyFont="1" applyBorder="1" applyAlignment="1">
      <alignment horizontal="left"/>
    </xf>
    <xf numFmtId="0" fontId="19" fillId="0" borderId="27" xfId="0" applyFont="1" applyBorder="1" applyAlignment="1">
      <alignment horizontal="left" wrapText="1"/>
    </xf>
    <xf numFmtId="0" fontId="19" fillId="0" borderId="62" xfId="0" applyFont="1" applyBorder="1" applyAlignment="1">
      <alignment horizontal="center"/>
    </xf>
    <xf numFmtId="0" fontId="19" fillId="0" borderId="62" xfId="0" applyFont="1" applyBorder="1" applyAlignment="1">
      <alignment horizontal="left"/>
    </xf>
    <xf numFmtId="0" fontId="19" fillId="0" borderId="62" xfId="0" applyFont="1" applyBorder="1"/>
    <xf numFmtId="3" fontId="19" fillId="0" borderId="62" xfId="0" applyNumberFormat="1" applyFont="1" applyBorder="1" applyAlignment="1">
      <alignment horizontal="center"/>
    </xf>
    <xf numFmtId="15" fontId="19" fillId="0" borderId="62" xfId="0" applyNumberFormat="1" applyFont="1" applyBorder="1" applyAlignment="1">
      <alignment horizontal="left"/>
    </xf>
    <xf numFmtId="172" fontId="19" fillId="0" borderId="62" xfId="0" applyNumberFormat="1" applyFont="1" applyBorder="1" applyAlignment="1">
      <alignment horizontal="left"/>
    </xf>
    <xf numFmtId="0" fontId="22" fillId="0" borderId="0" xfId="0" applyFont="1"/>
    <xf numFmtId="0" fontId="19" fillId="0" borderId="0" xfId="0" applyFont="1" applyAlignment="1">
      <alignment horizontal="right"/>
    </xf>
    <xf numFmtId="0" fontId="23" fillId="4" borderId="27" xfId="0" applyFont="1" applyFill="1" applyBorder="1" applyAlignment="1">
      <alignment horizontal="center"/>
    </xf>
    <xf numFmtId="0" fontId="23" fillId="4" borderId="24" xfId="0" applyFont="1" applyFill="1" applyBorder="1" applyAlignment="1">
      <alignment horizontal="center"/>
    </xf>
    <xf numFmtId="0" fontId="19" fillId="6" borderId="20" xfId="0" applyFont="1" applyFill="1" applyBorder="1" applyAlignment="1">
      <alignment horizontal="center"/>
    </xf>
    <xf numFmtId="0" fontId="19" fillId="5" borderId="32" xfId="0" applyFont="1" applyFill="1" applyBorder="1"/>
    <xf numFmtId="170" fontId="19" fillId="5" borderId="0" xfId="0" applyNumberFormat="1" applyFont="1" applyFill="1"/>
    <xf numFmtId="0" fontId="19" fillId="5" borderId="0" xfId="0" applyFont="1" applyFill="1"/>
    <xf numFmtId="170" fontId="19" fillId="0" borderId="20" xfId="0" applyNumberFormat="1" applyFont="1" applyBorder="1"/>
    <xf numFmtId="0" fontId="19" fillId="0" borderId="20" xfId="0" applyFont="1" applyBorder="1" applyAlignment="1">
      <alignment horizontal="center"/>
    </xf>
    <xf numFmtId="17" fontId="19" fillId="0" borderId="20" xfId="0" applyNumberFormat="1" applyFont="1" applyBorder="1" applyAlignment="1">
      <alignment horizontal="center"/>
    </xf>
    <xf numFmtId="0" fontId="21" fillId="0" borderId="24" xfId="0" applyFont="1" applyBorder="1" applyAlignment="1">
      <alignment horizontal="center" wrapText="1"/>
    </xf>
    <xf numFmtId="17" fontId="19" fillId="0" borderId="24" xfId="0" applyNumberFormat="1" applyFont="1" applyBorder="1" applyAlignment="1">
      <alignment horizontal="center" wrapText="1"/>
    </xf>
    <xf numFmtId="170" fontId="19" fillId="0" borderId="27" xfId="0" applyNumberFormat="1" applyFont="1" applyBorder="1"/>
    <xf numFmtId="170" fontId="19" fillId="0" borderId="31" xfId="0" applyNumberFormat="1" applyFont="1" applyBorder="1"/>
    <xf numFmtId="170" fontId="19" fillId="0" borderId="24" xfId="0" applyNumberFormat="1" applyFont="1" applyBorder="1"/>
    <xf numFmtId="17" fontId="19" fillId="0" borderId="31" xfId="0" applyNumberFormat="1" applyFont="1" applyBorder="1" applyAlignment="1">
      <alignment horizontal="center"/>
    </xf>
    <xf numFmtId="17" fontId="19" fillId="0" borderId="24" xfId="0" applyNumberFormat="1" applyFont="1" applyBorder="1" applyAlignment="1">
      <alignment horizontal="center"/>
    </xf>
    <xf numFmtId="17" fontId="19" fillId="0" borderId="27" xfId="0" applyNumberFormat="1" applyFont="1" applyBorder="1" applyAlignment="1">
      <alignment horizontal="center"/>
    </xf>
    <xf numFmtId="170" fontId="19" fillId="0" borderId="25" xfId="0" applyNumberFormat="1" applyFont="1" applyBorder="1"/>
    <xf numFmtId="170" fontId="19" fillId="0" borderId="16" xfId="0" applyNumberFormat="1" applyFont="1" applyBorder="1"/>
    <xf numFmtId="170" fontId="19" fillId="0" borderId="28" xfId="0" applyNumberFormat="1" applyFont="1" applyBorder="1"/>
    <xf numFmtId="0" fontId="19" fillId="5" borderId="33" xfId="0" applyFont="1" applyFill="1" applyBorder="1" applyAlignment="1">
      <alignment horizontal="center"/>
    </xf>
    <xf numFmtId="0" fontId="19" fillId="5" borderId="32" xfId="0" applyFont="1" applyFill="1" applyBorder="1" applyAlignment="1">
      <alignment horizontal="center"/>
    </xf>
    <xf numFmtId="0" fontId="19" fillId="0" borderId="0" xfId="0" applyFont="1"/>
    <xf numFmtId="17" fontId="19" fillId="0" borderId="59" xfId="0" applyNumberFormat="1" applyFont="1" applyBorder="1" applyAlignment="1">
      <alignment horizontal="center"/>
    </xf>
    <xf numFmtId="49" fontId="19" fillId="0" borderId="60" xfId="0" applyNumberFormat="1" applyFont="1" applyBorder="1" applyAlignment="1">
      <alignment horizontal="left"/>
    </xf>
    <xf numFmtId="17" fontId="19" fillId="0" borderId="60" xfId="0" applyNumberFormat="1" applyFont="1" applyBorder="1" applyAlignment="1">
      <alignment horizontal="center"/>
    </xf>
    <xf numFmtId="49" fontId="19" fillId="0" borderId="61" xfId="0" applyNumberFormat="1" applyFont="1" applyBorder="1" applyAlignment="1">
      <alignment horizontal="left"/>
    </xf>
    <xf numFmtId="0" fontId="21" fillId="0" borderId="61" xfId="0" applyFont="1" applyBorder="1" applyAlignment="1">
      <alignment horizontal="center"/>
    </xf>
    <xf numFmtId="17" fontId="19" fillId="0" borderId="61" xfId="0" applyNumberFormat="1" applyFont="1" applyBorder="1" applyAlignment="1">
      <alignment horizontal="center"/>
    </xf>
    <xf numFmtId="49" fontId="19" fillId="0" borderId="31" xfId="0" applyNumberFormat="1" applyFont="1" applyBorder="1" applyAlignment="1">
      <alignment horizontal="left"/>
    </xf>
    <xf numFmtId="17" fontId="19" fillId="0" borderId="62" xfId="0" applyNumberFormat="1" applyFont="1" applyBorder="1" applyAlignment="1">
      <alignment horizontal="center"/>
    </xf>
    <xf numFmtId="174" fontId="9" fillId="0" borderId="0" xfId="0" applyNumberFormat="1" applyFont="1"/>
    <xf numFmtId="0" fontId="9" fillId="0" borderId="0" xfId="0" applyFont="1" applyAlignment="1">
      <alignment horizontal="center"/>
    </xf>
    <xf numFmtId="174" fontId="17" fillId="0" borderId="0" xfId="0" applyNumberFormat="1" applyFont="1" applyAlignment="1">
      <alignment horizontal="center"/>
    </xf>
    <xf numFmtId="174" fontId="19" fillId="6" borderId="28" xfId="0" applyNumberFormat="1" applyFont="1" applyFill="1" applyBorder="1" applyAlignment="1">
      <alignment horizontal="center"/>
    </xf>
    <xf numFmtId="0" fontId="19" fillId="6" borderId="21" xfId="0" applyFont="1" applyFill="1" applyBorder="1"/>
    <xf numFmtId="0" fontId="19" fillId="6" borderId="28" xfId="0" applyFont="1" applyFill="1" applyBorder="1"/>
    <xf numFmtId="174" fontId="19" fillId="5" borderId="0" xfId="0" applyNumberFormat="1" applyFont="1" applyFill="1"/>
    <xf numFmtId="0" fontId="19" fillId="5" borderId="19" xfId="0" applyFont="1" applyFill="1" applyBorder="1"/>
    <xf numFmtId="0" fontId="19" fillId="0" borderId="34" xfId="0" applyFont="1" applyBorder="1"/>
    <xf numFmtId="0" fontId="19" fillId="0" borderId="32" xfId="0" applyFont="1" applyBorder="1"/>
    <xf numFmtId="0" fontId="19" fillId="0" borderId="34" xfId="0" applyFont="1" applyBorder="1" applyAlignment="1">
      <alignment horizontal="center"/>
    </xf>
    <xf numFmtId="174" fontId="19" fillId="0" borderId="20" xfId="0" applyNumberFormat="1" applyFont="1" applyBorder="1"/>
    <xf numFmtId="10" fontId="19" fillId="0" borderId="20" xfId="0" applyNumberFormat="1" applyFont="1" applyBorder="1" applyAlignment="1">
      <alignment horizontal="center"/>
    </xf>
    <xf numFmtId="10" fontId="19" fillId="0" borderId="34" xfId="0" applyNumberFormat="1" applyFont="1" applyBorder="1"/>
    <xf numFmtId="10" fontId="19" fillId="0" borderId="32" xfId="0" applyNumberFormat="1" applyFont="1" applyBorder="1" applyAlignment="1">
      <alignment horizontal="center"/>
    </xf>
    <xf numFmtId="174" fontId="19" fillId="0" borderId="24" xfId="0" applyNumberFormat="1" applyFont="1" applyBorder="1" applyAlignment="1">
      <alignment horizontal="center"/>
    </xf>
    <xf numFmtId="174" fontId="19" fillId="0" borderId="24" xfId="0" applyNumberFormat="1" applyFont="1" applyBorder="1"/>
    <xf numFmtId="10" fontId="19" fillId="0" borderId="24" xfId="0" applyNumberFormat="1" applyFont="1" applyBorder="1" applyAlignment="1">
      <alignment horizontal="center"/>
    </xf>
    <xf numFmtId="174" fontId="19" fillId="0" borderId="20" xfId="0" applyNumberFormat="1" applyFont="1" applyBorder="1" applyAlignment="1">
      <alignment horizontal="center"/>
    </xf>
    <xf numFmtId="174" fontId="19" fillId="0" borderId="26" xfId="0" applyNumberFormat="1" applyFont="1" applyBorder="1"/>
    <xf numFmtId="174" fontId="19" fillId="0" borderId="27" xfId="0" applyNumberFormat="1" applyFont="1" applyBorder="1"/>
    <xf numFmtId="10" fontId="19" fillId="0" borderId="27" xfId="0" applyNumberFormat="1" applyFont="1" applyBorder="1" applyAlignment="1">
      <alignment horizontal="center"/>
    </xf>
    <xf numFmtId="10" fontId="19" fillId="0" borderId="26" xfId="0" applyNumberFormat="1" applyFont="1" applyBorder="1" applyAlignment="1">
      <alignment horizontal="center"/>
    </xf>
    <xf numFmtId="174" fontId="19" fillId="0" borderId="19" xfId="0" applyNumberFormat="1" applyFont="1" applyBorder="1"/>
    <xf numFmtId="0" fontId="19" fillId="0" borderId="16" xfId="0" applyFont="1" applyBorder="1"/>
    <xf numFmtId="0" fontId="19" fillId="0" borderId="19" xfId="0" applyFont="1" applyBorder="1"/>
    <xf numFmtId="10" fontId="19" fillId="0" borderId="31" xfId="0" applyNumberFormat="1" applyFont="1" applyBorder="1" applyAlignment="1">
      <alignment horizontal="center"/>
    </xf>
    <xf numFmtId="10" fontId="19" fillId="0" borderId="19" xfId="0" applyNumberFormat="1" applyFont="1" applyBorder="1" applyAlignment="1">
      <alignment horizontal="center"/>
    </xf>
    <xf numFmtId="174" fontId="19" fillId="0" borderId="21" xfId="0" applyNumberFormat="1" applyFont="1" applyBorder="1"/>
    <xf numFmtId="0" fontId="19" fillId="0" borderId="28" xfId="0" applyFont="1" applyBorder="1"/>
    <xf numFmtId="0" fontId="19" fillId="0" borderId="21" xfId="0" applyFont="1" applyBorder="1"/>
    <xf numFmtId="10" fontId="19" fillId="0" borderId="21" xfId="0" applyNumberFormat="1" applyFont="1" applyBorder="1" applyAlignment="1">
      <alignment horizontal="center"/>
    </xf>
    <xf numFmtId="174" fontId="19" fillId="0" borderId="31" xfId="0" applyNumberFormat="1" applyFont="1" applyBorder="1"/>
    <xf numFmtId="172" fontId="19" fillId="0" borderId="35" xfId="0" applyNumberFormat="1" applyFont="1" applyBorder="1"/>
    <xf numFmtId="172" fontId="19" fillId="0" borderId="24" xfId="0" applyNumberFormat="1" applyFont="1" applyBorder="1"/>
    <xf numFmtId="174" fontId="19" fillId="0" borderId="0" xfId="0" applyNumberFormat="1" applyFont="1"/>
    <xf numFmtId="0" fontId="19" fillId="0" borderId="0" xfId="0" applyFont="1" applyAlignment="1">
      <alignment horizontal="center"/>
    </xf>
    <xf numFmtId="0" fontId="19" fillId="0" borderId="35" xfId="0" applyFont="1" applyBorder="1"/>
    <xf numFmtId="0" fontId="19" fillId="0" borderId="63" xfId="0" applyFont="1" applyBorder="1" applyAlignment="1">
      <alignment horizontal="center"/>
    </xf>
    <xf numFmtId="0" fontId="19" fillId="0" borderId="63" xfId="0" applyFont="1" applyBorder="1" applyAlignment="1">
      <alignment horizontal="left"/>
    </xf>
    <xf numFmtId="0" fontId="19" fillId="0" borderId="63" xfId="0" applyFont="1" applyBorder="1"/>
    <xf numFmtId="15" fontId="19" fillId="0" borderId="63" xfId="0" applyNumberFormat="1" applyFont="1" applyBorder="1" applyAlignment="1">
      <alignment horizontal="left"/>
    </xf>
    <xf numFmtId="172" fontId="19" fillId="0" borderId="63" xfId="0" applyNumberFormat="1" applyFont="1" applyBorder="1" applyAlignment="1">
      <alignment horizontal="left"/>
    </xf>
    <xf numFmtId="49" fontId="19" fillId="0" borderId="60" xfId="0" applyNumberFormat="1" applyFont="1" applyBorder="1" applyAlignment="1">
      <alignment horizontal="center"/>
    </xf>
    <xf numFmtId="49" fontId="19" fillId="0" borderId="31" xfId="0" applyNumberFormat="1" applyFont="1" applyBorder="1" applyAlignment="1">
      <alignment horizontal="center"/>
    </xf>
    <xf numFmtId="15" fontId="21" fillId="0" borderId="31" xfId="0" applyNumberFormat="1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19" fillId="0" borderId="20" xfId="0" applyFont="1" applyBorder="1"/>
    <xf numFmtId="3" fontId="19" fillId="0" borderId="20" xfId="0" applyNumberFormat="1" applyFont="1" applyBorder="1" applyAlignment="1">
      <alignment horizontal="center"/>
    </xf>
    <xf numFmtId="15" fontId="19" fillId="0" borderId="20" xfId="0" applyNumberFormat="1" applyFont="1" applyBorder="1" applyAlignment="1">
      <alignment horizontal="left"/>
    </xf>
    <xf numFmtId="172" fontId="19" fillId="0" borderId="20" xfId="0" applyNumberFormat="1" applyFont="1" applyBorder="1" applyAlignment="1">
      <alignment horizontal="left"/>
    </xf>
    <xf numFmtId="49" fontId="19" fillId="0" borderId="63" xfId="0" applyNumberFormat="1" applyFont="1" applyBorder="1" applyAlignment="1">
      <alignment horizontal="left" vertical="center"/>
    </xf>
    <xf numFmtId="17" fontId="19" fillId="0" borderId="63" xfId="0" applyNumberFormat="1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49" fontId="19" fillId="0" borderId="24" xfId="0" applyNumberFormat="1" applyFont="1" applyBorder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173" fontId="24" fillId="0" borderId="0" xfId="0" applyNumberFormat="1" applyFont="1"/>
    <xf numFmtId="0" fontId="25" fillId="0" borderId="0" xfId="0" applyFont="1"/>
    <xf numFmtId="49" fontId="24" fillId="0" borderId="0" xfId="0" applyNumberFormat="1" applyFont="1"/>
    <xf numFmtId="49" fontId="25" fillId="0" borderId="0" xfId="0" applyNumberFormat="1" applyFont="1"/>
    <xf numFmtId="0" fontId="25" fillId="5" borderId="64" xfId="0" applyFont="1" applyFill="1" applyBorder="1" applyAlignment="1">
      <alignment horizontal="center"/>
    </xf>
    <xf numFmtId="49" fontId="25" fillId="5" borderId="65" xfId="0" applyNumberFormat="1" applyFont="1" applyFill="1" applyBorder="1" applyAlignment="1">
      <alignment horizontal="center" wrapText="1"/>
    </xf>
    <xf numFmtId="0" fontId="25" fillId="5" borderId="65" xfId="0" applyFont="1" applyFill="1" applyBorder="1" applyAlignment="1">
      <alignment horizontal="center" wrapText="1"/>
    </xf>
    <xf numFmtId="173" fontId="25" fillId="5" borderId="65" xfId="0" applyNumberFormat="1" applyFont="1" applyFill="1" applyBorder="1" applyAlignment="1">
      <alignment horizontal="center" wrapText="1"/>
    </xf>
    <xf numFmtId="0" fontId="24" fillId="5" borderId="66" xfId="0" applyFont="1" applyFill="1" applyBorder="1"/>
    <xf numFmtId="49" fontId="24" fillId="5" borderId="67" xfId="0" applyNumberFormat="1" applyFont="1" applyFill="1" applyBorder="1"/>
    <xf numFmtId="0" fontId="24" fillId="5" borderId="67" xfId="0" applyFont="1" applyFill="1" applyBorder="1"/>
    <xf numFmtId="0" fontId="24" fillId="5" borderId="67" xfId="0" applyFont="1" applyFill="1" applyBorder="1" applyAlignment="1">
      <alignment horizontal="center"/>
    </xf>
    <xf numFmtId="173" fontId="24" fillId="5" borderId="67" xfId="0" applyNumberFormat="1" applyFont="1" applyFill="1" applyBorder="1" applyAlignment="1">
      <alignment horizontal="center"/>
    </xf>
    <xf numFmtId="0" fontId="24" fillId="0" borderId="68" xfId="0" applyFont="1" applyBorder="1"/>
    <xf numFmtId="49" fontId="24" fillId="0" borderId="69" xfId="0" applyNumberFormat="1" applyFont="1" applyBorder="1"/>
    <xf numFmtId="0" fontId="24" fillId="0" borderId="69" xfId="0" applyFont="1" applyBorder="1"/>
    <xf numFmtId="0" fontId="24" fillId="0" borderId="69" xfId="0" applyFont="1" applyBorder="1" applyAlignment="1">
      <alignment horizontal="center"/>
    </xf>
    <xf numFmtId="173" fontId="24" fillId="0" borderId="69" xfId="0" applyNumberFormat="1" applyFont="1" applyBorder="1" applyAlignment="1">
      <alignment horizontal="center"/>
    </xf>
    <xf numFmtId="0" fontId="24" fillId="0" borderId="68" xfId="0" applyFont="1" applyBorder="1" applyAlignment="1">
      <alignment horizontal="center"/>
    </xf>
    <xf numFmtId="175" fontId="24" fillId="0" borderId="69" xfId="0" applyNumberFormat="1" applyFont="1" applyBorder="1" applyAlignment="1">
      <alignment horizontal="center"/>
    </xf>
    <xf numFmtId="15" fontId="24" fillId="0" borderId="69" xfId="0" applyNumberFormat="1" applyFont="1" applyBorder="1" applyAlignment="1">
      <alignment horizontal="center"/>
    </xf>
    <xf numFmtId="174" fontId="24" fillId="0" borderId="69" xfId="0" applyNumberFormat="1" applyFont="1" applyBorder="1" applyAlignment="1">
      <alignment horizontal="center"/>
    </xf>
    <xf numFmtId="0" fontId="24" fillId="0" borderId="70" xfId="0" applyFont="1" applyBorder="1" applyAlignment="1">
      <alignment horizontal="center"/>
    </xf>
    <xf numFmtId="0" fontId="24" fillId="0" borderId="71" xfId="0" applyFont="1" applyBorder="1"/>
    <xf numFmtId="0" fontId="24" fillId="0" borderId="72" xfId="0" applyFont="1" applyBorder="1"/>
    <xf numFmtId="0" fontId="24" fillId="0" borderId="72" xfId="0" applyFont="1" applyBorder="1" applyAlignment="1">
      <alignment horizontal="center"/>
    </xf>
    <xf numFmtId="0" fontId="24" fillId="0" borderId="73" xfId="0" applyFont="1" applyBorder="1"/>
    <xf numFmtId="0" fontId="24" fillId="0" borderId="66" xfId="0" applyFont="1" applyBorder="1" applyAlignment="1">
      <alignment horizontal="center"/>
    </xf>
    <xf numFmtId="0" fontId="25" fillId="0" borderId="76" xfId="0" applyFont="1" applyBorder="1" applyAlignment="1">
      <alignment horizontal="center"/>
    </xf>
    <xf numFmtId="3" fontId="25" fillId="0" borderId="67" xfId="0" applyNumberFormat="1" applyFont="1" applyBorder="1" applyAlignment="1">
      <alignment horizontal="center"/>
    </xf>
    <xf numFmtId="0" fontId="24" fillId="0" borderId="67" xfId="0" applyFont="1" applyBorder="1" applyAlignment="1">
      <alignment horizontal="center"/>
    </xf>
    <xf numFmtId="173" fontId="25" fillId="0" borderId="67" xfId="0" applyNumberFormat="1" applyFont="1" applyBorder="1"/>
    <xf numFmtId="3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73" fontId="25" fillId="0" borderId="0" xfId="0" applyNumberFormat="1" applyFont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5" fillId="5" borderId="77" xfId="0" applyFont="1" applyFill="1" applyBorder="1" applyAlignment="1">
      <alignment horizontal="center" wrapText="1"/>
    </xf>
    <xf numFmtId="0" fontId="24" fillId="5" borderId="28" xfId="0" applyFont="1" applyFill="1" applyBorder="1" applyAlignment="1">
      <alignment horizontal="center"/>
    </xf>
    <xf numFmtId="0" fontId="24" fillId="5" borderId="35" xfId="0" applyFont="1" applyFill="1" applyBorder="1"/>
    <xf numFmtId="0" fontId="24" fillId="5" borderId="78" xfId="0" applyFont="1" applyFill="1" applyBorder="1" applyAlignment="1">
      <alignment horizontal="center"/>
    </xf>
    <xf numFmtId="0" fontId="24" fillId="0" borderId="65" xfId="0" applyFont="1" applyBorder="1"/>
    <xf numFmtId="0" fontId="24" fillId="0" borderId="37" xfId="0" applyFont="1" applyBorder="1"/>
    <xf numFmtId="0" fontId="24" fillId="0" borderId="77" xfId="0" applyFont="1" applyBorder="1" applyAlignment="1">
      <alignment horizontal="center"/>
    </xf>
    <xf numFmtId="0" fontId="24" fillId="0" borderId="65" xfId="0" applyFont="1" applyBorder="1" applyAlignment="1">
      <alignment horizontal="center"/>
    </xf>
    <xf numFmtId="173" fontId="24" fillId="0" borderId="65" xfId="0" applyNumberFormat="1" applyFont="1" applyBorder="1" applyAlignment="1">
      <alignment horizontal="center"/>
    </xf>
    <xf numFmtId="0" fontId="24" fillId="0" borderId="80" xfId="0" applyFont="1" applyBorder="1" applyAlignment="1">
      <alignment horizontal="left"/>
    </xf>
    <xf numFmtId="49" fontId="26" fillId="0" borderId="69" xfId="0" applyNumberFormat="1" applyFont="1" applyBorder="1"/>
    <xf numFmtId="0" fontId="26" fillId="0" borderId="69" xfId="0" applyFont="1" applyBorder="1"/>
    <xf numFmtId="3" fontId="26" fillId="0" borderId="69" xfId="0" applyNumberFormat="1" applyFont="1" applyBorder="1" applyAlignment="1">
      <alignment horizontal="center"/>
    </xf>
    <xf numFmtId="15" fontId="26" fillId="0" borderId="69" xfId="0" applyNumberFormat="1" applyFont="1" applyBorder="1" applyAlignment="1">
      <alignment horizontal="center"/>
    </xf>
    <xf numFmtId="173" fontId="26" fillId="0" borderId="69" xfId="0" applyNumberFormat="1" applyFont="1" applyBorder="1"/>
    <xf numFmtId="0" fontId="24" fillId="0" borderId="81" xfId="0" applyFont="1" applyBorder="1" applyAlignment="1">
      <alignment horizontal="center"/>
    </xf>
    <xf numFmtId="49" fontId="24" fillId="0" borderId="82" xfId="0" applyNumberFormat="1" applyFont="1" applyBorder="1"/>
    <xf numFmtId="0" fontId="24" fillId="0" borderId="82" xfId="0" applyFont="1" applyBorder="1"/>
    <xf numFmtId="3" fontId="24" fillId="0" borderId="82" xfId="0" applyNumberFormat="1" applyFont="1" applyBorder="1" applyAlignment="1">
      <alignment horizontal="center"/>
    </xf>
    <xf numFmtId="15" fontId="24" fillId="0" borderId="82" xfId="0" applyNumberFormat="1" applyFont="1" applyBorder="1" applyAlignment="1">
      <alignment horizontal="center"/>
    </xf>
    <xf numFmtId="173" fontId="24" fillId="0" borderId="82" xfId="0" applyNumberFormat="1" applyFont="1" applyBorder="1" applyAlignment="1">
      <alignment horizontal="center"/>
    </xf>
    <xf numFmtId="174" fontId="24" fillId="0" borderId="82" xfId="0" applyNumberFormat="1" applyFont="1" applyBorder="1"/>
    <xf numFmtId="173" fontId="24" fillId="0" borderId="82" xfId="0" applyNumberFormat="1" applyFont="1" applyBorder="1"/>
    <xf numFmtId="0" fontId="24" fillId="0" borderId="83" xfId="0" applyFont="1" applyBorder="1" applyAlignment="1">
      <alignment horizontal="left"/>
    </xf>
    <xf numFmtId="49" fontId="26" fillId="0" borderId="71" xfId="0" applyNumberFormat="1" applyFont="1" applyBorder="1"/>
    <xf numFmtId="0" fontId="26" fillId="0" borderId="71" xfId="0" applyFont="1" applyBorder="1"/>
    <xf numFmtId="3" fontId="26" fillId="0" borderId="71" xfId="0" applyNumberFormat="1" applyFont="1" applyBorder="1" applyAlignment="1">
      <alignment horizontal="center"/>
    </xf>
    <xf numFmtId="15" fontId="26" fillId="0" borderId="71" xfId="0" applyNumberFormat="1" applyFont="1" applyBorder="1" applyAlignment="1">
      <alignment horizontal="center"/>
    </xf>
    <xf numFmtId="173" fontId="26" fillId="0" borderId="71" xfId="0" applyNumberFormat="1" applyFont="1" applyBorder="1"/>
    <xf numFmtId="0" fontId="24" fillId="0" borderId="34" xfId="0" applyFont="1" applyBorder="1" applyAlignment="1">
      <alignment horizontal="left"/>
    </xf>
    <xf numFmtId="0" fontId="25" fillId="0" borderId="75" xfId="0" applyFont="1" applyBorder="1" applyAlignment="1">
      <alignment horizontal="center"/>
    </xf>
    <xf numFmtId="3" fontId="25" fillId="0" borderId="84" xfId="0" applyNumberFormat="1" applyFont="1" applyBorder="1" applyAlignment="1">
      <alignment horizontal="center"/>
    </xf>
    <xf numFmtId="0" fontId="24" fillId="0" borderId="84" xfId="0" applyFont="1" applyBorder="1" applyAlignment="1">
      <alignment horizontal="center"/>
    </xf>
    <xf numFmtId="174" fontId="25" fillId="0" borderId="84" xfId="0" applyNumberFormat="1" applyFont="1" applyBorder="1"/>
    <xf numFmtId="0" fontId="27" fillId="0" borderId="79" xfId="0" applyFont="1" applyBorder="1" applyAlignment="1">
      <alignment horizontal="center"/>
    </xf>
    <xf numFmtId="3" fontId="27" fillId="0" borderId="65" xfId="0" applyNumberFormat="1" applyFont="1" applyBorder="1" applyAlignment="1">
      <alignment horizontal="center"/>
    </xf>
    <xf numFmtId="0" fontId="28" fillId="0" borderId="65" xfId="0" applyFont="1" applyBorder="1" applyAlignment="1">
      <alignment horizontal="center"/>
    </xf>
    <xf numFmtId="173" fontId="27" fillId="0" borderId="77" xfId="0" applyNumberFormat="1" applyFont="1" applyBorder="1"/>
    <xf numFmtId="173" fontId="27" fillId="0" borderId="0" xfId="0" applyNumberFormat="1" applyFont="1"/>
    <xf numFmtId="3" fontId="24" fillId="0" borderId="69" xfId="0" applyNumberFormat="1" applyFont="1" applyBorder="1" applyAlignment="1">
      <alignment horizontal="center"/>
    </xf>
    <xf numFmtId="173" fontId="24" fillId="0" borderId="69" xfId="0" applyNumberFormat="1" applyFont="1" applyBorder="1"/>
    <xf numFmtId="0" fontId="24" fillId="0" borderId="81" xfId="0" applyFont="1" applyBorder="1" applyAlignment="1">
      <alignment horizontal="left"/>
    </xf>
    <xf numFmtId="49" fontId="24" fillId="0" borderId="71" xfId="0" applyNumberFormat="1" applyFont="1" applyBorder="1"/>
    <xf numFmtId="3" fontId="24" fillId="0" borderId="71" xfId="0" applyNumberFormat="1" applyFont="1" applyBorder="1" applyAlignment="1">
      <alignment horizontal="center"/>
    </xf>
    <xf numFmtId="15" fontId="24" fillId="0" borderId="71" xfId="0" applyNumberFormat="1" applyFont="1" applyBorder="1" applyAlignment="1">
      <alignment horizontal="center"/>
    </xf>
    <xf numFmtId="173" fontId="24" fillId="0" borderId="72" xfId="0" applyNumberFormat="1" applyFont="1" applyBorder="1"/>
    <xf numFmtId="0" fontId="24" fillId="0" borderId="25" xfId="0" applyFont="1" applyBorder="1" applyAlignment="1">
      <alignment horizontal="left"/>
    </xf>
    <xf numFmtId="0" fontId="25" fillId="0" borderId="37" xfId="0" applyFont="1" applyBorder="1" applyAlignment="1">
      <alignment horizontal="center"/>
    </xf>
    <xf numFmtId="173" fontId="25" fillId="0" borderId="77" xfId="0" applyNumberFormat="1" applyFont="1" applyBorder="1"/>
    <xf numFmtId="173" fontId="25" fillId="0" borderId="0" xfId="0" applyNumberFormat="1" applyFont="1"/>
    <xf numFmtId="0" fontId="27" fillId="0" borderId="65" xfId="0" applyFont="1" applyBorder="1" applyAlignment="1">
      <alignment horizontal="center"/>
    </xf>
    <xf numFmtId="3" fontId="27" fillId="0" borderId="79" xfId="0" applyNumberFormat="1" applyFont="1" applyBorder="1" applyAlignment="1">
      <alignment horizontal="center"/>
    </xf>
    <xf numFmtId="173" fontId="27" fillId="0" borderId="37" xfId="0" applyNumberFormat="1" applyFont="1" applyBorder="1"/>
    <xf numFmtId="173" fontId="24" fillId="0" borderId="71" xfId="0" applyNumberFormat="1" applyFont="1" applyBorder="1" applyAlignment="1">
      <alignment horizontal="center"/>
    </xf>
    <xf numFmtId="173" fontId="24" fillId="0" borderId="71" xfId="0" applyNumberFormat="1" applyFont="1" applyBorder="1"/>
    <xf numFmtId="0" fontId="24" fillId="0" borderId="85" xfId="0" applyFont="1" applyBorder="1" applyAlignment="1">
      <alignment horizontal="left"/>
    </xf>
    <xf numFmtId="174" fontId="25" fillId="0" borderId="84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0" fontId="25" fillId="0" borderId="86" xfId="0" applyFont="1" applyBorder="1" applyAlignment="1">
      <alignment horizontal="center"/>
    </xf>
    <xf numFmtId="3" fontId="25" fillId="0" borderId="86" xfId="0" applyNumberFormat="1" applyFont="1" applyBorder="1" applyAlignment="1">
      <alignment horizontal="center"/>
    </xf>
    <xf numFmtId="0" fontId="24" fillId="0" borderId="86" xfId="0" applyFont="1" applyBorder="1" applyAlignment="1">
      <alignment horizontal="center"/>
    </xf>
    <xf numFmtId="173" fontId="25" fillId="0" borderId="86" xfId="0" applyNumberFormat="1" applyFont="1" applyBorder="1" applyAlignment="1">
      <alignment horizontal="center"/>
    </xf>
    <xf numFmtId="174" fontId="25" fillId="0" borderId="86" xfId="0" applyNumberFormat="1" applyFont="1" applyBorder="1" applyAlignment="1">
      <alignment horizontal="right"/>
    </xf>
    <xf numFmtId="3" fontId="25" fillId="0" borderId="90" xfId="0" applyNumberFormat="1" applyFont="1" applyBorder="1" applyAlignment="1">
      <alignment horizontal="center"/>
    </xf>
    <xf numFmtId="0" fontId="24" fillId="0" borderId="90" xfId="0" applyFont="1" applyBorder="1" applyAlignment="1">
      <alignment horizontal="center"/>
    </xf>
    <xf numFmtId="174" fontId="25" fillId="0" borderId="90" xfId="0" applyNumberFormat="1" applyFont="1" applyBorder="1" applyAlignment="1">
      <alignment horizontal="right"/>
    </xf>
    <xf numFmtId="3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9" fillId="0" borderId="0" xfId="0" applyFont="1"/>
    <xf numFmtId="0" fontId="26" fillId="0" borderId="0" xfId="0" applyFont="1" applyAlignment="1">
      <alignment horizontal="right" wrapText="1"/>
    </xf>
    <xf numFmtId="10" fontId="24" fillId="0" borderId="0" xfId="0" applyNumberFormat="1" applyFont="1"/>
    <xf numFmtId="0" fontId="25" fillId="5" borderId="93" xfId="0" applyFont="1" applyFill="1" applyBorder="1" applyAlignment="1">
      <alignment horizontal="center" wrapText="1"/>
    </xf>
    <xf numFmtId="0" fontId="24" fillId="5" borderId="95" xfId="0" applyFont="1" applyFill="1" applyBorder="1" applyAlignment="1">
      <alignment horizontal="center"/>
    </xf>
    <xf numFmtId="0" fontId="30" fillId="5" borderId="96" xfId="0" applyFont="1" applyFill="1" applyBorder="1" applyAlignment="1">
      <alignment horizontal="center"/>
    </xf>
    <xf numFmtId="0" fontId="24" fillId="5" borderId="97" xfId="0" applyFont="1" applyFill="1" applyBorder="1" applyAlignment="1">
      <alignment horizontal="center"/>
    </xf>
    <xf numFmtId="0" fontId="24" fillId="5" borderId="98" xfId="0" applyFont="1" applyFill="1" applyBorder="1" applyAlignment="1">
      <alignment horizontal="center"/>
    </xf>
    <xf numFmtId="0" fontId="24" fillId="0" borderId="99" xfId="0" applyFont="1" applyBorder="1" applyAlignment="1">
      <alignment horizontal="center"/>
    </xf>
    <xf numFmtId="0" fontId="30" fillId="0" borderId="100" xfId="0" applyFont="1" applyBorder="1" applyAlignment="1">
      <alignment horizontal="center"/>
    </xf>
    <xf numFmtId="173" fontId="25" fillId="0" borderId="24" xfId="0" applyNumberFormat="1" applyFont="1" applyBorder="1" applyAlignment="1">
      <alignment horizontal="center" vertical="top" wrapText="1"/>
    </xf>
    <xf numFmtId="0" fontId="24" fillId="0" borderId="82" xfId="0" applyFont="1" applyBorder="1" applyAlignment="1">
      <alignment horizontal="center"/>
    </xf>
    <xf numFmtId="174" fontId="24" fillId="0" borderId="99" xfId="0" applyNumberFormat="1" applyFont="1" applyBorder="1" applyAlignment="1">
      <alignment horizontal="center"/>
    </xf>
    <xf numFmtId="174" fontId="24" fillId="0" borderId="100" xfId="0" applyNumberFormat="1" applyFont="1" applyBorder="1" applyAlignment="1">
      <alignment horizontal="center"/>
    </xf>
    <xf numFmtId="0" fontId="24" fillId="0" borderId="73" xfId="0" applyFont="1" applyBorder="1" applyAlignment="1">
      <alignment horizontal="center"/>
    </xf>
    <xf numFmtId="0" fontId="24" fillId="0" borderId="101" xfId="0" applyFont="1" applyBorder="1"/>
    <xf numFmtId="0" fontId="24" fillId="7" borderId="20" xfId="0" applyFont="1" applyFill="1" applyBorder="1"/>
    <xf numFmtId="0" fontId="24" fillId="7" borderId="20" xfId="0" applyFont="1" applyFill="1" applyBorder="1" applyAlignment="1">
      <alignment horizontal="center"/>
    </xf>
    <xf numFmtId="0" fontId="25" fillId="7" borderId="20" xfId="0" applyFont="1" applyFill="1" applyBorder="1" applyAlignment="1">
      <alignment horizontal="center"/>
    </xf>
    <xf numFmtId="176" fontId="25" fillId="0" borderId="35" xfId="0" applyNumberFormat="1" applyFont="1" applyBorder="1" applyAlignment="1">
      <alignment horizontal="center"/>
    </xf>
    <xf numFmtId="173" fontId="25" fillId="0" borderId="96" xfId="0" applyNumberFormat="1" applyFont="1" applyBorder="1"/>
    <xf numFmtId="173" fontId="25" fillId="7" borderId="20" xfId="0" applyNumberFormat="1" applyFont="1" applyFill="1" applyBorder="1"/>
    <xf numFmtId="177" fontId="25" fillId="7" borderId="20" xfId="0" applyNumberFormat="1" applyFont="1" applyFill="1" applyBorder="1"/>
    <xf numFmtId="173" fontId="26" fillId="0" borderId="0" xfId="0" applyNumberFormat="1" applyFont="1"/>
    <xf numFmtId="173" fontId="25" fillId="7" borderId="27" xfId="0" applyNumberFormat="1" applyFont="1" applyFill="1" applyBorder="1" applyAlignment="1">
      <alignment horizontal="center"/>
    </xf>
    <xf numFmtId="173" fontId="25" fillId="7" borderId="24" xfId="0" applyNumberFormat="1" applyFont="1" applyFill="1" applyBorder="1"/>
    <xf numFmtId="0" fontId="24" fillId="0" borderId="37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173" fontId="25" fillId="7" borderId="31" xfId="0" applyNumberFormat="1" applyFont="1" applyFill="1" applyBorder="1"/>
    <xf numFmtId="177" fontId="26" fillId="0" borderId="69" xfId="0" applyNumberFormat="1" applyFont="1" applyBorder="1" applyAlignment="1">
      <alignment horizontal="center"/>
    </xf>
    <xf numFmtId="169" fontId="26" fillId="0" borderId="69" xfId="0" applyNumberFormat="1" applyFont="1" applyBorder="1"/>
    <xf numFmtId="173" fontId="26" fillId="0" borderId="102" xfId="0" applyNumberFormat="1" applyFont="1" applyBorder="1"/>
    <xf numFmtId="178" fontId="24" fillId="0" borderId="82" xfId="0" applyNumberFormat="1" applyFont="1" applyBorder="1" applyAlignment="1">
      <alignment horizontal="center"/>
    </xf>
    <xf numFmtId="174" fontId="24" fillId="0" borderId="103" xfId="0" applyNumberFormat="1" applyFont="1" applyBorder="1"/>
    <xf numFmtId="169" fontId="24" fillId="0" borderId="82" xfId="0" applyNumberFormat="1" applyFont="1" applyBorder="1"/>
    <xf numFmtId="173" fontId="24" fillId="0" borderId="103" xfId="0" applyNumberFormat="1" applyFont="1" applyBorder="1"/>
    <xf numFmtId="177" fontId="26" fillId="0" borderId="71" xfId="0" applyNumberFormat="1" applyFont="1" applyBorder="1" applyAlignment="1">
      <alignment horizontal="center"/>
    </xf>
    <xf numFmtId="169" fontId="26" fillId="0" borderId="71" xfId="0" applyNumberFormat="1" applyFont="1" applyBorder="1"/>
    <xf numFmtId="173" fontId="26" fillId="0" borderId="104" xfId="0" applyNumberFormat="1" applyFont="1" applyBorder="1"/>
    <xf numFmtId="177" fontId="25" fillId="0" borderId="84" xfId="0" applyNumberFormat="1" applyFont="1" applyBorder="1" applyAlignment="1">
      <alignment horizontal="center"/>
    </xf>
    <xf numFmtId="173" fontId="25" fillId="0" borderId="84" xfId="0" applyNumberFormat="1" applyFont="1" applyBorder="1"/>
    <xf numFmtId="173" fontId="25" fillId="0" borderId="32" xfId="0" applyNumberFormat="1" applyFont="1" applyBorder="1"/>
    <xf numFmtId="177" fontId="27" fillId="0" borderId="79" xfId="0" applyNumberFormat="1" applyFont="1" applyBorder="1" applyAlignment="1">
      <alignment horizontal="center"/>
    </xf>
    <xf numFmtId="173" fontId="27" fillId="0" borderId="65" xfId="0" applyNumberFormat="1" applyFont="1" applyBorder="1"/>
    <xf numFmtId="173" fontId="27" fillId="0" borderId="26" xfId="0" applyNumberFormat="1" applyFont="1" applyBorder="1"/>
    <xf numFmtId="173" fontId="25" fillId="7" borderId="26" xfId="0" applyNumberFormat="1" applyFont="1" applyFill="1" applyBorder="1"/>
    <xf numFmtId="177" fontId="24" fillId="0" borderId="69" xfId="0" applyNumberFormat="1" applyFont="1" applyBorder="1" applyAlignment="1">
      <alignment horizontal="center"/>
    </xf>
    <xf numFmtId="169" fontId="24" fillId="0" borderId="69" xfId="0" applyNumberFormat="1" applyFont="1" applyBorder="1"/>
    <xf numFmtId="173" fontId="24" fillId="0" borderId="102" xfId="0" applyNumberFormat="1" applyFont="1" applyBorder="1"/>
    <xf numFmtId="173" fontId="25" fillId="7" borderId="19" xfId="0" applyNumberFormat="1" applyFont="1" applyFill="1" applyBorder="1"/>
    <xf numFmtId="177" fontId="24" fillId="0" borderId="82" xfId="0" applyNumberFormat="1" applyFont="1" applyBorder="1" applyAlignment="1">
      <alignment horizontal="center"/>
    </xf>
    <xf numFmtId="177" fontId="24" fillId="0" borderId="72" xfId="0" applyNumberFormat="1" applyFont="1" applyBorder="1" applyAlignment="1">
      <alignment horizontal="center"/>
    </xf>
    <xf numFmtId="169" fontId="24" fillId="0" borderId="71" xfId="0" applyNumberFormat="1" applyFont="1" applyBorder="1"/>
    <xf numFmtId="173" fontId="24" fillId="0" borderId="104" xfId="0" applyNumberFormat="1" applyFont="1" applyBorder="1"/>
    <xf numFmtId="177" fontId="25" fillId="0" borderId="76" xfId="0" applyNumberFormat="1" applyFont="1" applyBorder="1" applyAlignment="1">
      <alignment horizontal="center"/>
    </xf>
    <xf numFmtId="177" fontId="25" fillId="0" borderId="105" xfId="0" applyNumberFormat="1" applyFont="1" applyBorder="1" applyAlignment="1">
      <alignment horizontal="center"/>
    </xf>
    <xf numFmtId="173" fontId="25" fillId="0" borderId="106" xfId="0" applyNumberFormat="1" applyFont="1" applyBorder="1"/>
    <xf numFmtId="173" fontId="25" fillId="0" borderId="19" xfId="0" applyNumberFormat="1" applyFont="1" applyBorder="1"/>
    <xf numFmtId="173" fontId="25" fillId="8" borderId="27" xfId="0" applyNumberFormat="1" applyFont="1" applyFill="1" applyBorder="1"/>
    <xf numFmtId="177" fontId="27" fillId="0" borderId="79" xfId="0" applyNumberFormat="1" applyFont="1" applyBorder="1"/>
    <xf numFmtId="169" fontId="26" fillId="0" borderId="107" xfId="0" applyNumberFormat="1" applyFont="1" applyBorder="1"/>
    <xf numFmtId="173" fontId="25" fillId="7" borderId="0" xfId="0" applyNumberFormat="1" applyFont="1" applyFill="1"/>
    <xf numFmtId="173" fontId="25" fillId="7" borderId="0" xfId="0" applyNumberFormat="1" applyFont="1" applyFill="1" applyAlignment="1">
      <alignment horizontal="center"/>
    </xf>
    <xf numFmtId="169" fontId="24" fillId="0" borderId="108" xfId="0" applyNumberFormat="1" applyFont="1" applyBorder="1"/>
    <xf numFmtId="177" fontId="24" fillId="0" borderId="71" xfId="0" applyNumberFormat="1" applyFont="1" applyBorder="1" applyAlignment="1">
      <alignment horizontal="center"/>
    </xf>
    <xf numFmtId="169" fontId="24" fillId="0" borderId="109" xfId="0" applyNumberFormat="1" applyFont="1" applyBorder="1"/>
    <xf numFmtId="173" fontId="31" fillId="0" borderId="35" xfId="0" applyNumberFormat="1" applyFont="1" applyBorder="1" applyAlignment="1">
      <alignment horizontal="center" wrapText="1"/>
    </xf>
    <xf numFmtId="173" fontId="25" fillId="0" borderId="75" xfId="0" applyNumberFormat="1" applyFont="1" applyBorder="1"/>
    <xf numFmtId="173" fontId="29" fillId="0" borderId="0" xfId="0" applyNumberFormat="1" applyFont="1"/>
    <xf numFmtId="173" fontId="25" fillId="0" borderId="79" xfId="0" applyNumberFormat="1" applyFont="1" applyBorder="1" applyAlignment="1">
      <alignment horizontal="right"/>
    </xf>
    <xf numFmtId="173" fontId="25" fillId="0" borderId="21" xfId="0" applyNumberFormat="1" applyFont="1" applyBorder="1" applyAlignment="1">
      <alignment horizontal="right"/>
    </xf>
    <xf numFmtId="177" fontId="25" fillId="0" borderId="86" xfId="0" applyNumberFormat="1" applyFont="1" applyBorder="1" applyAlignment="1">
      <alignment horizontal="center"/>
    </xf>
    <xf numFmtId="173" fontId="25" fillId="0" borderId="86" xfId="0" applyNumberFormat="1" applyFont="1" applyBorder="1" applyAlignment="1">
      <alignment horizontal="right"/>
    </xf>
    <xf numFmtId="173" fontId="25" fillId="0" borderId="110" xfId="0" applyNumberFormat="1" applyFont="1" applyBorder="1" applyAlignment="1">
      <alignment horizontal="right"/>
    </xf>
    <xf numFmtId="168" fontId="25" fillId="0" borderId="90" xfId="0" applyNumberFormat="1" applyFont="1" applyBorder="1" applyAlignment="1">
      <alignment horizontal="center"/>
    </xf>
    <xf numFmtId="173" fontId="25" fillId="0" borderId="90" xfId="0" applyNumberFormat="1" applyFont="1" applyBorder="1"/>
    <xf numFmtId="173" fontId="25" fillId="0" borderId="111" xfId="0" applyNumberFormat="1" applyFont="1" applyBorder="1"/>
    <xf numFmtId="172" fontId="29" fillId="0" borderId="0" xfId="0" applyNumberFormat="1" applyFont="1"/>
    <xf numFmtId="179" fontId="29" fillId="0" borderId="0" xfId="0" applyNumberFormat="1" applyFont="1"/>
    <xf numFmtId="173" fontId="26" fillId="0" borderId="0" xfId="0" applyNumberFormat="1" applyFont="1" applyAlignment="1">
      <alignment horizontal="right"/>
    </xf>
    <xf numFmtId="172" fontId="26" fillId="0" borderId="0" xfId="0" applyNumberFormat="1" applyFont="1"/>
    <xf numFmtId="0" fontId="24" fillId="0" borderId="0" xfId="0" applyFont="1" applyAlignment="1">
      <alignment horizontal="center" wrapText="1"/>
    </xf>
    <xf numFmtId="174" fontId="24" fillId="0" borderId="0" xfId="0" applyNumberFormat="1" applyFont="1"/>
    <xf numFmtId="174" fontId="24" fillId="0" borderId="33" xfId="0" applyNumberFormat="1" applyFont="1" applyBorder="1"/>
    <xf numFmtId="174" fontId="24" fillId="0" borderId="86" xfId="0" applyNumberFormat="1" applyFont="1" applyBorder="1"/>
    <xf numFmtId="173" fontId="24" fillId="3" borderId="0" xfId="0" applyNumberFormat="1" applyFont="1" applyFill="1"/>
    <xf numFmtId="173" fontId="24" fillId="0" borderId="35" xfId="0" applyNumberFormat="1" applyFont="1" applyBorder="1"/>
    <xf numFmtId="0" fontId="25" fillId="5" borderId="25" xfId="0" applyFont="1" applyFill="1" applyBorder="1" applyAlignment="1">
      <alignment horizontal="center" wrapText="1"/>
    </xf>
    <xf numFmtId="0" fontId="25" fillId="5" borderId="37" xfId="0" applyFont="1" applyFill="1" applyBorder="1" applyAlignment="1">
      <alignment horizontal="center" wrapText="1"/>
    </xf>
    <xf numFmtId="173" fontId="25" fillId="5" borderId="37" xfId="0" applyNumberFormat="1" applyFont="1" applyFill="1" applyBorder="1" applyAlignment="1">
      <alignment horizontal="center" wrapText="1"/>
    </xf>
    <xf numFmtId="0" fontId="24" fillId="5" borderId="80" xfId="0" applyFont="1" applyFill="1" applyBorder="1" applyAlignment="1">
      <alignment horizontal="center"/>
    </xf>
    <xf numFmtId="0" fontId="24" fillId="5" borderId="69" xfId="0" applyFont="1" applyFill="1" applyBorder="1"/>
    <xf numFmtId="0" fontId="24" fillId="5" borderId="99" xfId="0" applyFont="1" applyFill="1" applyBorder="1"/>
    <xf numFmtId="0" fontId="24" fillId="5" borderId="69" xfId="0" applyFont="1" applyFill="1" applyBorder="1" applyAlignment="1">
      <alignment horizontal="center"/>
    </xf>
    <xf numFmtId="173" fontId="24" fillId="5" borderId="99" xfId="0" applyNumberFormat="1" applyFont="1" applyFill="1" applyBorder="1" applyAlignment="1">
      <alignment horizontal="center"/>
    </xf>
    <xf numFmtId="173" fontId="24" fillId="5" borderId="69" xfId="0" applyNumberFormat="1" applyFont="1" applyFill="1" applyBorder="1" applyAlignment="1">
      <alignment horizontal="center"/>
    </xf>
    <xf numFmtId="0" fontId="24" fillId="0" borderId="80" xfId="0" applyFont="1" applyBorder="1" applyAlignment="1">
      <alignment horizontal="center"/>
    </xf>
    <xf numFmtId="0" fontId="24" fillId="0" borderId="99" xfId="0" applyFont="1" applyBorder="1"/>
    <xf numFmtId="173" fontId="24" fillId="0" borderId="99" xfId="0" applyNumberFormat="1" applyFont="1" applyBorder="1" applyAlignment="1">
      <alignment horizontal="center"/>
    </xf>
    <xf numFmtId="0" fontId="24" fillId="0" borderId="112" xfId="0" applyFont="1" applyBorder="1" applyAlignment="1">
      <alignment horizontal="center"/>
    </xf>
    <xf numFmtId="49" fontId="24" fillId="0" borderId="82" xfId="0" applyNumberFormat="1" applyFont="1" applyBorder="1" applyAlignment="1">
      <alignment horizontal="center"/>
    </xf>
    <xf numFmtId="174" fontId="24" fillId="0" borderId="69" xfId="0" applyNumberFormat="1" applyFont="1" applyBorder="1"/>
    <xf numFmtId="172" fontId="24" fillId="0" borderId="82" xfId="0" applyNumberFormat="1" applyFont="1" applyBorder="1" applyAlignment="1">
      <alignment horizontal="right"/>
    </xf>
    <xf numFmtId="0" fontId="24" fillId="0" borderId="113" xfId="0" applyFont="1" applyBorder="1" applyAlignment="1">
      <alignment horizontal="center"/>
    </xf>
    <xf numFmtId="3" fontId="25" fillId="0" borderId="116" xfId="0" applyNumberFormat="1" applyFont="1" applyBorder="1" applyAlignment="1">
      <alignment horizontal="center"/>
    </xf>
    <xf numFmtId="15" fontId="25" fillId="0" borderId="116" xfId="0" applyNumberFormat="1" applyFont="1" applyBorder="1" applyAlignment="1">
      <alignment horizontal="right"/>
    </xf>
    <xf numFmtId="173" fontId="25" fillId="0" borderId="116" xfId="0" applyNumberFormat="1" applyFont="1" applyBorder="1"/>
    <xf numFmtId="0" fontId="24" fillId="0" borderId="85" xfId="0" applyFont="1" applyBorder="1" applyAlignment="1">
      <alignment horizontal="center"/>
    </xf>
    <xf numFmtId="0" fontId="25" fillId="0" borderId="33" xfId="0" applyFont="1" applyBorder="1" applyAlignment="1">
      <alignment horizontal="left"/>
    </xf>
    <xf numFmtId="3" fontId="25" fillId="0" borderId="33" xfId="0" applyNumberFormat="1" applyFont="1" applyBorder="1" applyAlignment="1">
      <alignment horizontal="center"/>
    </xf>
    <xf numFmtId="15" fontId="25" fillId="0" borderId="33" xfId="0" applyNumberFormat="1" applyFont="1" applyBorder="1" applyAlignment="1">
      <alignment horizontal="right"/>
    </xf>
    <xf numFmtId="10" fontId="25" fillId="0" borderId="84" xfId="0" applyNumberFormat="1" applyFont="1" applyBorder="1"/>
    <xf numFmtId="49" fontId="9" fillId="0" borderId="0" xfId="0" applyNumberFormat="1" applyFont="1"/>
    <xf numFmtId="0" fontId="22" fillId="0" borderId="0" xfId="0" applyFont="1" applyAlignment="1">
      <alignment horizontal="right"/>
    </xf>
    <xf numFmtId="3" fontId="22" fillId="0" borderId="0" xfId="0" applyNumberFormat="1" applyFont="1" applyAlignment="1">
      <alignment horizontal="center"/>
    </xf>
    <xf numFmtId="15" fontId="22" fillId="0" borderId="0" xfId="0" applyNumberFormat="1" applyFont="1" applyAlignment="1">
      <alignment horizontal="right"/>
    </xf>
    <xf numFmtId="173" fontId="22" fillId="0" borderId="0" xfId="0" applyNumberFormat="1" applyFont="1"/>
    <xf numFmtId="10" fontId="22" fillId="0" borderId="0" xfId="0" applyNumberFormat="1" applyFont="1"/>
    <xf numFmtId="0" fontId="9" fillId="0" borderId="0" xfId="0" applyFont="1"/>
    <xf numFmtId="173" fontId="9" fillId="0" borderId="0" xfId="0" applyNumberFormat="1" applyFont="1"/>
    <xf numFmtId="0" fontId="25" fillId="5" borderId="26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4" fillId="5" borderId="82" xfId="0" applyFont="1" applyFill="1" applyBorder="1" applyAlignment="1">
      <alignment horizontal="center"/>
    </xf>
    <xf numFmtId="0" fontId="24" fillId="5" borderId="69" xfId="0" applyFont="1" applyFill="1" applyBorder="1" applyAlignment="1">
      <alignment horizontal="center" wrapText="1"/>
    </xf>
    <xf numFmtId="0" fontId="24" fillId="5" borderId="102" xfId="0" applyFont="1" applyFill="1" applyBorder="1"/>
    <xf numFmtId="0" fontId="24" fillId="0" borderId="69" xfId="0" applyFont="1" applyBorder="1" applyAlignment="1">
      <alignment horizontal="center" wrapText="1"/>
    </xf>
    <xf numFmtId="0" fontId="24" fillId="0" borderId="102" xfId="0" applyFont="1" applyBorder="1"/>
    <xf numFmtId="0" fontId="24" fillId="0" borderId="117" xfId="0" applyFont="1" applyBorder="1" applyAlignment="1">
      <alignment horizontal="left" wrapText="1"/>
    </xf>
    <xf numFmtId="0" fontId="24" fillId="0" borderId="117" xfId="0" applyFont="1" applyBorder="1" applyAlignment="1">
      <alignment wrapText="1"/>
    </xf>
    <xf numFmtId="0" fontId="24" fillId="0" borderId="82" xfId="0" applyFont="1" applyBorder="1" applyAlignment="1">
      <alignment horizontal="center" wrapText="1"/>
    </xf>
    <xf numFmtId="0" fontId="24" fillId="0" borderId="82" xfId="0" applyFont="1" applyBorder="1" applyAlignment="1">
      <alignment horizontal="right"/>
    </xf>
    <xf numFmtId="177" fontId="25" fillId="0" borderId="116" xfId="0" applyNumberFormat="1" applyFont="1" applyBorder="1"/>
    <xf numFmtId="169" fontId="25" fillId="0" borderId="116" xfId="0" applyNumberFormat="1" applyFont="1" applyBorder="1" applyAlignment="1">
      <alignment horizontal="center"/>
    </xf>
    <xf numFmtId="173" fontId="25" fillId="0" borderId="116" xfId="0" applyNumberFormat="1" applyFont="1" applyBorder="1" applyAlignment="1">
      <alignment horizontal="center"/>
    </xf>
    <xf numFmtId="0" fontId="25" fillId="0" borderId="118" xfId="0" applyFont="1" applyBorder="1"/>
    <xf numFmtId="177" fontId="25" fillId="0" borderId="33" xfId="0" applyNumberFormat="1" applyFont="1" applyBorder="1"/>
    <xf numFmtId="169" fontId="25" fillId="0" borderId="33" xfId="0" applyNumberFormat="1" applyFont="1" applyBorder="1" applyAlignment="1">
      <alignment horizontal="center"/>
    </xf>
    <xf numFmtId="173" fontId="25" fillId="0" borderId="33" xfId="0" applyNumberFormat="1" applyFont="1" applyBorder="1" applyAlignment="1">
      <alignment horizontal="center"/>
    </xf>
    <xf numFmtId="0" fontId="25" fillId="0" borderId="32" xfId="0" applyFont="1" applyBorder="1"/>
    <xf numFmtId="169" fontId="22" fillId="0" borderId="0" xfId="0" applyNumberFormat="1" applyFont="1"/>
    <xf numFmtId="10" fontId="9" fillId="0" borderId="0" xfId="0" applyNumberFormat="1" applyFont="1"/>
    <xf numFmtId="170" fontId="9" fillId="0" borderId="0" xfId="0" applyNumberFormat="1" applyFont="1"/>
    <xf numFmtId="0" fontId="32" fillId="2" borderId="25" xfId="0" applyFont="1" applyFill="1" applyBorder="1" applyAlignment="1">
      <alignment horizontal="left"/>
    </xf>
    <xf numFmtId="0" fontId="33" fillId="2" borderId="37" xfId="0" applyFont="1" applyFill="1" applyBorder="1" applyAlignment="1">
      <alignment horizontal="left"/>
    </xf>
    <xf numFmtId="0" fontId="34" fillId="2" borderId="37" xfId="0" applyFont="1" applyFill="1" applyBorder="1"/>
    <xf numFmtId="0" fontId="32" fillId="2" borderId="16" xfId="0" applyFont="1" applyFill="1" applyBorder="1" applyAlignment="1">
      <alignment horizontal="left"/>
    </xf>
    <xf numFmtId="0" fontId="32" fillId="2" borderId="0" xfId="0" applyFont="1" applyFill="1" applyAlignment="1">
      <alignment horizontal="left"/>
    </xf>
    <xf numFmtId="0" fontId="35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 wrapText="1"/>
    </xf>
    <xf numFmtId="0" fontId="32" fillId="2" borderId="0" xfId="0" applyFont="1" applyFill="1" applyAlignment="1">
      <alignment horizontal="center"/>
    </xf>
    <xf numFmtId="0" fontId="33" fillId="2" borderId="16" xfId="0" applyFont="1" applyFill="1" applyBorder="1" applyAlignment="1">
      <alignment horizontal="left"/>
    </xf>
    <xf numFmtId="0" fontId="33" fillId="2" borderId="0" xfId="0" applyFont="1" applyFill="1" applyAlignment="1">
      <alignment horizontal="left"/>
    </xf>
    <xf numFmtId="0" fontId="36" fillId="2" borderId="0" xfId="0" applyFont="1" applyFill="1" applyAlignment="1">
      <alignment horizontal="center"/>
    </xf>
    <xf numFmtId="0" fontId="34" fillId="9" borderId="16" xfId="0" applyFont="1" applyFill="1" applyBorder="1" applyAlignment="1">
      <alignment horizontal="left" vertical="center"/>
    </xf>
    <xf numFmtId="0" fontId="34" fillId="9" borderId="0" xfId="0" applyFont="1" applyFill="1" applyAlignment="1">
      <alignment horizontal="left" vertical="center"/>
    </xf>
    <xf numFmtId="15" fontId="34" fillId="9" borderId="0" xfId="0" applyNumberFormat="1" applyFont="1" applyFill="1" applyAlignment="1">
      <alignment vertical="center"/>
    </xf>
    <xf numFmtId="49" fontId="34" fillId="9" borderId="0" xfId="0" applyNumberFormat="1" applyFont="1" applyFill="1" applyAlignment="1">
      <alignment horizontal="center" vertical="center"/>
    </xf>
    <xf numFmtId="49" fontId="34" fillId="9" borderId="0" xfId="0" applyNumberFormat="1" applyFont="1" applyFill="1" applyAlignment="1">
      <alignment vertical="center"/>
    </xf>
    <xf numFmtId="0" fontId="34" fillId="9" borderId="0" xfId="0" applyFont="1" applyFill="1" applyAlignment="1">
      <alignment horizontal="center"/>
    </xf>
    <xf numFmtId="0" fontId="34" fillId="2" borderId="16" xfId="0" applyFont="1" applyFill="1" applyBorder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15" fontId="34" fillId="2" borderId="0" xfId="0" applyNumberFormat="1" applyFont="1" applyFill="1" applyAlignment="1">
      <alignment vertical="center"/>
    </xf>
    <xf numFmtId="49" fontId="34" fillId="2" borderId="0" xfId="0" applyNumberFormat="1" applyFont="1" applyFill="1" applyAlignment="1">
      <alignment horizontal="center" vertical="center"/>
    </xf>
    <xf numFmtId="49" fontId="34" fillId="2" borderId="0" xfId="0" applyNumberFormat="1" applyFont="1" applyFill="1" applyAlignment="1">
      <alignment vertical="center"/>
    </xf>
    <xf numFmtId="0" fontId="34" fillId="0" borderId="0" xfId="0" applyFont="1" applyAlignment="1">
      <alignment horizontal="center"/>
    </xf>
    <xf numFmtId="0" fontId="34" fillId="2" borderId="0" xfId="0" applyFont="1" applyFill="1" applyAlignment="1">
      <alignment horizontal="center" vertical="center"/>
    </xf>
    <xf numFmtId="0" fontId="34" fillId="2" borderId="0" xfId="0" applyFont="1" applyFill="1"/>
    <xf numFmtId="15" fontId="34" fillId="2" borderId="0" xfId="0" applyNumberFormat="1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4" fillId="9" borderId="0" xfId="0" applyFont="1" applyFill="1" applyAlignment="1">
      <alignment horizontal="center" vertical="center"/>
    </xf>
    <xf numFmtId="0" fontId="34" fillId="9" borderId="0" xfId="0" applyFont="1" applyFill="1" applyAlignment="1">
      <alignment wrapText="1"/>
    </xf>
    <xf numFmtId="15" fontId="34" fillId="9" borderId="0" xfId="0" applyNumberFormat="1" applyFont="1" applyFill="1" applyAlignment="1">
      <alignment horizontal="center"/>
    </xf>
    <xf numFmtId="17" fontId="34" fillId="2" borderId="0" xfId="0" applyNumberFormat="1" applyFont="1" applyFill="1" applyAlignment="1">
      <alignment horizontal="center"/>
    </xf>
    <xf numFmtId="0" fontId="34" fillId="9" borderId="0" xfId="0" applyFont="1" applyFill="1"/>
    <xf numFmtId="17" fontId="34" fillId="9" borderId="0" xfId="0" applyNumberFormat="1" applyFont="1" applyFill="1" applyAlignment="1">
      <alignment horizontal="center"/>
    </xf>
    <xf numFmtId="0" fontId="34" fillId="2" borderId="0" xfId="0" applyFont="1" applyFill="1" applyAlignment="1">
      <alignment horizontal="right"/>
    </xf>
    <xf numFmtId="0" fontId="34" fillId="2" borderId="25" xfId="0" applyFont="1" applyFill="1" applyBorder="1" applyAlignment="1">
      <alignment horizontal="left" vertical="center"/>
    </xf>
    <xf numFmtId="0" fontId="34" fillId="2" borderId="37" xfId="0" applyFont="1" applyFill="1" applyBorder="1" applyAlignment="1">
      <alignment horizontal="left" vertical="center"/>
    </xf>
    <xf numFmtId="15" fontId="34" fillId="2" borderId="37" xfId="0" applyNumberFormat="1" applyFont="1" applyFill="1" applyBorder="1" applyAlignment="1">
      <alignment vertical="center"/>
    </xf>
    <xf numFmtId="0" fontId="34" fillId="2" borderId="37" xfId="0" applyFont="1" applyFill="1" applyBorder="1" applyAlignment="1">
      <alignment vertical="center"/>
    </xf>
    <xf numFmtId="17" fontId="34" fillId="2" borderId="37" xfId="0" applyNumberFormat="1" applyFont="1" applyFill="1" applyBorder="1"/>
    <xf numFmtId="0" fontId="34" fillId="2" borderId="28" xfId="0" applyFont="1" applyFill="1" applyBorder="1" applyAlignment="1">
      <alignment horizontal="left" vertical="center"/>
    </xf>
    <xf numFmtId="0" fontId="34" fillId="2" borderId="35" xfId="0" applyFont="1" applyFill="1" applyBorder="1" applyAlignment="1">
      <alignment horizontal="left" vertical="center"/>
    </xf>
    <xf numFmtId="15" fontId="34" fillId="2" borderId="35" xfId="0" applyNumberFormat="1" applyFont="1" applyFill="1" applyBorder="1" applyAlignment="1">
      <alignment vertical="center"/>
    </xf>
    <xf numFmtId="0" fontId="34" fillId="2" borderId="35" xfId="0" applyFont="1" applyFill="1" applyBorder="1" applyAlignment="1">
      <alignment vertical="center"/>
    </xf>
    <xf numFmtId="0" fontId="34" fillId="2" borderId="35" xfId="0" applyFont="1" applyFill="1" applyBorder="1"/>
    <xf numFmtId="17" fontId="34" fillId="2" borderId="35" xfId="0" applyNumberFormat="1" applyFont="1" applyFill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5" fontId="9" fillId="0" borderId="0" xfId="0" applyNumberFormat="1" applyFont="1" applyAlignment="1">
      <alignment horizontal="right" vertical="center"/>
    </xf>
    <xf numFmtId="1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34" fillId="2" borderId="37" xfId="0" applyFont="1" applyFill="1" applyBorder="1" applyAlignment="1">
      <alignment horizontal="right"/>
    </xf>
    <xf numFmtId="0" fontId="34" fillId="9" borderId="0" xfId="0" applyFont="1" applyFill="1" applyAlignment="1">
      <alignment vertical="center"/>
    </xf>
    <xf numFmtId="15" fontId="34" fillId="9" borderId="0" xfId="0" applyNumberFormat="1" applyFont="1" applyFill="1" applyAlignment="1">
      <alignment horizontal="right" vertical="center"/>
    </xf>
    <xf numFmtId="174" fontId="34" fillId="9" borderId="0" xfId="0" applyNumberFormat="1" applyFont="1" applyFill="1" applyAlignment="1">
      <alignment vertical="center"/>
    </xf>
    <xf numFmtId="174" fontId="34" fillId="9" borderId="0" xfId="0" applyNumberFormat="1" applyFont="1" applyFill="1" applyAlignment="1">
      <alignment horizontal="center"/>
    </xf>
    <xf numFmtId="172" fontId="34" fillId="9" borderId="0" xfId="0" applyNumberFormat="1" applyFont="1" applyFill="1" applyAlignment="1">
      <alignment horizontal="center"/>
    </xf>
    <xf numFmtId="174" fontId="34" fillId="9" borderId="0" xfId="0" applyNumberFormat="1" applyFont="1" applyFill="1"/>
    <xf numFmtId="0" fontId="34" fillId="2" borderId="0" xfId="0" applyFont="1" applyFill="1" applyAlignment="1">
      <alignment vertical="center"/>
    </xf>
    <xf numFmtId="15" fontId="34" fillId="2" borderId="0" xfId="0" applyNumberFormat="1" applyFont="1" applyFill="1" applyAlignment="1">
      <alignment horizontal="right" vertical="center"/>
    </xf>
    <xf numFmtId="174" fontId="34" fillId="2" borderId="0" xfId="0" applyNumberFormat="1" applyFont="1" applyFill="1" applyAlignment="1">
      <alignment vertical="center"/>
    </xf>
    <xf numFmtId="174" fontId="34" fillId="2" borderId="0" xfId="0" applyNumberFormat="1" applyFont="1" applyFill="1" applyAlignment="1">
      <alignment horizontal="center"/>
    </xf>
    <xf numFmtId="172" fontId="34" fillId="2" borderId="0" xfId="0" applyNumberFormat="1" applyFont="1" applyFill="1" applyAlignment="1">
      <alignment horizontal="center"/>
    </xf>
    <xf numFmtId="174" fontId="34" fillId="2" borderId="0" xfId="0" applyNumberFormat="1" applyFont="1" applyFill="1"/>
    <xf numFmtId="3" fontId="34" fillId="2" borderId="0" xfId="0" applyNumberFormat="1" applyFont="1" applyFill="1" applyAlignment="1">
      <alignment vertical="center"/>
    </xf>
    <xf numFmtId="0" fontId="34" fillId="2" borderId="0" xfId="0" applyFont="1" applyFill="1" applyAlignment="1">
      <alignment horizontal="center" vertical="center" wrapText="1"/>
    </xf>
    <xf numFmtId="3" fontId="34" fillId="9" borderId="0" xfId="0" applyNumberFormat="1" applyFont="1" applyFill="1" applyAlignment="1">
      <alignment vertical="center"/>
    </xf>
    <xf numFmtId="0" fontId="34" fillId="2" borderId="0" xfId="0" applyFont="1" applyFill="1" applyAlignment="1">
      <alignment horizontal="right" vertical="center"/>
    </xf>
    <xf numFmtId="175" fontId="34" fillId="2" borderId="37" xfId="0" applyNumberFormat="1" applyFont="1" applyFill="1" applyBorder="1" applyAlignment="1">
      <alignment vertical="center"/>
    </xf>
    <xf numFmtId="15" fontId="34" fillId="2" borderId="37" xfId="0" applyNumberFormat="1" applyFont="1" applyFill="1" applyBorder="1" applyAlignment="1">
      <alignment horizontal="right" vertical="center"/>
    </xf>
    <xf numFmtId="174" fontId="34" fillId="2" borderId="37" xfId="0" applyNumberFormat="1" applyFont="1" applyFill="1" applyBorder="1" applyAlignment="1">
      <alignment vertical="center"/>
    </xf>
    <xf numFmtId="170" fontId="34" fillId="2" borderId="37" xfId="0" applyNumberFormat="1" applyFont="1" applyFill="1" applyBorder="1"/>
    <xf numFmtId="175" fontId="34" fillId="2" borderId="35" xfId="0" applyNumberFormat="1" applyFont="1" applyFill="1" applyBorder="1" applyAlignment="1">
      <alignment vertical="center"/>
    </xf>
    <xf numFmtId="15" fontId="34" fillId="2" borderId="35" xfId="0" applyNumberFormat="1" applyFont="1" applyFill="1" applyBorder="1" applyAlignment="1">
      <alignment horizontal="right" vertical="center"/>
    </xf>
    <xf numFmtId="9" fontId="34" fillId="2" borderId="35" xfId="0" applyNumberFormat="1" applyFont="1" applyFill="1" applyBorder="1" applyAlignment="1">
      <alignment vertical="center"/>
    </xf>
    <xf numFmtId="172" fontId="34" fillId="2" borderId="35" xfId="0" applyNumberFormat="1" applyFont="1" applyFill="1" applyBorder="1" applyAlignment="1">
      <alignment vertical="center"/>
    </xf>
    <xf numFmtId="170" fontId="34" fillId="2" borderId="35" xfId="0" applyNumberFormat="1" applyFont="1" applyFill="1" applyBorder="1"/>
    <xf numFmtId="175" fontId="9" fillId="0" borderId="0" xfId="0" applyNumberFormat="1" applyFont="1" applyAlignment="1">
      <alignment horizontal="right" vertical="center"/>
    </xf>
    <xf numFmtId="172" fontId="9" fillId="0" borderId="0" xfId="0" applyNumberFormat="1" applyFont="1" applyAlignment="1">
      <alignment horizontal="right" vertical="center"/>
    </xf>
    <xf numFmtId="174" fontId="34" fillId="2" borderId="37" xfId="0" applyNumberFormat="1" applyFont="1" applyFill="1" applyBorder="1"/>
    <xf numFmtId="0" fontId="34" fillId="2" borderId="26" xfId="0" applyFont="1" applyFill="1" applyBorder="1"/>
    <xf numFmtId="180" fontId="34" fillId="2" borderId="119" xfId="0" applyNumberFormat="1" applyFont="1" applyFill="1" applyBorder="1"/>
    <xf numFmtId="0" fontId="34" fillId="2" borderId="119" xfId="0" applyFont="1" applyFill="1" applyBorder="1"/>
    <xf numFmtId="174" fontId="35" fillId="2" borderId="0" xfId="0" applyNumberFormat="1" applyFont="1" applyFill="1" applyAlignment="1">
      <alignment horizontal="center"/>
    </xf>
    <xf numFmtId="0" fontId="35" fillId="2" borderId="19" xfId="0" applyFont="1" applyFill="1" applyBorder="1" applyAlignment="1">
      <alignment horizontal="center"/>
    </xf>
    <xf numFmtId="180" fontId="35" fillId="2" borderId="0" xfId="0" applyNumberFormat="1" applyFont="1" applyFill="1" applyAlignment="1">
      <alignment horizontal="center"/>
    </xf>
    <xf numFmtId="174" fontId="36" fillId="2" borderId="0" xfId="0" applyNumberFormat="1" applyFont="1" applyFill="1" applyAlignment="1">
      <alignment horizontal="center"/>
    </xf>
    <xf numFmtId="181" fontId="34" fillId="9" borderId="0" xfId="0" applyNumberFormat="1" applyFont="1" applyFill="1" applyAlignment="1">
      <alignment horizontal="right"/>
    </xf>
    <xf numFmtId="181" fontId="34" fillId="9" borderId="0" xfId="0" applyNumberFormat="1" applyFont="1" applyFill="1" applyAlignment="1">
      <alignment horizontal="center"/>
    </xf>
    <xf numFmtId="174" fontId="34" fillId="9" borderId="0" xfId="0" applyNumberFormat="1" applyFont="1" applyFill="1" applyAlignment="1">
      <alignment horizontal="right"/>
    </xf>
    <xf numFmtId="10" fontId="34" fillId="9" borderId="0" xfId="0" applyNumberFormat="1" applyFont="1" applyFill="1"/>
    <xf numFmtId="10" fontId="34" fillId="9" borderId="19" xfId="0" applyNumberFormat="1" applyFont="1" applyFill="1" applyBorder="1" applyAlignment="1">
      <alignment horizontal="center"/>
    </xf>
    <xf numFmtId="181" fontId="34" fillId="2" borderId="0" xfId="0" applyNumberFormat="1" applyFont="1" applyFill="1" applyAlignment="1">
      <alignment horizontal="right"/>
    </xf>
    <xf numFmtId="181" fontId="34" fillId="2" borderId="0" xfId="0" applyNumberFormat="1" applyFont="1" applyFill="1" applyAlignment="1">
      <alignment horizontal="center"/>
    </xf>
    <xf numFmtId="174" fontId="34" fillId="2" borderId="0" xfId="0" applyNumberFormat="1" applyFont="1" applyFill="1" applyAlignment="1">
      <alignment horizontal="right"/>
    </xf>
    <xf numFmtId="10" fontId="34" fillId="2" borderId="0" xfId="0" applyNumberFormat="1" applyFont="1" applyFill="1"/>
    <xf numFmtId="10" fontId="34" fillId="2" borderId="19" xfId="0" applyNumberFormat="1" applyFont="1" applyFill="1" applyBorder="1" applyAlignment="1">
      <alignment horizontal="center"/>
    </xf>
    <xf numFmtId="0" fontId="34" fillId="9" borderId="19" xfId="0" applyFont="1" applyFill="1" applyBorder="1" applyAlignment="1">
      <alignment horizontal="center"/>
    </xf>
    <xf numFmtId="0" fontId="34" fillId="2" borderId="19" xfId="0" applyFont="1" applyFill="1" applyBorder="1" applyAlignment="1">
      <alignment horizontal="center"/>
    </xf>
    <xf numFmtId="181" fontId="34" fillId="2" borderId="37" xfId="0" applyNumberFormat="1" applyFont="1" applyFill="1" applyBorder="1" applyAlignment="1">
      <alignment horizontal="right"/>
    </xf>
    <xf numFmtId="181" fontId="34" fillId="2" borderId="37" xfId="0" applyNumberFormat="1" applyFont="1" applyFill="1" applyBorder="1" applyAlignment="1">
      <alignment horizontal="center"/>
    </xf>
    <xf numFmtId="174" fontId="34" fillId="2" borderId="37" xfId="0" applyNumberFormat="1" applyFont="1" applyFill="1" applyBorder="1" applyAlignment="1">
      <alignment horizontal="right"/>
    </xf>
    <xf numFmtId="10" fontId="34" fillId="2" borderId="37" xfId="0" applyNumberFormat="1" applyFont="1" applyFill="1" applyBorder="1"/>
    <xf numFmtId="10" fontId="34" fillId="2" borderId="26" xfId="0" applyNumberFormat="1" applyFont="1" applyFill="1" applyBorder="1"/>
    <xf numFmtId="10" fontId="34" fillId="2" borderId="35" xfId="0" applyNumberFormat="1" applyFont="1" applyFill="1" applyBorder="1" applyAlignment="1">
      <alignment horizontal="center"/>
    </xf>
    <xf numFmtId="174" fontId="34" fillId="2" borderId="35" xfId="0" applyNumberFormat="1" applyFont="1" applyFill="1" applyBorder="1"/>
    <xf numFmtId="10" fontId="34" fillId="2" borderId="35" xfId="0" applyNumberFormat="1" applyFont="1" applyFill="1" applyBorder="1"/>
    <xf numFmtId="10" fontId="34" fillId="2" borderId="21" xfId="0" applyNumberFormat="1" applyFont="1" applyFill="1" applyBorder="1"/>
    <xf numFmtId="180" fontId="34" fillId="2" borderId="120" xfId="0" applyNumberFormat="1" applyFont="1" applyFill="1" applyBorder="1"/>
    <xf numFmtId="0" fontId="34" fillId="2" borderId="120" xfId="0" applyFont="1" applyFill="1" applyBorder="1"/>
    <xf numFmtId="174" fontId="22" fillId="0" borderId="0" xfId="0" applyNumberFormat="1" applyFont="1"/>
    <xf numFmtId="10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right"/>
    </xf>
    <xf numFmtId="180" fontId="9" fillId="0" borderId="0" xfId="0" applyNumberFormat="1" applyFont="1" applyAlignment="1">
      <alignment horizontal="left"/>
    </xf>
    <xf numFmtId="0" fontId="35" fillId="0" borderId="0" xfId="0" applyFont="1"/>
    <xf numFmtId="0" fontId="32" fillId="0" borderId="0" xfId="0" applyFont="1"/>
    <xf numFmtId="0" fontId="0" fillId="10" borderId="0" xfId="0" applyFill="1"/>
    <xf numFmtId="0" fontId="37" fillId="0" borderId="0" xfId="0" applyFont="1"/>
    <xf numFmtId="43" fontId="0" fillId="0" borderId="0" xfId="0" applyNumberFormat="1"/>
    <xf numFmtId="2" fontId="38" fillId="0" borderId="0" xfId="0" applyNumberFormat="1" applyFont="1" applyAlignment="1">
      <alignment vertical="top"/>
    </xf>
    <xf numFmtId="2" fontId="39" fillId="0" borderId="0" xfId="0" applyNumberFormat="1" applyFont="1" applyAlignment="1">
      <alignment vertical="top"/>
    </xf>
    <xf numFmtId="2" fontId="22" fillId="0" borderId="0" xfId="0" applyNumberFormat="1" applyFont="1" applyAlignment="1">
      <alignment vertical="top"/>
    </xf>
    <xf numFmtId="182" fontId="9" fillId="0" borderId="0" xfId="0" applyNumberFormat="1" applyFont="1" applyAlignment="1">
      <alignment horizontal="right" vertical="top"/>
    </xf>
    <xf numFmtId="183" fontId="9" fillId="0" borderId="0" xfId="0" applyNumberFormat="1" applyFont="1" applyAlignment="1">
      <alignment horizontal="center" vertical="top" wrapText="1"/>
    </xf>
    <xf numFmtId="14" fontId="9" fillId="0" borderId="0" xfId="0" applyNumberFormat="1" applyFont="1" applyAlignment="1">
      <alignment vertical="top"/>
    </xf>
    <xf numFmtId="2" fontId="40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17" fontId="40" fillId="0" borderId="0" xfId="0" applyNumberFormat="1" applyFont="1" applyAlignment="1">
      <alignment horizontal="center" vertical="top"/>
    </xf>
    <xf numFmtId="17" fontId="22" fillId="0" borderId="0" xfId="0" applyNumberFormat="1" applyFont="1" applyAlignment="1">
      <alignment horizontal="center"/>
    </xf>
    <xf numFmtId="17" fontId="22" fillId="0" borderId="0" xfId="0" applyNumberFormat="1" applyFont="1" applyAlignment="1">
      <alignment horizontal="center" wrapText="1"/>
    </xf>
    <xf numFmtId="1" fontId="40" fillId="0" borderId="0" xfId="7" applyNumberFormat="1" applyFont="1" applyFill="1" applyAlignment="1">
      <alignment horizontal="center" vertical="top"/>
    </xf>
    <xf numFmtId="15" fontId="40" fillId="0" borderId="0" xfId="7" applyNumberFormat="1" applyFont="1" applyFill="1" applyAlignment="1">
      <alignment horizontal="center" vertical="top"/>
    </xf>
    <xf numFmtId="17" fontId="22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14" fontId="22" fillId="0" borderId="0" xfId="0" applyNumberFormat="1" applyFont="1" applyAlignment="1">
      <alignment horizontal="right" vertical="top"/>
    </xf>
    <xf numFmtId="2" fontId="9" fillId="0" borderId="0" xfId="0" applyNumberFormat="1" applyFont="1" applyAlignment="1">
      <alignment vertical="top" wrapText="1"/>
    </xf>
    <xf numFmtId="14" fontId="9" fillId="0" borderId="0" xfId="0" applyNumberFormat="1" applyFont="1" applyAlignment="1">
      <alignment horizontal="center" vertical="top"/>
    </xf>
    <xf numFmtId="0" fontId="6" fillId="10" borderId="0" xfId="0" applyFont="1" applyFill="1" applyAlignment="1">
      <alignment horizontal="center" vertical="top"/>
    </xf>
    <xf numFmtId="0" fontId="9" fillId="10" borderId="0" xfId="0" applyFont="1" applyFill="1" applyAlignment="1">
      <alignment horizontal="center" vertical="top"/>
    </xf>
    <xf numFmtId="2" fontId="9" fillId="10" borderId="0" xfId="0" applyNumberFormat="1" applyFont="1" applyFill="1" applyAlignment="1">
      <alignment vertical="top" wrapText="1"/>
    </xf>
    <xf numFmtId="14" fontId="9" fillId="10" borderId="0" xfId="0" applyNumberFormat="1" applyFont="1" applyFill="1" applyAlignment="1">
      <alignment horizontal="center" vertical="top"/>
    </xf>
    <xf numFmtId="0" fontId="9" fillId="0" borderId="0" xfId="0" applyFont="1" applyAlignment="1">
      <alignment horizontal="center" vertical="top" wrapText="1"/>
    </xf>
    <xf numFmtId="0" fontId="41" fillId="0" borderId="0" xfId="0" applyFont="1" applyAlignment="1">
      <alignment horizontal="center" vertical="top"/>
    </xf>
    <xf numFmtId="2" fontId="9" fillId="0" borderId="0" xfId="0" applyNumberFormat="1" applyFont="1" applyAlignment="1">
      <alignment vertical="top"/>
    </xf>
    <xf numFmtId="14" fontId="9" fillId="0" borderId="0" xfId="0" applyNumberFormat="1" applyFont="1" applyAlignment="1">
      <alignment horizontal="center" vertical="top" wrapText="1"/>
    </xf>
    <xf numFmtId="0" fontId="6" fillId="0" borderId="0" xfId="8" applyFont="1" applyAlignment="1">
      <alignment horizontal="center" vertical="top"/>
    </xf>
    <xf numFmtId="2" fontId="6" fillId="0" borderId="0" xfId="8" applyNumberFormat="1" applyFont="1" applyAlignment="1" applyProtection="1">
      <alignment vertical="top"/>
      <protection locked="0"/>
    </xf>
    <xf numFmtId="14" fontId="6" fillId="0" borderId="0" xfId="9" applyNumberFormat="1" applyFont="1" applyAlignment="1" applyProtection="1">
      <alignment horizontal="center" vertical="top"/>
      <protection locked="0"/>
    </xf>
    <xf numFmtId="49" fontId="6" fillId="0" borderId="0" xfId="8" applyNumberFormat="1" applyFont="1" applyAlignment="1" applyProtection="1">
      <alignment vertical="top"/>
      <protection locked="0"/>
    </xf>
    <xf numFmtId="14" fontId="6" fillId="0" borderId="0" xfId="8" applyNumberFormat="1" applyFont="1" applyAlignment="1" applyProtection="1">
      <alignment horizontal="center" vertical="top"/>
      <protection locked="0"/>
    </xf>
    <xf numFmtId="0" fontId="6" fillId="0" borderId="0" xfId="9" applyFont="1" applyAlignment="1">
      <alignment horizontal="center" vertical="top" wrapText="1"/>
    </xf>
    <xf numFmtId="0" fontId="42" fillId="0" borderId="0" xfId="0" applyFont="1" applyAlignment="1">
      <alignment horizontal="center" vertical="top" wrapText="1"/>
    </xf>
    <xf numFmtId="2" fontId="42" fillId="0" borderId="0" xfId="0" applyNumberFormat="1" applyFont="1" applyAlignment="1">
      <alignment vertical="top"/>
    </xf>
    <xf numFmtId="14" fontId="42" fillId="0" borderId="0" xfId="0" applyNumberFormat="1" applyFont="1" applyAlignment="1">
      <alignment horizontal="center" vertical="top"/>
    </xf>
    <xf numFmtId="1" fontId="9" fillId="0" borderId="0" xfId="0" applyNumberFormat="1" applyFont="1" applyAlignment="1">
      <alignment horizontal="left" vertical="top"/>
    </xf>
    <xf numFmtId="0" fontId="43" fillId="0" borderId="0" xfId="0" applyFont="1" applyAlignment="1">
      <alignment horizontal="center" vertical="top"/>
    </xf>
    <xf numFmtId="1" fontId="43" fillId="0" borderId="0" xfId="0" applyNumberFormat="1" applyFont="1" applyAlignment="1">
      <alignment horizontal="left" vertical="top"/>
    </xf>
    <xf numFmtId="14" fontId="43" fillId="0" borderId="0" xfId="0" applyNumberFormat="1" applyFont="1" applyAlignment="1">
      <alignment horizontal="center" vertical="top"/>
    </xf>
    <xf numFmtId="0" fontId="6" fillId="0" borderId="0" xfId="9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vertical="top"/>
    </xf>
    <xf numFmtId="2" fontId="43" fillId="0" borderId="0" xfId="0" applyNumberFormat="1" applyFont="1" applyAlignment="1">
      <alignment vertical="top"/>
    </xf>
    <xf numFmtId="14" fontId="43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4" fontId="9" fillId="0" borderId="0" xfId="0" applyNumberFormat="1" applyFont="1" applyAlignment="1">
      <alignment horizontal="center" vertical="top" wrapText="1"/>
    </xf>
    <xf numFmtId="184" fontId="9" fillId="0" borderId="0" xfId="0" applyNumberFormat="1" applyFont="1" applyAlignment="1">
      <alignment horizontal="center" vertical="top" wrapText="1"/>
    </xf>
    <xf numFmtId="175" fontId="22" fillId="0" borderId="0" xfId="0" applyNumberFormat="1" applyFont="1" applyAlignment="1">
      <alignment vertical="top"/>
    </xf>
    <xf numFmtId="4" fontId="22" fillId="0" borderId="0" xfId="0" applyNumberFormat="1" applyFont="1" applyAlignment="1">
      <alignment horizontal="center" wrapText="1"/>
    </xf>
    <xf numFmtId="184" fontId="22" fillId="0" borderId="0" xfId="0" applyNumberFormat="1" applyFont="1" applyAlignment="1">
      <alignment horizontal="center" wrapText="1"/>
    </xf>
    <xf numFmtId="170" fontId="22" fillId="0" borderId="0" xfId="0" applyNumberFormat="1" applyFont="1" applyAlignment="1">
      <alignment horizontal="center" wrapText="1"/>
    </xf>
    <xf numFmtId="3" fontId="40" fillId="0" borderId="0" xfId="7" applyNumberFormat="1" applyFont="1" applyFill="1" applyAlignment="1">
      <alignment horizontal="center" vertical="top"/>
    </xf>
    <xf numFmtId="43" fontId="22" fillId="0" borderId="0" xfId="0" applyNumberFormat="1" applyFont="1" applyAlignment="1">
      <alignment horizontal="center" wrapText="1"/>
    </xf>
    <xf numFmtId="4" fontId="22" fillId="0" borderId="0" xfId="0" applyNumberFormat="1" applyFont="1" applyAlignment="1">
      <alignment horizontal="center" vertical="top"/>
    </xf>
    <xf numFmtId="43" fontId="22" fillId="0" borderId="0" xfId="0" applyNumberFormat="1" applyFont="1" applyAlignment="1">
      <alignment horizontal="center" vertical="top"/>
    </xf>
    <xf numFmtId="184" fontId="22" fillId="0" borderId="0" xfId="0" applyNumberFormat="1" applyFont="1" applyAlignment="1">
      <alignment horizontal="center" vertical="top"/>
    </xf>
    <xf numFmtId="170" fontId="22" fillId="0" borderId="0" xfId="0" applyNumberFormat="1" applyFont="1" applyAlignment="1">
      <alignment horizontal="center" vertical="top"/>
    </xf>
    <xf numFmtId="4" fontId="22" fillId="0" borderId="0" xfId="0" applyNumberFormat="1" applyFont="1" applyAlignment="1">
      <alignment horizontal="right" vertical="top"/>
    </xf>
    <xf numFmtId="184" fontId="22" fillId="0" borderId="0" xfId="0" applyNumberFormat="1" applyFont="1" applyAlignment="1">
      <alignment horizontal="right" vertical="top"/>
    </xf>
    <xf numFmtId="2" fontId="22" fillId="0" borderId="0" xfId="0" applyNumberFormat="1" applyFont="1" applyAlignment="1">
      <alignment horizontal="right" vertical="top"/>
    </xf>
    <xf numFmtId="43" fontId="22" fillId="0" borderId="0" xfId="0" applyNumberFormat="1" applyFont="1" applyAlignment="1">
      <alignment horizontal="right" vertical="top"/>
    </xf>
    <xf numFmtId="170" fontId="9" fillId="0" borderId="0" xfId="0" applyNumberFormat="1" applyFont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184" fontId="9" fillId="0" borderId="0" xfId="0" applyNumberFormat="1" applyFont="1" applyAlignment="1">
      <alignment horizontal="right" vertical="top"/>
    </xf>
    <xf numFmtId="2" fontId="9" fillId="0" borderId="0" xfId="0" applyNumberFormat="1" applyFont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4" fontId="9" fillId="10" borderId="0" xfId="0" applyNumberFormat="1" applyFont="1" applyFill="1" applyAlignment="1">
      <alignment horizontal="right" vertical="top"/>
    </xf>
    <xf numFmtId="184" fontId="9" fillId="10" borderId="0" xfId="0" applyNumberFormat="1" applyFont="1" applyFill="1" applyAlignment="1">
      <alignment horizontal="right" vertical="top"/>
    </xf>
    <xf numFmtId="2" fontId="9" fillId="10" borderId="0" xfId="0" applyNumberFormat="1" applyFont="1" applyFill="1" applyAlignment="1">
      <alignment horizontal="right" vertical="top"/>
    </xf>
    <xf numFmtId="43" fontId="9" fillId="10" borderId="0" xfId="0" applyNumberFormat="1" applyFont="1" applyFill="1" applyAlignment="1">
      <alignment horizontal="right" vertical="top"/>
    </xf>
    <xf numFmtId="170" fontId="9" fillId="10" borderId="0" xfId="0" applyNumberFormat="1" applyFont="1" applyFill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4" fontId="6" fillId="0" borderId="0" xfId="1" applyNumberFormat="1" applyFont="1" applyFill="1" applyBorder="1" applyAlignment="1" applyProtection="1">
      <alignment horizontal="right" vertical="top"/>
      <protection locked="0"/>
    </xf>
    <xf numFmtId="41" fontId="6" fillId="0" borderId="0" xfId="1" applyNumberFormat="1" applyFont="1" applyFill="1" applyBorder="1" applyAlignment="1" applyProtection="1">
      <alignment horizontal="right" vertical="top"/>
      <protection locked="0"/>
    </xf>
    <xf numFmtId="2" fontId="6" fillId="0" borderId="0" xfId="1" applyNumberFormat="1" applyFont="1" applyFill="1" applyBorder="1" applyAlignment="1" applyProtection="1">
      <alignment horizontal="right" vertical="top"/>
      <protection locked="0"/>
    </xf>
    <xf numFmtId="43" fontId="6" fillId="0" borderId="0" xfId="1" applyFont="1" applyFill="1" applyBorder="1" applyAlignment="1" applyProtection="1">
      <alignment horizontal="right" vertical="top"/>
      <protection locked="0"/>
    </xf>
    <xf numFmtId="43" fontId="6" fillId="0" borderId="0" xfId="1" applyFont="1" applyFill="1" applyBorder="1" applyAlignment="1">
      <alignment horizontal="right" vertical="top"/>
    </xf>
    <xf numFmtId="4" fontId="42" fillId="0" borderId="0" xfId="0" applyNumberFormat="1" applyFont="1" applyAlignment="1">
      <alignment horizontal="right" vertical="top"/>
    </xf>
    <xf numFmtId="184" fontId="42" fillId="0" borderId="0" xfId="0" applyNumberFormat="1" applyFont="1" applyAlignment="1">
      <alignment horizontal="right" vertical="top"/>
    </xf>
    <xf numFmtId="164" fontId="42" fillId="0" borderId="0" xfId="0" applyNumberFormat="1" applyFont="1" applyAlignment="1">
      <alignment horizontal="right" vertical="top"/>
    </xf>
    <xf numFmtId="2" fontId="42" fillId="0" borderId="0" xfId="0" applyNumberFormat="1" applyFont="1" applyAlignment="1">
      <alignment horizontal="right" vertical="top"/>
    </xf>
    <xf numFmtId="43" fontId="42" fillId="0" borderId="0" xfId="0" applyNumberFormat="1" applyFont="1" applyAlignment="1">
      <alignment horizontal="right" vertical="top"/>
    </xf>
    <xf numFmtId="170" fontId="42" fillId="0" borderId="0" xfId="0" applyNumberFormat="1" applyFont="1" applyAlignment="1">
      <alignment horizontal="right" vertical="top"/>
    </xf>
    <xf numFmtId="4" fontId="43" fillId="0" borderId="0" xfId="0" applyNumberFormat="1" applyFont="1" applyAlignment="1">
      <alignment horizontal="right" vertical="top"/>
    </xf>
    <xf numFmtId="184" fontId="43" fillId="0" borderId="0" xfId="0" applyNumberFormat="1" applyFont="1" applyAlignment="1">
      <alignment horizontal="right" vertical="top"/>
    </xf>
    <xf numFmtId="164" fontId="43" fillId="0" borderId="0" xfId="0" applyNumberFormat="1" applyFont="1" applyAlignment="1">
      <alignment horizontal="right" vertical="top"/>
    </xf>
    <xf numFmtId="2" fontId="43" fillId="0" borderId="0" xfId="0" applyNumberFormat="1" applyFont="1" applyAlignment="1">
      <alignment horizontal="right" vertical="top"/>
    </xf>
    <xf numFmtId="43" fontId="43" fillId="0" borderId="0" xfId="0" applyNumberFormat="1" applyFont="1" applyAlignment="1">
      <alignment horizontal="right" vertical="top"/>
    </xf>
    <xf numFmtId="170" fontId="43" fillId="0" borderId="0" xfId="0" applyNumberFormat="1" applyFont="1" applyAlignment="1">
      <alignment horizontal="right" vertical="top"/>
    </xf>
    <xf numFmtId="4" fontId="6" fillId="0" borderId="0" xfId="0" applyNumberFormat="1" applyFont="1" applyAlignment="1">
      <alignment horizontal="right" vertical="top"/>
    </xf>
    <xf numFmtId="184" fontId="6" fillId="0" borderId="0" xfId="0" applyNumberFormat="1" applyFont="1" applyAlignment="1">
      <alignment horizontal="right" vertical="top"/>
    </xf>
    <xf numFmtId="2" fontId="6" fillId="0" borderId="0" xfId="0" applyNumberFormat="1" applyFont="1" applyAlignment="1">
      <alignment horizontal="right" vertical="top"/>
    </xf>
    <xf numFmtId="43" fontId="6" fillId="0" borderId="0" xfId="0" applyNumberFormat="1" applyFont="1" applyAlignment="1">
      <alignment horizontal="right" vertical="top"/>
    </xf>
    <xf numFmtId="170" fontId="6" fillId="0" borderId="0" xfId="0" applyNumberFormat="1" applyFont="1" applyAlignment="1">
      <alignment horizontal="right" vertical="top"/>
    </xf>
    <xf numFmtId="175" fontId="43" fillId="0" borderId="0" xfId="1" applyNumberFormat="1" applyFont="1" applyFill="1" applyBorder="1" applyAlignment="1" applyProtection="1">
      <alignment horizontal="right" vertical="top"/>
      <protection locked="0"/>
    </xf>
    <xf numFmtId="175" fontId="6" fillId="0" borderId="0" xfId="0" applyNumberFormat="1" applyFont="1" applyAlignment="1">
      <alignment horizontal="center" vertical="top" wrapText="1"/>
    </xf>
    <xf numFmtId="175" fontId="6" fillId="0" borderId="0" xfId="0" applyNumberFormat="1" applyFont="1" applyAlignment="1">
      <alignment vertical="top"/>
    </xf>
    <xf numFmtId="14" fontId="6" fillId="0" borderId="0" xfId="0" applyNumberFormat="1" applyFont="1" applyAlignment="1">
      <alignment vertical="top"/>
    </xf>
    <xf numFmtId="170" fontId="40" fillId="0" borderId="0" xfId="0" applyNumberFormat="1" applyFont="1" applyAlignment="1">
      <alignment horizontal="center" wrapText="1"/>
    </xf>
    <xf numFmtId="3" fontId="40" fillId="0" borderId="0" xfId="0" applyNumberFormat="1" applyFont="1" applyAlignment="1">
      <alignment horizontal="center" wrapText="1"/>
    </xf>
    <xf numFmtId="17" fontId="40" fillId="0" borderId="0" xfId="0" applyNumberFormat="1" applyFont="1" applyAlignment="1">
      <alignment horizontal="center" wrapText="1"/>
    </xf>
    <xf numFmtId="17" fontId="40" fillId="5" borderId="16" xfId="0" applyNumberFormat="1" applyFont="1" applyFill="1" applyBorder="1" applyAlignment="1">
      <alignment horizontal="center"/>
    </xf>
    <xf numFmtId="17" fontId="40" fillId="5" borderId="0" xfId="0" applyNumberFormat="1" applyFont="1" applyFill="1" applyAlignment="1">
      <alignment horizontal="center"/>
    </xf>
    <xf numFmtId="3" fontId="40" fillId="0" borderId="0" xfId="0" applyNumberFormat="1" applyFont="1" applyAlignment="1">
      <alignment horizontal="center" vertical="top"/>
    </xf>
    <xf numFmtId="17" fontId="40" fillId="5" borderId="16" xfId="0" applyNumberFormat="1" applyFont="1" applyFill="1" applyBorder="1" applyAlignment="1">
      <alignment horizontal="center" vertical="top"/>
    </xf>
    <xf numFmtId="17" fontId="40" fillId="5" borderId="0" xfId="0" applyNumberFormat="1" applyFont="1" applyFill="1" applyAlignment="1">
      <alignment horizontal="center" vertical="top"/>
    </xf>
    <xf numFmtId="170" fontId="40" fillId="0" borderId="0" xfId="0" applyNumberFormat="1" applyFont="1" applyAlignment="1">
      <alignment horizontal="center" vertical="top"/>
    </xf>
    <xf numFmtId="175" fontId="40" fillId="5" borderId="28" xfId="0" applyNumberFormat="1" applyFont="1" applyFill="1" applyBorder="1" applyAlignment="1">
      <alignment horizontal="center" vertical="top"/>
    </xf>
    <xf numFmtId="175" fontId="40" fillId="5" borderId="35" xfId="0" applyNumberFormat="1" applyFont="1" applyFill="1" applyBorder="1" applyAlignment="1">
      <alignment horizontal="center" vertical="top"/>
    </xf>
    <xf numFmtId="3" fontId="40" fillId="0" borderId="0" xfId="0" applyNumberFormat="1" applyFont="1" applyAlignment="1">
      <alignment horizontal="right" vertical="top"/>
    </xf>
    <xf numFmtId="175" fontId="40" fillId="0" borderId="0" xfId="0" applyNumberFormat="1" applyFont="1" applyAlignment="1">
      <alignment horizontal="right" vertical="top"/>
    </xf>
    <xf numFmtId="3" fontId="6" fillId="0" borderId="0" xfId="0" applyNumberFormat="1" applyFont="1" applyAlignment="1">
      <alignment horizontal="right" vertical="top"/>
    </xf>
    <xf numFmtId="175" fontId="6" fillId="0" borderId="0" xfId="0" applyNumberFormat="1" applyFont="1" applyAlignment="1">
      <alignment horizontal="right" vertical="top"/>
    </xf>
    <xf numFmtId="3" fontId="6" fillId="10" borderId="0" xfId="0" applyNumberFormat="1" applyFont="1" applyFill="1" applyAlignment="1">
      <alignment horizontal="right" vertical="top"/>
    </xf>
    <xf numFmtId="175" fontId="6" fillId="10" borderId="0" xfId="0" applyNumberFormat="1" applyFont="1" applyFill="1" applyAlignment="1">
      <alignment horizontal="right" vertical="top"/>
    </xf>
    <xf numFmtId="41" fontId="6" fillId="0" borderId="0" xfId="0" applyNumberFormat="1" applyFont="1" applyAlignment="1">
      <alignment horizontal="right" vertical="top"/>
    </xf>
    <xf numFmtId="3" fontId="6" fillId="0" borderId="0" xfId="0" applyNumberFormat="1" applyFont="1" applyAlignment="1">
      <alignment horizontal="right" vertical="center"/>
    </xf>
    <xf numFmtId="175" fontId="6" fillId="0" borderId="0" xfId="0" applyNumberFormat="1" applyFont="1" applyAlignment="1">
      <alignment horizontal="right" vertical="center"/>
    </xf>
    <xf numFmtId="183" fontId="6" fillId="0" borderId="0" xfId="0" applyNumberFormat="1" applyFont="1" applyAlignment="1">
      <alignment horizontal="center" vertical="top" wrapText="1"/>
    </xf>
    <xf numFmtId="170" fontId="6" fillId="0" borderId="0" xfId="0" applyNumberFormat="1" applyFont="1" applyAlignment="1">
      <alignment vertical="top" wrapText="1"/>
    </xf>
    <xf numFmtId="175" fontId="40" fillId="0" borderId="0" xfId="0" applyNumberFormat="1" applyFont="1" applyAlignment="1">
      <alignment vertical="top"/>
    </xf>
    <xf numFmtId="185" fontId="6" fillId="0" borderId="0" xfId="1" applyNumberFormat="1" applyFont="1" applyFill="1" applyAlignment="1">
      <alignment horizontal="right" vertical="top"/>
    </xf>
    <xf numFmtId="175" fontId="9" fillId="0" borderId="0" xfId="0" applyNumberFormat="1" applyFont="1" applyAlignment="1">
      <alignment vertical="top"/>
    </xf>
    <xf numFmtId="175" fontId="22" fillId="0" borderId="0" xfId="0" applyNumberFormat="1" applyFont="1" applyAlignment="1">
      <alignment horizontal="center" vertical="top"/>
    </xf>
    <xf numFmtId="175" fontId="9" fillId="0" borderId="0" xfId="0" applyNumberFormat="1" applyFont="1" applyAlignment="1">
      <alignment horizontal="right" vertical="top"/>
    </xf>
    <xf numFmtId="175" fontId="9" fillId="10" borderId="0" xfId="0" applyNumberFormat="1" applyFont="1" applyFill="1" applyAlignment="1">
      <alignment horizontal="right" vertical="top"/>
    </xf>
    <xf numFmtId="0" fontId="9" fillId="10" borderId="0" xfId="0" applyFont="1" applyFill="1"/>
    <xf numFmtId="175" fontId="41" fillId="0" borderId="0" xfId="0" applyNumberFormat="1" applyFont="1" applyAlignment="1">
      <alignment horizontal="right" vertical="top"/>
    </xf>
    <xf numFmtId="0" fontId="42" fillId="0" borderId="0" xfId="0" applyFont="1" applyAlignment="1">
      <alignment horizontal="center" vertical="top"/>
    </xf>
    <xf numFmtId="49" fontId="42" fillId="0" borderId="0" xfId="0" applyNumberFormat="1" applyFont="1" applyAlignment="1">
      <alignment vertical="top"/>
    </xf>
    <xf numFmtId="49" fontId="43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 wrapText="1"/>
    </xf>
    <xf numFmtId="49" fontId="6" fillId="0" borderId="0" xfId="9" applyNumberFormat="1" applyFont="1" applyAlignment="1" applyProtection="1">
      <alignment vertical="top" wrapText="1"/>
      <protection locked="0"/>
    </xf>
    <xf numFmtId="0" fontId="43" fillId="0" borderId="0" xfId="8" applyFont="1" applyAlignment="1">
      <alignment horizontal="center" vertical="top"/>
    </xf>
    <xf numFmtId="14" fontId="43" fillId="0" borderId="0" xfId="8" applyNumberFormat="1" applyFont="1" applyAlignment="1" applyProtection="1">
      <alignment horizontal="center" vertical="top"/>
      <protection locked="0"/>
    </xf>
    <xf numFmtId="0" fontId="17" fillId="0" borderId="0" xfId="0" applyFont="1" applyAlignment="1">
      <alignment horizontal="center" vertical="top"/>
    </xf>
    <xf numFmtId="175" fontId="6" fillId="0" borderId="0" xfId="1" applyNumberFormat="1" applyFont="1" applyFill="1" applyBorder="1" applyAlignment="1" applyProtection="1">
      <alignment horizontal="right" vertical="top"/>
      <protection locked="0"/>
    </xf>
    <xf numFmtId="4" fontId="43" fillId="0" borderId="0" xfId="1" applyNumberFormat="1" applyFont="1" applyFill="1" applyBorder="1" applyAlignment="1" applyProtection="1">
      <alignment horizontal="right" vertical="top"/>
      <protection locked="0"/>
    </xf>
    <xf numFmtId="41" fontId="43" fillId="0" borderId="0" xfId="1" applyNumberFormat="1" applyFont="1" applyFill="1" applyBorder="1" applyAlignment="1" applyProtection="1">
      <alignment horizontal="right" vertical="top"/>
      <protection locked="0"/>
    </xf>
    <xf numFmtId="43" fontId="43" fillId="0" borderId="0" xfId="1" applyFont="1" applyFill="1" applyBorder="1" applyAlignment="1" applyProtection="1">
      <alignment horizontal="right" vertical="top"/>
      <protection locked="0"/>
    </xf>
    <xf numFmtId="43" fontId="42" fillId="0" borderId="0" xfId="1" applyFont="1" applyFill="1" applyBorder="1" applyAlignment="1" applyProtection="1">
      <alignment horizontal="right" vertical="top"/>
      <protection locked="0"/>
    </xf>
    <xf numFmtId="0" fontId="42" fillId="0" borderId="0" xfId="8" applyFont="1" applyAlignment="1">
      <alignment horizontal="center" vertical="top"/>
    </xf>
    <xf numFmtId="2" fontId="42" fillId="0" borderId="0" xfId="8" applyNumberFormat="1" applyFont="1" applyAlignment="1" applyProtection="1">
      <alignment vertical="top"/>
      <protection locked="0"/>
    </xf>
    <xf numFmtId="14" fontId="42" fillId="0" borderId="0" xfId="8" applyNumberFormat="1" applyFont="1" applyAlignment="1" applyProtection="1">
      <alignment horizontal="center" vertical="top"/>
      <protection locked="0"/>
    </xf>
    <xf numFmtId="49" fontId="6" fillId="0" borderId="0" xfId="8" applyNumberFormat="1" applyFont="1" applyAlignment="1">
      <alignment vertical="top"/>
    </xf>
    <xf numFmtId="2" fontId="43" fillId="0" borderId="0" xfId="0" applyNumberFormat="1" applyFont="1" applyAlignment="1">
      <alignment vertical="top" wrapText="1"/>
    </xf>
    <xf numFmtId="0" fontId="9" fillId="0" borderId="0" xfId="0" applyFont="1" applyAlignment="1">
      <alignment vertical="top"/>
    </xf>
    <xf numFmtId="4" fontId="42" fillId="0" borderId="0" xfId="1" applyNumberFormat="1" applyFont="1" applyFill="1" applyBorder="1" applyAlignment="1" applyProtection="1">
      <alignment horizontal="right" vertical="top"/>
      <protection locked="0"/>
    </xf>
    <xf numFmtId="41" fontId="42" fillId="0" borderId="0" xfId="1" applyNumberFormat="1" applyFont="1" applyFill="1" applyBorder="1" applyAlignment="1" applyProtection="1">
      <alignment horizontal="right" vertical="top"/>
      <protection locked="0"/>
    </xf>
    <xf numFmtId="2" fontId="42" fillId="0" borderId="0" xfId="1" applyNumberFormat="1" applyFont="1" applyFill="1" applyBorder="1" applyAlignment="1" applyProtection="1">
      <alignment horizontal="right" vertical="top"/>
      <protection locked="0"/>
    </xf>
    <xf numFmtId="4" fontId="43" fillId="0" borderId="0" xfId="0" applyNumberFormat="1" applyFont="1" applyAlignment="1">
      <alignment vertical="top"/>
    </xf>
    <xf numFmtId="175" fontId="41" fillId="0" borderId="0" xfId="0" applyNumberFormat="1" applyFont="1" applyAlignment="1">
      <alignment vertical="top"/>
    </xf>
    <xf numFmtId="0" fontId="6" fillId="0" borderId="0" xfId="8" applyFont="1" applyAlignment="1">
      <alignment horizontal="center" vertical="top" wrapText="1"/>
    </xf>
    <xf numFmtId="2" fontId="17" fillId="0" borderId="0" xfId="0" applyNumberFormat="1" applyFont="1" applyAlignment="1">
      <alignment vertical="top"/>
    </xf>
    <xf numFmtId="14" fontId="17" fillId="0" borderId="0" xfId="0" applyNumberFormat="1" applyFont="1" applyAlignment="1">
      <alignment horizontal="center" vertical="top"/>
    </xf>
    <xf numFmtId="14" fontId="9" fillId="0" borderId="0" xfId="0" applyNumberFormat="1" applyFont="1" applyAlignment="1">
      <alignment horizontal="right" vertical="top"/>
    </xf>
    <xf numFmtId="0" fontId="40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2" fontId="22" fillId="11" borderId="0" xfId="0" applyNumberFormat="1" applyFont="1" applyFill="1" applyAlignment="1">
      <alignment vertical="top"/>
    </xf>
    <xf numFmtId="14" fontId="22" fillId="11" borderId="0" xfId="0" applyNumberFormat="1" applyFont="1" applyFill="1" applyAlignment="1">
      <alignment horizontal="right" vertical="top"/>
    </xf>
    <xf numFmtId="49" fontId="17" fillId="0" borderId="0" xfId="0" applyNumberFormat="1" applyFont="1" applyAlignment="1">
      <alignment vertical="top"/>
    </xf>
    <xf numFmtId="186" fontId="9" fillId="0" borderId="0" xfId="0" applyNumberFormat="1" applyFont="1" applyAlignment="1">
      <alignment horizontal="right" vertical="top"/>
    </xf>
    <xf numFmtId="4" fontId="17" fillId="0" borderId="0" xfId="0" applyNumberFormat="1" applyFont="1" applyAlignment="1">
      <alignment horizontal="right" vertical="top"/>
    </xf>
    <xf numFmtId="184" fontId="17" fillId="0" borderId="0" xfId="0" applyNumberFormat="1" applyFont="1" applyAlignment="1">
      <alignment horizontal="right" vertical="top"/>
    </xf>
    <xf numFmtId="164" fontId="17" fillId="0" borderId="0" xfId="0" applyNumberFormat="1" applyFont="1" applyAlignment="1">
      <alignment horizontal="right" vertical="top"/>
    </xf>
    <xf numFmtId="43" fontId="17" fillId="0" borderId="0" xfId="0" applyNumberFormat="1" applyFont="1" applyAlignment="1">
      <alignment horizontal="right" vertical="top"/>
    </xf>
    <xf numFmtId="170" fontId="17" fillId="0" borderId="0" xfId="0" applyNumberFormat="1" applyFont="1" applyAlignment="1">
      <alignment horizontal="right" vertical="top"/>
    </xf>
    <xf numFmtId="4" fontId="22" fillId="11" borderId="0" xfId="0" applyNumberFormat="1" applyFont="1" applyFill="1" applyAlignment="1">
      <alignment horizontal="right" vertical="top"/>
    </xf>
    <xf numFmtId="184" fontId="22" fillId="11" borderId="0" xfId="0" applyNumberFormat="1" applyFont="1" applyFill="1" applyAlignment="1">
      <alignment horizontal="right" vertical="top"/>
    </xf>
    <xf numFmtId="164" fontId="22" fillId="11" borderId="0" xfId="0" applyNumberFormat="1" applyFont="1" applyFill="1" applyAlignment="1">
      <alignment horizontal="right" vertical="top"/>
    </xf>
    <xf numFmtId="43" fontId="22" fillId="11" borderId="0" xfId="0" applyNumberFormat="1" applyFont="1" applyFill="1" applyAlignment="1">
      <alignment horizontal="right" vertical="top"/>
    </xf>
    <xf numFmtId="170" fontId="9" fillId="11" borderId="0" xfId="0" applyNumberFormat="1" applyFont="1" applyFill="1" applyAlignment="1">
      <alignment horizontal="right" vertical="top"/>
    </xf>
    <xf numFmtId="2" fontId="17" fillId="0" borderId="0" xfId="0" applyNumberFormat="1" applyFont="1" applyAlignment="1">
      <alignment horizontal="right" vertical="top"/>
    </xf>
    <xf numFmtId="3" fontId="40" fillId="11" borderId="0" xfId="0" applyNumberFormat="1" applyFont="1" applyFill="1" applyAlignment="1">
      <alignment horizontal="right" vertical="top"/>
    </xf>
    <xf numFmtId="175" fontId="40" fillId="11" borderId="0" xfId="0" applyNumberFormat="1" applyFont="1" applyFill="1" applyAlignment="1">
      <alignment horizontal="right" vertical="top"/>
    </xf>
    <xf numFmtId="186" fontId="40" fillId="0" borderId="0" xfId="0" applyNumberFormat="1" applyFont="1" applyAlignment="1">
      <alignment horizontal="right" vertical="top"/>
    </xf>
    <xf numFmtId="175" fontId="22" fillId="0" borderId="0" xfId="0" applyNumberFormat="1" applyFont="1" applyAlignment="1">
      <alignment horizontal="right" vertical="top"/>
    </xf>
    <xf numFmtId="49" fontId="43" fillId="0" borderId="0" xfId="0" applyNumberFormat="1" applyFont="1" applyAlignment="1">
      <alignment vertical="top" wrapText="1"/>
    </xf>
    <xf numFmtId="0" fontId="9" fillId="0" borderId="121" xfId="0" applyFont="1" applyBorder="1" applyAlignment="1">
      <alignment horizontal="center" vertical="top" wrapText="1" readingOrder="1"/>
    </xf>
    <xf numFmtId="0" fontId="44" fillId="0" borderId="0" xfId="0" applyFont="1" applyAlignment="1">
      <alignment horizontal="center" vertical="top"/>
    </xf>
    <xf numFmtId="49" fontId="9" fillId="0" borderId="0" xfId="0" applyNumberFormat="1" applyFont="1" applyAlignment="1">
      <alignment horizontal="center" vertical="top" wrapText="1"/>
    </xf>
    <xf numFmtId="49" fontId="43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 readingOrder="1"/>
    </xf>
    <xf numFmtId="49" fontId="38" fillId="0" borderId="0" xfId="0" applyNumberFormat="1" applyFont="1" applyAlignment="1">
      <alignment vertical="top"/>
    </xf>
    <xf numFmtId="182" fontId="22" fillId="11" borderId="0" xfId="0" applyNumberFormat="1" applyFont="1" applyFill="1" applyAlignment="1">
      <alignment horizontal="right" vertical="top"/>
    </xf>
    <xf numFmtId="0" fontId="6" fillId="0" borderId="0" xfId="0" applyFont="1" applyAlignment="1">
      <alignment vertical="top"/>
    </xf>
    <xf numFmtId="3" fontId="9" fillId="0" borderId="0" xfId="0" applyNumberFormat="1" applyFont="1" applyAlignment="1">
      <alignment vertical="top"/>
    </xf>
    <xf numFmtId="184" fontId="9" fillId="0" borderId="0" xfId="0" applyNumberFormat="1" applyFont="1" applyAlignment="1">
      <alignment vertical="top"/>
    </xf>
    <xf numFmtId="184" fontId="43" fillId="0" borderId="0" xfId="0" applyNumberFormat="1" applyFont="1" applyAlignment="1">
      <alignment vertical="top"/>
    </xf>
    <xf numFmtId="43" fontId="9" fillId="0" borderId="0" xfId="0" applyNumberFormat="1" applyFont="1" applyAlignment="1">
      <alignment vertical="top"/>
    </xf>
    <xf numFmtId="170" fontId="6" fillId="0" borderId="0" xfId="0" applyNumberFormat="1" applyFont="1" applyAlignment="1">
      <alignment vertical="top"/>
    </xf>
    <xf numFmtId="2" fontId="9" fillId="0" borderId="0" xfId="0" quotePrefix="1" applyNumberFormat="1" applyFont="1" applyAlignment="1">
      <alignment vertical="top"/>
    </xf>
    <xf numFmtId="2" fontId="6" fillId="0" borderId="0" xfId="9" quotePrefix="1" applyNumberFormat="1" applyFont="1" applyAlignment="1" applyProtection="1">
      <alignment vertical="top" wrapText="1"/>
      <protection locked="0"/>
    </xf>
    <xf numFmtId="2" fontId="42" fillId="0" borderId="0" xfId="0" quotePrefix="1" applyNumberFormat="1" applyFont="1" applyAlignment="1">
      <alignment vertical="top"/>
    </xf>
    <xf numFmtId="1" fontId="9" fillId="0" borderId="0" xfId="0" quotePrefix="1" applyNumberFormat="1" applyFont="1" applyAlignment="1">
      <alignment horizontal="left" vertical="top"/>
    </xf>
    <xf numFmtId="1" fontId="6" fillId="0" borderId="0" xfId="9" quotePrefix="1" applyNumberFormat="1" applyFont="1" applyAlignment="1" applyProtection="1">
      <alignment horizontal="left" vertical="top"/>
      <protection locked="0"/>
    </xf>
    <xf numFmtId="2" fontId="6" fillId="0" borderId="0" xfId="0" quotePrefix="1" applyNumberFormat="1" applyFont="1" applyAlignment="1">
      <alignment vertical="top"/>
    </xf>
    <xf numFmtId="2" fontId="43" fillId="0" borderId="0" xfId="0" quotePrefix="1" applyNumberFormat="1" applyFont="1" applyAlignment="1">
      <alignment vertical="top"/>
    </xf>
    <xf numFmtId="2" fontId="6" fillId="0" borderId="0" xfId="9" quotePrefix="1" applyNumberFormat="1" applyFont="1" applyAlignment="1" applyProtection="1">
      <alignment vertical="top"/>
      <protection locked="0"/>
    </xf>
    <xf numFmtId="49" fontId="9" fillId="0" borderId="0" xfId="0" quotePrefix="1" applyNumberFormat="1" applyFont="1" applyAlignment="1">
      <alignment vertical="top"/>
    </xf>
    <xf numFmtId="49" fontId="42" fillId="0" borderId="0" xfId="0" quotePrefix="1" applyNumberFormat="1" applyFont="1" applyAlignment="1">
      <alignment vertical="top"/>
    </xf>
    <xf numFmtId="2" fontId="6" fillId="0" borderId="0" xfId="8" quotePrefix="1" applyNumberFormat="1" applyFont="1" applyAlignment="1" applyProtection="1">
      <alignment vertical="top"/>
      <protection locked="0"/>
    </xf>
    <xf numFmtId="2" fontId="43" fillId="0" borderId="0" xfId="8" quotePrefix="1" applyNumberFormat="1" applyFont="1" applyAlignment="1" applyProtection="1">
      <alignment vertical="top"/>
      <protection locked="0"/>
    </xf>
    <xf numFmtId="0" fontId="9" fillId="0" borderId="0" xfId="0" quotePrefix="1" applyFont="1" applyAlignment="1">
      <alignment horizontal="center" vertical="top"/>
    </xf>
    <xf numFmtId="2" fontId="9" fillId="0" borderId="0" xfId="0" quotePrefix="1" applyNumberFormat="1" applyFont="1" applyAlignment="1">
      <alignment vertical="top" wrapText="1"/>
    </xf>
    <xf numFmtId="49" fontId="9" fillId="0" borderId="0" xfId="0" quotePrefix="1" applyNumberFormat="1" applyFont="1" applyAlignment="1">
      <alignment vertical="top" wrapText="1"/>
    </xf>
    <xf numFmtId="49" fontId="43" fillId="0" borderId="0" xfId="0" quotePrefix="1" applyNumberFormat="1" applyFont="1" applyAlignment="1">
      <alignment vertical="top" wrapText="1"/>
    </xf>
    <xf numFmtId="0" fontId="36" fillId="2" borderId="0" xfId="0" quotePrefix="1" applyFont="1" applyFill="1" applyAlignment="1">
      <alignment horizontal="center"/>
    </xf>
    <xf numFmtId="181" fontId="34" fillId="9" borderId="0" xfId="0" quotePrefix="1" applyNumberFormat="1" applyFont="1" applyFill="1" applyAlignment="1">
      <alignment horizontal="center"/>
    </xf>
    <xf numFmtId="181" fontId="34" fillId="2" borderId="0" xfId="0" quotePrefix="1" applyNumberFormat="1" applyFont="1" applyFill="1" applyAlignment="1">
      <alignment horizontal="center"/>
    </xf>
    <xf numFmtId="0" fontId="24" fillId="0" borderId="69" xfId="0" quotePrefix="1" applyFont="1" applyBorder="1" applyAlignment="1">
      <alignment horizontal="center" wrapText="1"/>
    </xf>
    <xf numFmtId="174" fontId="24" fillId="0" borderId="69" xfId="0" quotePrefix="1" applyNumberFormat="1" applyFont="1" applyBorder="1" applyAlignment="1">
      <alignment horizontal="center"/>
    </xf>
    <xf numFmtId="173" fontId="24" fillId="0" borderId="82" xfId="0" quotePrefix="1" applyNumberFormat="1" applyFont="1" applyBorder="1" applyAlignment="1">
      <alignment horizontal="center"/>
    </xf>
    <xf numFmtId="173" fontId="25" fillId="0" borderId="84" xfId="0" quotePrefix="1" applyNumberFormat="1" applyFont="1" applyBorder="1" applyAlignment="1">
      <alignment horizontal="center"/>
    </xf>
    <xf numFmtId="173" fontId="25" fillId="0" borderId="78" xfId="0" quotePrefix="1" applyNumberFormat="1" applyFont="1" applyBorder="1" applyAlignment="1">
      <alignment horizontal="center"/>
    </xf>
    <xf numFmtId="173" fontId="25" fillId="0" borderId="90" xfId="0" quotePrefix="1" applyNumberFormat="1" applyFont="1" applyBorder="1" applyAlignment="1">
      <alignment horizontal="center"/>
    </xf>
    <xf numFmtId="0" fontId="19" fillId="6" borderId="24" xfId="0" quotePrefix="1" applyFont="1" applyFill="1" applyBorder="1" applyAlignment="1">
      <alignment horizontal="center"/>
    </xf>
    <xf numFmtId="0" fontId="19" fillId="6" borderId="21" xfId="0" quotePrefix="1" applyFont="1" applyFill="1" applyBorder="1" applyAlignment="1">
      <alignment horizontal="center"/>
    </xf>
    <xf numFmtId="175" fontId="22" fillId="5" borderId="34" xfId="0" applyNumberFormat="1" applyFont="1" applyFill="1" applyBorder="1" applyAlignment="1">
      <alignment horizontal="center" vertical="top"/>
    </xf>
    <xf numFmtId="0" fontId="6" fillId="0" borderId="33" xfId="0" applyFont="1" applyBorder="1"/>
    <xf numFmtId="2" fontId="40" fillId="0" borderId="0" xfId="7" quotePrefix="1" applyNumberFormat="1" applyFont="1" applyFill="1" applyAlignment="1">
      <alignment horizontal="center" vertical="center" wrapText="1"/>
    </xf>
    <xf numFmtId="2" fontId="40" fillId="0" borderId="0" xfId="7" applyNumberFormat="1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wrapText="1"/>
    </xf>
    <xf numFmtId="0" fontId="6" fillId="0" borderId="0" xfId="0" applyFont="1"/>
    <xf numFmtId="0" fontId="32" fillId="2" borderId="0" xfId="0" applyFont="1" applyFill="1" applyAlignment="1">
      <alignment horizontal="center"/>
    </xf>
    <xf numFmtId="174" fontId="32" fillId="2" borderId="0" xfId="0" applyNumberFormat="1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2" fillId="2" borderId="19" xfId="0" applyFont="1" applyFill="1" applyBorder="1" applyAlignment="1">
      <alignment horizontal="center" wrapText="1"/>
    </xf>
    <xf numFmtId="0" fontId="6" fillId="0" borderId="19" xfId="0" applyFont="1" applyBorder="1"/>
    <xf numFmtId="180" fontId="32" fillId="2" borderId="0" xfId="0" applyNumberFormat="1" applyFont="1" applyFill="1" applyAlignment="1">
      <alignment horizontal="center" wrapText="1"/>
    </xf>
    <xf numFmtId="0" fontId="25" fillId="5" borderId="91" xfId="0" applyFont="1" applyFill="1" applyBorder="1" applyAlignment="1">
      <alignment horizontal="center" wrapText="1"/>
    </xf>
    <xf numFmtId="0" fontId="6" fillId="0" borderId="92" xfId="0" applyFont="1" applyBorder="1"/>
    <xf numFmtId="0" fontId="25" fillId="0" borderId="114" xfId="0" applyFont="1" applyBorder="1" applyAlignment="1">
      <alignment horizontal="left"/>
    </xf>
    <xf numFmtId="0" fontId="6" fillId="0" borderId="115" xfId="0" applyFont="1" applyBorder="1"/>
    <xf numFmtId="0" fontId="25" fillId="5" borderId="94" xfId="0" applyFont="1" applyFill="1" applyBorder="1" applyAlignment="1">
      <alignment horizontal="center" wrapText="1"/>
    </xf>
    <xf numFmtId="0" fontId="6" fillId="0" borderId="94" xfId="0" applyFont="1" applyBorder="1"/>
    <xf numFmtId="0" fontId="25" fillId="0" borderId="74" xfId="0" applyFont="1" applyBorder="1" applyAlignment="1">
      <alignment horizontal="left"/>
    </xf>
    <xf numFmtId="0" fontId="6" fillId="0" borderId="75" xfId="0" applyFont="1" applyBorder="1"/>
    <xf numFmtId="0" fontId="25" fillId="0" borderId="0" xfId="0" applyFont="1" applyAlignment="1">
      <alignment horizontal="center" wrapText="1"/>
    </xf>
    <xf numFmtId="0" fontId="0" fillId="0" borderId="0" xfId="0"/>
    <xf numFmtId="0" fontId="27" fillId="0" borderId="25" xfId="0" applyFont="1" applyBorder="1" applyAlignment="1">
      <alignment horizontal="left"/>
    </xf>
    <xf numFmtId="0" fontId="6" fillId="0" borderId="79" xfId="0" applyFont="1" applyBorder="1"/>
    <xf numFmtId="0" fontId="25" fillId="0" borderId="74" xfId="0" applyFont="1" applyBorder="1" applyAlignment="1">
      <alignment horizontal="center"/>
    </xf>
    <xf numFmtId="0" fontId="6" fillId="0" borderId="37" xfId="0" applyFont="1" applyBorder="1"/>
    <xf numFmtId="0" fontId="25" fillId="0" borderId="87" xfId="0" applyFont="1" applyBorder="1" applyAlignment="1">
      <alignment horizontal="left"/>
    </xf>
    <xf numFmtId="0" fontId="6" fillId="0" borderId="88" xfId="0" applyFont="1" applyBorder="1"/>
    <xf numFmtId="0" fontId="6" fillId="0" borderId="89" xfId="0" applyFont="1" applyBorder="1"/>
    <xf numFmtId="173" fontId="25" fillId="7" borderId="27" xfId="0" applyNumberFormat="1" applyFont="1" applyFill="1" applyBorder="1" applyAlignment="1">
      <alignment horizontal="center" vertical="top" wrapText="1"/>
    </xf>
    <xf numFmtId="0" fontId="6" fillId="0" borderId="24" xfId="0" applyFont="1" applyBorder="1"/>
    <xf numFmtId="0" fontId="18" fillId="4" borderId="34" xfId="0" applyFont="1" applyFill="1" applyBorder="1" applyAlignment="1">
      <alignment horizontal="center" wrapText="1"/>
    </xf>
    <xf numFmtId="0" fontId="6" fillId="0" borderId="32" xfId="0" applyFont="1" applyBorder="1"/>
    <xf numFmtId="0" fontId="19" fillId="6" borderId="34" xfId="0" applyFont="1" applyFill="1" applyBorder="1" applyAlignment="1">
      <alignment horizontal="center"/>
    </xf>
    <xf numFmtId="174" fontId="19" fillId="6" borderId="25" xfId="0" applyNumberFormat="1" applyFont="1" applyFill="1" applyBorder="1" applyAlignment="1">
      <alignment horizontal="center"/>
    </xf>
    <xf numFmtId="0" fontId="6" fillId="0" borderId="26" xfId="0" applyFont="1" applyBorder="1"/>
    <xf numFmtId="0" fontId="19" fillId="6" borderId="25" xfId="0" applyFont="1" applyFill="1" applyBorder="1" applyAlignment="1">
      <alignment horizontal="center"/>
    </xf>
    <xf numFmtId="0" fontId="20" fillId="5" borderId="33" xfId="0" applyFont="1" applyFill="1" applyBorder="1" applyAlignment="1">
      <alignment vertical="center" wrapText="1"/>
    </xf>
    <xf numFmtId="10" fontId="19" fillId="0" borderId="34" xfId="0" applyNumberFormat="1" applyFont="1" applyBorder="1" applyAlignment="1">
      <alignment horizontal="center"/>
    </xf>
    <xf numFmtId="170" fontId="19" fillId="0" borderId="34" xfId="0" applyNumberFormat="1" applyFont="1" applyBorder="1" applyAlignment="1">
      <alignment horizontal="center"/>
    </xf>
    <xf numFmtId="170" fontId="19" fillId="0" borderId="28" xfId="0" applyNumberFormat="1" applyFont="1" applyBorder="1" applyAlignment="1">
      <alignment horizontal="center"/>
    </xf>
    <xf numFmtId="0" fontId="6" fillId="0" borderId="35" xfId="0" applyFont="1" applyBorder="1"/>
    <xf numFmtId="0" fontId="6" fillId="0" borderId="21" xfId="0" applyFont="1" applyBorder="1"/>
    <xf numFmtId="0" fontId="19" fillId="0" borderId="28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10" fontId="19" fillId="0" borderId="25" xfId="0" applyNumberFormat="1" applyFont="1" applyBorder="1" applyAlignment="1">
      <alignment horizontal="center"/>
    </xf>
    <xf numFmtId="10" fontId="19" fillId="0" borderId="28" xfId="0" applyNumberFormat="1" applyFont="1" applyBorder="1" applyAlignment="1">
      <alignment horizontal="center"/>
    </xf>
    <xf numFmtId="10" fontId="19" fillId="0" borderId="16" xfId="0" applyNumberFormat="1" applyFont="1" applyBorder="1" applyAlignment="1">
      <alignment horizontal="center"/>
    </xf>
    <xf numFmtId="0" fontId="2" fillId="2" borderId="25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5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0" fontId="6" fillId="0" borderId="18" xfId="0" applyFont="1" applyBorder="1"/>
  </cellXfs>
  <cellStyles count="11">
    <cellStyle name="Comma" xfId="1" builtinId="3"/>
    <cellStyle name="Comma [0] 2" xfId="2" xr:uid="{00000000-0005-0000-0000-000031000000}"/>
    <cellStyle name="Comma 2" xfId="3" xr:uid="{00000000-0005-0000-0000-000032000000}"/>
    <cellStyle name="Currency [0] 2" xfId="4" xr:uid="{00000000-0005-0000-0000-000033000000}"/>
    <cellStyle name="Currency 2" xfId="5" xr:uid="{00000000-0005-0000-0000-000034000000}"/>
    <cellStyle name="Normal" xfId="0" builtinId="0"/>
    <cellStyle name="Normal 2" xfId="6" xr:uid="{00000000-0005-0000-0000-000035000000}"/>
    <cellStyle name="Normal 4" xfId="7" xr:uid="{00000000-0005-0000-0000-000036000000}"/>
    <cellStyle name="Normal_Workings - Rental Schedule 2007 draft 3" xfId="8" xr:uid="{00000000-0005-0000-0000-000037000000}"/>
    <cellStyle name="Normal_Workings - Rental Schedule 2007 draft 3 2" xfId="9" xr:uid="{00000000-0005-0000-0000-000038000000}"/>
    <cellStyle name="Percent 2" xfId="10" xr:uid="{00000000-0005-0000-0000-000039000000}"/>
  </cellStyles>
  <dxfs count="1">
    <dxf>
      <font>
        <color indexed="1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UDGET~4\BUDGET~1\Mwtod5-Yr05%20&amp;%2006%20draft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"/>
      <sheetName val="2006"/>
      <sheetName val="combine"/>
      <sheetName val="2007 Renewal"/>
    </sheetNames>
    <sheetDataSet>
      <sheetData sheetId="0" refreshError="1"/>
      <sheetData sheetId="1" refreshError="1"/>
      <sheetData sheetId="2">
        <row r="29">
          <cell r="X29">
            <v>1102214.19</v>
          </cell>
        </row>
        <row r="31">
          <cell r="AB31">
            <v>0</v>
          </cell>
        </row>
        <row r="183">
          <cell r="X183">
            <v>219698.21</v>
          </cell>
        </row>
        <row r="185">
          <cell r="AB185">
            <v>1.1620569476082001</v>
          </cell>
        </row>
        <row r="211">
          <cell r="X211">
            <v>386462.47</v>
          </cell>
        </row>
        <row r="213">
          <cell r="AB213">
            <v>2.84119496855346E-2</v>
          </cell>
        </row>
        <row r="218">
          <cell r="X218">
            <v>191301.85</v>
          </cell>
        </row>
        <row r="220">
          <cell r="AB220">
            <v>0.37887310606060598</v>
          </cell>
        </row>
        <row r="235">
          <cell r="X235">
            <v>2819281.06</v>
          </cell>
        </row>
        <row r="237">
          <cell r="AB237">
            <v>0</v>
          </cell>
        </row>
        <row r="246">
          <cell r="X246">
            <v>708733.84</v>
          </cell>
        </row>
        <row r="248">
          <cell r="AB248">
            <v>0.517185818296929</v>
          </cell>
        </row>
        <row r="252">
          <cell r="X252">
            <v>368757</v>
          </cell>
        </row>
        <row r="254">
          <cell r="AB254">
            <v>0</v>
          </cell>
        </row>
        <row r="269">
          <cell r="X269">
            <v>233983.67</v>
          </cell>
        </row>
        <row r="271">
          <cell r="AB271">
            <v>0.97777489177489196</v>
          </cell>
        </row>
        <row r="298">
          <cell r="X298">
            <v>6675304.0300000003</v>
          </cell>
        </row>
        <row r="300">
          <cell r="AB300">
            <v>0</v>
          </cell>
        </row>
        <row r="308">
          <cell r="X308">
            <v>385095.89</v>
          </cell>
        </row>
        <row r="310">
          <cell r="AB310">
            <v>0</v>
          </cell>
        </row>
        <row r="328">
          <cell r="X328">
            <v>617921.13</v>
          </cell>
        </row>
        <row r="330">
          <cell r="AB330">
            <v>0</v>
          </cell>
        </row>
        <row r="342">
          <cell r="X342">
            <v>2205699.65</v>
          </cell>
        </row>
        <row r="346">
          <cell r="X346">
            <v>397708.35</v>
          </cell>
        </row>
        <row r="348">
          <cell r="AB348">
            <v>0</v>
          </cell>
        </row>
        <row r="352">
          <cell r="X352">
            <v>238374.85</v>
          </cell>
        </row>
        <row r="354">
          <cell r="AB354">
            <v>0</v>
          </cell>
        </row>
        <row r="358">
          <cell r="X358">
            <v>54710.06</v>
          </cell>
        </row>
        <row r="360">
          <cell r="AB360">
            <v>0</v>
          </cell>
        </row>
        <row r="364">
          <cell r="X364">
            <v>760844.31</v>
          </cell>
        </row>
        <row r="366">
          <cell r="AB366">
            <v>10.826722118088099</v>
          </cell>
        </row>
        <row r="399">
          <cell r="X399">
            <v>241877.62</v>
          </cell>
        </row>
        <row r="401">
          <cell r="AB401">
            <v>0</v>
          </cell>
        </row>
        <row r="459">
          <cell r="X459">
            <v>111474.95</v>
          </cell>
        </row>
        <row r="461">
          <cell r="AB461">
            <v>0</v>
          </cell>
        </row>
        <row r="552">
          <cell r="X552">
            <v>14042.46</v>
          </cell>
        </row>
        <row r="570">
          <cell r="X570">
            <v>384451</v>
          </cell>
        </row>
        <row r="572">
          <cell r="AB572">
            <v>0.75605651731160906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ABF8F"/>
  </sheetPr>
  <dimension ref="A1:AW633"/>
  <sheetViews>
    <sheetView tabSelected="1" topLeftCell="U1" zoomScale="95" zoomScaleNormal="80" workbookViewId="0">
      <selection activeCell="F1" sqref="F1"/>
    </sheetView>
  </sheetViews>
  <sheetFormatPr defaultColWidth="12.54296875" defaultRowHeight="15" customHeight="1" outlineLevelCol="2"/>
  <cols>
    <col min="1" max="1" width="6.36328125" style="1169" hidden="1" customWidth="1"/>
    <col min="2" max="2" width="7.6328125" hidden="1" customWidth="1"/>
    <col min="3" max="3" width="11.36328125" hidden="1" customWidth="1"/>
    <col min="4" max="4" width="11.6328125" hidden="1" customWidth="1"/>
    <col min="5" max="5" width="24.6328125" customWidth="1"/>
    <col min="6" max="6" width="38.54296875" customWidth="1"/>
    <col min="7" max="8" width="12.6328125" customWidth="1"/>
    <col min="9" max="9" width="12.36328125" hidden="1" customWidth="1"/>
    <col min="10" max="14" width="10.6328125" customWidth="1"/>
    <col min="15" max="15" width="10.6328125" style="1170" customWidth="1"/>
    <col min="16" max="16" width="10" customWidth="1"/>
    <col min="17" max="17" width="12.6328125" style="1169" customWidth="1" outlineLevel="2"/>
    <col min="18" max="18" width="11.36328125" style="1169" customWidth="1" outlineLevel="2"/>
    <col min="19" max="19" width="13.36328125" style="1169" customWidth="1" outlineLevel="2"/>
    <col min="20" max="21" width="11.36328125" style="1169" customWidth="1" outlineLevel="2"/>
    <col min="22" max="22" width="13.36328125" style="1169" customWidth="1" outlineLevel="2"/>
    <col min="23" max="46" width="15.36328125" style="1169" customWidth="1" outlineLevel="1"/>
    <col min="47" max="47" width="6.36328125" customWidth="1"/>
    <col min="48" max="49" width="12.6328125" customWidth="1"/>
  </cols>
  <sheetData>
    <row r="1" spans="1:49" ht="18" customHeight="1">
      <c r="B1" s="1171"/>
      <c r="C1" s="1171"/>
      <c r="D1" s="1171"/>
      <c r="E1" s="1172" t="s">
        <v>0</v>
      </c>
      <c r="F1" s="1173"/>
      <c r="G1" s="1174"/>
      <c r="H1" s="1175"/>
      <c r="I1" s="1218"/>
      <c r="J1" s="1219"/>
      <c r="K1" s="1219"/>
      <c r="L1" s="1393" t="s">
        <v>1</v>
      </c>
      <c r="M1" s="1394"/>
      <c r="N1" s="1394" t="s">
        <v>2</v>
      </c>
      <c r="O1" s="1394"/>
      <c r="P1" s="1220"/>
      <c r="Q1" s="1393" t="s">
        <v>1</v>
      </c>
      <c r="R1" s="1394"/>
      <c r="S1" s="1268"/>
      <c r="T1" s="1394" t="s">
        <v>2</v>
      </c>
      <c r="U1" s="1394"/>
      <c r="V1" s="1268"/>
      <c r="W1" s="1269"/>
      <c r="X1" s="1270"/>
      <c r="Y1" s="1291"/>
      <c r="Z1" s="1292"/>
      <c r="AA1" s="1293"/>
      <c r="AB1" s="1293"/>
      <c r="AC1" s="1269"/>
      <c r="AD1" s="1269"/>
      <c r="AE1" s="1269"/>
      <c r="AF1" s="1269"/>
      <c r="AG1" s="1269"/>
      <c r="AH1" s="1269"/>
      <c r="AI1" s="1269"/>
      <c r="AJ1" s="1270"/>
      <c r="AK1" s="1291"/>
      <c r="AL1" s="1292"/>
      <c r="AM1" s="1293"/>
      <c r="AN1" s="1293"/>
      <c r="AO1" s="1269"/>
      <c r="AP1" s="1269"/>
      <c r="AQ1" s="1269"/>
      <c r="AR1" s="1269"/>
      <c r="AS1" s="1269"/>
      <c r="AT1" s="1269"/>
      <c r="AU1" s="1295"/>
      <c r="AV1" s="1028"/>
      <c r="AW1" s="1028"/>
    </row>
    <row r="2" spans="1:49" ht="18" customHeight="1">
      <c r="A2" s="1172"/>
      <c r="B2" s="1171"/>
      <c r="C2" s="1171"/>
      <c r="D2" s="1171"/>
      <c r="E2" s="1171"/>
      <c r="F2" s="1173"/>
      <c r="G2" s="1176"/>
      <c r="H2" s="1175"/>
      <c r="I2" s="1218"/>
      <c r="J2" s="1219"/>
      <c r="K2" s="1219"/>
      <c r="L2" s="1394"/>
      <c r="M2" s="1394"/>
      <c r="N2" s="1394"/>
      <c r="O2" s="1394"/>
      <c r="P2" s="1220"/>
      <c r="Q2" s="1394"/>
      <c r="R2" s="1394"/>
      <c r="S2" s="1268"/>
      <c r="T2" s="1394"/>
      <c r="U2" s="1394"/>
      <c r="V2" s="1268"/>
      <c r="W2" s="1269"/>
      <c r="X2" s="1270"/>
      <c r="Y2" s="1291"/>
      <c r="Z2" s="1292"/>
      <c r="AA2" s="1293"/>
      <c r="AB2" s="1293"/>
      <c r="AC2" s="1269"/>
      <c r="AD2" s="1269"/>
      <c r="AE2" s="1269"/>
      <c r="AF2" s="1269"/>
      <c r="AG2" s="1269"/>
      <c r="AH2" s="1269"/>
      <c r="AI2" s="1269"/>
      <c r="AJ2" s="1270"/>
      <c r="AK2" s="1291"/>
      <c r="AL2" s="1292"/>
      <c r="AM2" s="1293"/>
      <c r="AN2" s="1293"/>
      <c r="AO2" s="1269"/>
      <c r="AP2" s="1269"/>
      <c r="AQ2" s="1269"/>
      <c r="AR2" s="1269"/>
      <c r="AS2" s="1269"/>
      <c r="AT2" s="1269"/>
      <c r="AU2" s="1295"/>
      <c r="AV2" s="1028"/>
      <c r="AW2" s="1028"/>
    </row>
    <row r="3" spans="1:49" ht="30" customHeight="1">
      <c r="A3" s="1177"/>
      <c r="B3" s="1178"/>
      <c r="C3" s="1178"/>
      <c r="D3" s="1178"/>
      <c r="E3" s="1178"/>
      <c r="F3" s="1178"/>
      <c r="G3" s="1179"/>
      <c r="H3" s="1179"/>
      <c r="I3" s="1221"/>
      <c r="J3" s="1222"/>
      <c r="K3" s="1222"/>
      <c r="L3" s="1394"/>
      <c r="M3" s="1394"/>
      <c r="N3" s="1394"/>
      <c r="O3" s="1394"/>
      <c r="P3" s="1223"/>
      <c r="Q3" s="1394"/>
      <c r="R3" s="1394"/>
      <c r="S3" s="1271"/>
      <c r="T3" s="1394"/>
      <c r="U3" s="1394"/>
      <c r="V3" s="1271"/>
      <c r="W3" s="1391" t="s">
        <v>3</v>
      </c>
      <c r="X3" s="1392"/>
      <c r="Y3" s="1392"/>
      <c r="Z3" s="1392"/>
      <c r="AA3" s="1392"/>
      <c r="AB3" s="1392"/>
      <c r="AC3" s="1392"/>
      <c r="AD3" s="1392"/>
      <c r="AE3" s="1392"/>
      <c r="AF3" s="1392"/>
      <c r="AG3" s="1392"/>
      <c r="AH3" s="1392"/>
      <c r="AI3" s="1391" t="s">
        <v>4</v>
      </c>
      <c r="AJ3" s="1392"/>
      <c r="AK3" s="1392"/>
      <c r="AL3" s="1392"/>
      <c r="AM3" s="1392"/>
      <c r="AN3" s="1392"/>
      <c r="AO3" s="1392"/>
      <c r="AP3" s="1392"/>
      <c r="AQ3" s="1392"/>
      <c r="AR3" s="1392"/>
      <c r="AS3" s="1392"/>
      <c r="AT3" s="1392"/>
      <c r="AU3" s="1296"/>
      <c r="AV3" s="1028"/>
      <c r="AW3" s="1028"/>
    </row>
    <row r="4" spans="1:49" ht="26">
      <c r="A4" s="1180" t="s">
        <v>5</v>
      </c>
      <c r="B4" s="1181" t="s">
        <v>6</v>
      </c>
      <c r="C4" s="1181" t="s">
        <v>7</v>
      </c>
      <c r="D4" s="1182" t="s">
        <v>8</v>
      </c>
      <c r="E4" s="1183" t="s">
        <v>9</v>
      </c>
      <c r="F4" s="1181" t="s">
        <v>10</v>
      </c>
      <c r="G4" s="1184" t="s">
        <v>9</v>
      </c>
      <c r="H4" s="1184" t="s">
        <v>9</v>
      </c>
      <c r="I4" s="1221" t="s">
        <v>11</v>
      </c>
      <c r="J4" s="1224" t="s">
        <v>12</v>
      </c>
      <c r="K4" s="1224" t="s">
        <v>13</v>
      </c>
      <c r="L4" s="1182" t="s">
        <v>14</v>
      </c>
      <c r="M4" s="1182" t="s">
        <v>15</v>
      </c>
      <c r="N4" s="1182" t="s">
        <v>14</v>
      </c>
      <c r="O4" s="1225" t="s">
        <v>15</v>
      </c>
      <c r="P4" s="1223" t="s">
        <v>16</v>
      </c>
      <c r="Q4" s="1272" t="s">
        <v>17</v>
      </c>
      <c r="R4" s="1273" t="s">
        <v>18</v>
      </c>
      <c r="S4" s="1273" t="s">
        <v>19</v>
      </c>
      <c r="T4" s="1272" t="s">
        <v>17</v>
      </c>
      <c r="U4" s="1273" t="s">
        <v>18</v>
      </c>
      <c r="V4" s="1273" t="s">
        <v>19</v>
      </c>
      <c r="W4" s="1274">
        <v>44927</v>
      </c>
      <c r="X4" s="1275">
        <v>44958</v>
      </c>
      <c r="Y4" s="1275">
        <v>44986</v>
      </c>
      <c r="Z4" s="1275">
        <v>45017</v>
      </c>
      <c r="AA4" s="1275">
        <v>45047</v>
      </c>
      <c r="AB4" s="1275">
        <v>45078</v>
      </c>
      <c r="AC4" s="1275">
        <v>45108</v>
      </c>
      <c r="AD4" s="1275">
        <v>45139</v>
      </c>
      <c r="AE4" s="1275">
        <v>45170</v>
      </c>
      <c r="AF4" s="1275">
        <v>45200</v>
      </c>
      <c r="AG4" s="1275">
        <v>45231</v>
      </c>
      <c r="AH4" s="1275">
        <v>45261</v>
      </c>
      <c r="AI4" s="1274">
        <v>44927</v>
      </c>
      <c r="AJ4" s="1275">
        <v>44958</v>
      </c>
      <c r="AK4" s="1275">
        <v>44986</v>
      </c>
      <c r="AL4" s="1275">
        <v>45017</v>
      </c>
      <c r="AM4" s="1275">
        <v>45047</v>
      </c>
      <c r="AN4" s="1275">
        <v>45078</v>
      </c>
      <c r="AO4" s="1275">
        <v>45108</v>
      </c>
      <c r="AP4" s="1275">
        <v>45139</v>
      </c>
      <c r="AQ4" s="1275">
        <v>45170</v>
      </c>
      <c r="AR4" s="1275">
        <v>45200</v>
      </c>
      <c r="AS4" s="1275">
        <v>45231</v>
      </c>
      <c r="AT4" s="1275">
        <v>45261</v>
      </c>
      <c r="AU4" s="1185"/>
      <c r="AV4" s="1028"/>
      <c r="AW4" s="1028"/>
    </row>
    <row r="5" spans="1:49" ht="18" customHeight="1">
      <c r="A5" s="1180"/>
      <c r="B5" s="1185"/>
      <c r="C5" s="1185"/>
      <c r="D5" s="1185"/>
      <c r="E5" s="1183" t="s">
        <v>20</v>
      </c>
      <c r="F5" s="1185"/>
      <c r="G5" s="1184" t="s">
        <v>21</v>
      </c>
      <c r="H5" s="1184" t="s">
        <v>22</v>
      </c>
      <c r="I5" s="1226"/>
      <c r="J5" s="1224" t="s">
        <v>23</v>
      </c>
      <c r="K5" s="1224" t="s">
        <v>23</v>
      </c>
      <c r="L5" s="1185" t="s">
        <v>24</v>
      </c>
      <c r="M5" s="1185" t="s">
        <v>24</v>
      </c>
      <c r="N5" s="1185" t="s">
        <v>24</v>
      </c>
      <c r="O5" s="1227" t="s">
        <v>24</v>
      </c>
      <c r="P5" s="1185" t="s">
        <v>24</v>
      </c>
      <c r="Q5" s="1276" t="s">
        <v>25</v>
      </c>
      <c r="R5" s="1180" t="s">
        <v>26</v>
      </c>
      <c r="S5" s="1180" t="s">
        <v>25</v>
      </c>
      <c r="T5" s="1276" t="s">
        <v>25</v>
      </c>
      <c r="U5" s="1180" t="s">
        <v>26</v>
      </c>
      <c r="V5" s="1180" t="s">
        <v>25</v>
      </c>
      <c r="W5" s="1277" t="s">
        <v>27</v>
      </c>
      <c r="X5" s="1278" t="s">
        <v>27</v>
      </c>
      <c r="Y5" s="1278" t="s">
        <v>27</v>
      </c>
      <c r="Z5" s="1278" t="s">
        <v>27</v>
      </c>
      <c r="AA5" s="1278" t="s">
        <v>27</v>
      </c>
      <c r="AB5" s="1278" t="s">
        <v>27</v>
      </c>
      <c r="AC5" s="1278" t="s">
        <v>27</v>
      </c>
      <c r="AD5" s="1278" t="s">
        <v>27</v>
      </c>
      <c r="AE5" s="1278" t="s">
        <v>27</v>
      </c>
      <c r="AF5" s="1278" t="s">
        <v>27</v>
      </c>
      <c r="AG5" s="1278" t="s">
        <v>27</v>
      </c>
      <c r="AH5" s="1278" t="s">
        <v>27</v>
      </c>
      <c r="AI5" s="1277" t="s">
        <v>27</v>
      </c>
      <c r="AJ5" s="1278" t="s">
        <v>27</v>
      </c>
      <c r="AK5" s="1278" t="s">
        <v>27</v>
      </c>
      <c r="AL5" s="1278" t="s">
        <v>27</v>
      </c>
      <c r="AM5" s="1278" t="s">
        <v>27</v>
      </c>
      <c r="AN5" s="1278" t="s">
        <v>27</v>
      </c>
      <c r="AO5" s="1278" t="s">
        <v>27</v>
      </c>
      <c r="AP5" s="1278" t="s">
        <v>27</v>
      </c>
      <c r="AQ5" s="1278" t="s">
        <v>27</v>
      </c>
      <c r="AR5" s="1278" t="s">
        <v>27</v>
      </c>
      <c r="AS5" s="1278" t="s">
        <v>27</v>
      </c>
      <c r="AT5" s="1278" t="s">
        <v>27</v>
      </c>
      <c r="AU5" s="1185"/>
      <c r="AV5" s="1028"/>
      <c r="AW5" s="1028"/>
    </row>
    <row r="6" spans="1:49" ht="18" customHeight="1">
      <c r="A6" s="1186"/>
      <c r="B6" s="1187"/>
      <c r="C6" s="1187"/>
      <c r="D6" s="1187"/>
      <c r="E6" s="1187"/>
      <c r="F6" s="1187"/>
      <c r="G6" s="1184" t="s">
        <v>28</v>
      </c>
      <c r="H6" s="1184" t="s">
        <v>29</v>
      </c>
      <c r="I6" s="1226" t="s">
        <v>30</v>
      </c>
      <c r="J6" s="1228" t="s">
        <v>31</v>
      </c>
      <c r="K6" s="1228" t="s">
        <v>31</v>
      </c>
      <c r="L6" s="1229" t="s">
        <v>32</v>
      </c>
      <c r="M6" s="1229" t="s">
        <v>32</v>
      </c>
      <c r="N6" s="1229" t="s">
        <v>32</v>
      </c>
      <c r="O6" s="1227" t="s">
        <v>32</v>
      </c>
      <c r="P6" s="1229" t="s">
        <v>32</v>
      </c>
      <c r="Q6" s="1276" t="s">
        <v>32</v>
      </c>
      <c r="R6" s="1279" t="s">
        <v>32</v>
      </c>
      <c r="S6" s="1279" t="s">
        <v>32</v>
      </c>
      <c r="T6" s="1279" t="s">
        <v>32</v>
      </c>
      <c r="U6" s="1279" t="s">
        <v>32</v>
      </c>
      <c r="V6" s="1279" t="s">
        <v>32</v>
      </c>
      <c r="W6" s="1280"/>
      <c r="X6" s="1281"/>
      <c r="Y6" s="1281"/>
      <c r="Z6" s="1281"/>
      <c r="AA6" s="1281"/>
      <c r="AB6" s="1281"/>
      <c r="AC6" s="1281"/>
      <c r="AD6" s="1281"/>
      <c r="AE6" s="1281"/>
      <c r="AF6" s="1281"/>
      <c r="AG6" s="1281"/>
      <c r="AH6" s="1281"/>
      <c r="AI6" s="1280"/>
      <c r="AJ6" s="1281"/>
      <c r="AK6" s="1281"/>
      <c r="AL6" s="1281"/>
      <c r="AM6" s="1281"/>
      <c r="AN6" s="1281"/>
      <c r="AO6" s="1281"/>
      <c r="AP6" s="1281"/>
      <c r="AQ6" s="1281"/>
      <c r="AR6" s="1281"/>
      <c r="AS6" s="1281"/>
      <c r="AT6" s="1281"/>
      <c r="AU6" s="1296"/>
      <c r="AV6" s="1028"/>
      <c r="AW6" s="1028"/>
    </row>
    <row r="7" spans="1:49" ht="18" customHeight="1">
      <c r="A7" s="1186"/>
      <c r="B7" s="1187"/>
      <c r="C7" s="1187"/>
      <c r="D7" s="1187"/>
      <c r="E7" s="1187"/>
      <c r="F7" s="1171" t="s">
        <v>33</v>
      </c>
      <c r="G7" s="1188"/>
      <c r="H7" s="1188"/>
      <c r="I7" s="1230"/>
      <c r="J7" s="1231"/>
      <c r="K7" s="1231"/>
      <c r="L7" s="1232"/>
      <c r="M7" s="1232"/>
      <c r="N7" s="1232"/>
      <c r="O7" s="1233"/>
      <c r="P7" s="1234"/>
      <c r="Q7" s="1282"/>
      <c r="R7" s="1283"/>
      <c r="S7" s="1283"/>
      <c r="T7" s="1283"/>
      <c r="U7" s="1283"/>
      <c r="V7" s="1283"/>
      <c r="W7" s="1269"/>
      <c r="X7" s="1269"/>
      <c r="Y7" s="1269"/>
      <c r="Z7" s="1269"/>
      <c r="AA7" s="1293"/>
      <c r="AB7" s="1293"/>
      <c r="AC7" s="1269"/>
      <c r="AD7" s="1269"/>
      <c r="AE7" s="1269"/>
      <c r="AF7" s="1269"/>
      <c r="AG7" s="1269"/>
      <c r="AH7" s="1269"/>
      <c r="AI7" s="1269"/>
      <c r="AJ7" s="1269"/>
      <c r="AK7" s="1269"/>
      <c r="AL7" s="1269"/>
      <c r="AM7" s="1293"/>
      <c r="AN7" s="1293"/>
      <c r="AO7" s="1269"/>
      <c r="AP7" s="1269"/>
      <c r="AQ7" s="1269"/>
      <c r="AR7" s="1269"/>
      <c r="AS7" s="1269"/>
      <c r="AT7" s="1269"/>
      <c r="AU7" s="1295"/>
      <c r="AV7" s="1028"/>
      <c r="AW7" s="1028"/>
    </row>
    <row r="8" spans="1:49" ht="18" customHeight="1">
      <c r="A8" s="1186">
        <v>1</v>
      </c>
      <c r="B8" s="1187" t="s">
        <v>34</v>
      </c>
      <c r="C8" s="1187" t="s">
        <v>35</v>
      </c>
      <c r="D8" s="1187"/>
      <c r="E8" s="1187" t="s">
        <v>36</v>
      </c>
      <c r="F8" s="1189" t="s">
        <v>37</v>
      </c>
      <c r="G8" s="1190">
        <v>44317</v>
      </c>
      <c r="H8" s="1190">
        <v>45046</v>
      </c>
      <c r="I8" s="1235"/>
      <c r="J8" s="1236">
        <v>13336</v>
      </c>
      <c r="K8" s="1236">
        <v>13336</v>
      </c>
      <c r="L8" s="1235">
        <v>7.5095000000000001</v>
      </c>
      <c r="M8" s="1237">
        <v>1.38</v>
      </c>
      <c r="N8" s="1235">
        <v>7.7159250000000004</v>
      </c>
      <c r="O8" s="1238">
        <v>2.2999999999999998</v>
      </c>
      <c r="P8" s="1234">
        <f t="shared" ref="P8:P21" si="0">L8+M8</f>
        <v>8.8895</v>
      </c>
      <c r="Q8" s="1284">
        <f t="shared" ref="Q8:Q21" si="1">L8*K8</f>
        <v>100146.692</v>
      </c>
      <c r="R8" s="1285">
        <f t="shared" ref="R8:R27" si="2">M8*K8</f>
        <v>18403.68</v>
      </c>
      <c r="S8" s="1285">
        <f>SUM(Q8:R8)</f>
        <v>118550.372</v>
      </c>
      <c r="T8" s="1285">
        <f t="shared" ref="T8:T27" si="3">N8*K8</f>
        <v>102899.57580000001</v>
      </c>
      <c r="U8" s="1285">
        <f t="shared" ref="U8:U71" si="4">O8*K8</f>
        <v>30672.799999999999</v>
      </c>
      <c r="V8" s="1285">
        <f t="shared" ref="V8:V30" si="5">SUM(T8:U8)</f>
        <v>133572.37580000001</v>
      </c>
      <c r="W8" s="1285">
        <f>IF(AND(MONTH(W$4)=MONTH($H8),YEAR(W$4)=YEAR($H8)),#REF!,IF(AND(MONTH(W$4)=MONTH($G8),YEAR(W$4)=YEAR($G8)),#REF!,IF(AND(W$4&lt;($H8+1),(W$4+1)&gt;$G8),$Q8,0)))</f>
        <v>100146.692</v>
      </c>
      <c r="X8" s="1285">
        <f>IF(AND(MONTH(X$4)=MONTH($H8),YEAR(X$4)=YEAR($H8)),#REF!,IF(AND(MONTH(X$4)=MONTH($G8),YEAR(X$4)=YEAR($G8)),#REF!,IF(AND(X$4&lt;($H8+1),(X$4+1)&gt;$G8),$T8,0)))</f>
        <v>102899.57580000001</v>
      </c>
      <c r="Y8" s="1285">
        <f>IF(AND(MONTH(Y$4)=MONTH($H8),YEAR(Y$4)=YEAR($H8)),#REF!,IF(AND(MONTH(Y$4)=MONTH($G8),YEAR(Y$4)=YEAR($G8)),#REF!,IF(AND(Y$4&lt;($H8+1),(Y$4+1)&gt;$G8),$T8,0)))</f>
        <v>102899.57580000001</v>
      </c>
      <c r="Z8" s="1285" t="e">
        <f>IF(AND(MONTH(Z$4)=MONTH($H8),YEAR(Z$4)=YEAR($H8)),#REF!,IF(AND(MONTH(Z$4)=MONTH($G8),YEAR(Z$4)=YEAR($G8)),#REF!,IF(AND(Z$4&lt;($H8+1),(Z$4+1)&gt;$G8),$T8,0)))</f>
        <v>#REF!</v>
      </c>
      <c r="AA8" s="1285">
        <f>IF(AND(MONTH(AA$4)=MONTH($H8),YEAR(AA$4)=YEAR($H8)),#REF!,IF(AND(MONTH(AA$4)=MONTH($G8),YEAR(AA$4)=YEAR($G8)),#REF!,IF(AND(AA$4&lt;($H8+1),(AA$4+1)&gt;$G8),$T8,0)))</f>
        <v>0</v>
      </c>
      <c r="AB8" s="1285">
        <f>IF(AND(MONTH(AB$4)=MONTH($H8),YEAR(AB$4)=YEAR($H8)),#REF!,IF(AND(MONTH(AB$4)=MONTH($G8),YEAR(AB$4)=YEAR($G8)),#REF!,IF(AND(AB$4&lt;($H8+1),(AB$4+1)&gt;$G8),$T8,0)))</f>
        <v>0</v>
      </c>
      <c r="AC8" s="1285">
        <f>IF(AND(MONTH(AC$4)=MONTH($H8),YEAR(AC$4)=YEAR($H8)),#REF!,IF(AND(MONTH(AC$4)=MONTH($G8),YEAR(AC$4)=YEAR($G8)),#REF!,IF(AND(AC$4&lt;($H8+1),(AC$4+1)&gt;$G8),$T8,0)))</f>
        <v>0</v>
      </c>
      <c r="AD8" s="1285">
        <f>IF(AND(MONTH(AD$4)=MONTH($H8),YEAR(AD$4)=YEAR($H8)),#REF!,IF(AND(MONTH(AD$4)=MONTH($G8),YEAR(AD$4)=YEAR($G8)),#REF!,IF(AND(AD$4&lt;($H8+1),(AD$4+1)&gt;$G8),$T8,0)))</f>
        <v>0</v>
      </c>
      <c r="AE8" s="1285">
        <f>IF(AND(MONTH(AE$4)=MONTH($H8),YEAR(AE$4)=YEAR($H8)),#REF!,IF(AND(MONTH(AE$4)=MONTH($G8),YEAR(AE$4)=YEAR($G8)),#REF!,IF(AND(AE$4&lt;($H8+1),(AE$4+1)&gt;$G8),$T8,0)))</f>
        <v>0</v>
      </c>
      <c r="AF8" s="1285">
        <f>IF(AND(MONTH(AF$4)=MONTH($H8),YEAR(AF$4)=YEAR($H8)),#REF!,IF(AND(MONTH(AF$4)=MONTH($G8),YEAR(AF$4)=YEAR($G8)),#REF!,IF(AND(AF$4&lt;($H8+1),(AF$4+1)&gt;$G8),$T8,0)))</f>
        <v>0</v>
      </c>
      <c r="AG8" s="1285">
        <f>IF(AND(MONTH(AG$4)=MONTH($H8),YEAR(AG$4)=YEAR($H8)),#REF!,IF(AND(MONTH(AG$4)=MONTH($G8),YEAR(AG$4)=YEAR($G8)),#REF!,IF(AND(AG$4&lt;($H8+1),(AG$4+1)&gt;$G8),$T8,0)))</f>
        <v>0</v>
      </c>
      <c r="AH8" s="1285">
        <f>IF(AND(MONTH(AH$4)=MONTH($H8),YEAR(AH$4)=YEAR($H8)),#REF!,IF(AND(MONTH(AH$4)=MONTH($G8),YEAR(AH$4)=YEAR($G8)),#REF!,IF(AND(AH$4&lt;($H8+1),(AH$4+1)&gt;$G8),$T8,0)))</f>
        <v>0</v>
      </c>
      <c r="AI8" s="1285">
        <f>IF(AND(MONTH(AI$4)=MONTH($H8),YEAR(AI$4)=YEAR($H8)),#REF!,IF(AND(MONTH(AI$4)=MONTH($G8),YEAR(AI$4)=YEAR($G8)),#REF!,IF(AND(AI$4&lt;($H8+1),(AI$4+1)&gt;$G8),$R8,0)))</f>
        <v>18403.68</v>
      </c>
      <c r="AJ8" s="1285">
        <f>IF(AND(MONTH(AJ$4)=MONTH($H8),YEAR(AJ$4)=YEAR($H8)),#REF!,IF(AND(MONTH(AJ$4)=MONTH($G8),YEAR(AJ$4)=YEAR($G8)),#REF!,IF(AND(AJ$4&lt;($H8+1),(AJ$4+1)&gt;$G8),$U8,0)))</f>
        <v>30672.799999999999</v>
      </c>
      <c r="AK8" s="1285">
        <f>IF(AND(MONTH(AK$4)=MONTH($H8),YEAR(AK$4)=YEAR($H8)),#REF!,IF(AND(MONTH(AK$4)=MONTH($G8),YEAR(AK$4)=YEAR($G8)),#REF!,IF(AND(AK$4&lt;($H8+1),(AK$4+1)&gt;$G8),$U8,0)))</f>
        <v>30672.799999999999</v>
      </c>
      <c r="AL8" s="1285" t="e">
        <f>IF(AND(MONTH(AL$4)=MONTH($H8),YEAR(AL$4)=YEAR($H8)),#REF!,IF(AND(MONTH(AL$4)=MONTH($G8),YEAR(AL$4)=YEAR($G8)),#REF!,IF(AND(AL$4&lt;($H8+1),(AL$4+1)&gt;$G8),$U8,0)))</f>
        <v>#REF!</v>
      </c>
      <c r="AM8" s="1285">
        <f>IF(AND(MONTH(AM$4)=MONTH($H8),YEAR(AM$4)=YEAR($H8)),#REF!,IF(AND(MONTH(AM$4)=MONTH($G8),YEAR(AM$4)=YEAR($G8)),#REF!,IF(AND(AM$4&lt;($H8+1),(AM$4+1)&gt;$G8),$U8,0)))</f>
        <v>0</v>
      </c>
      <c r="AN8" s="1285">
        <f>IF(AND(MONTH(AN$4)=MONTH($H8),YEAR(AN$4)=YEAR($H8)),#REF!,IF(AND(MONTH(AN$4)=MONTH($G8),YEAR(AN$4)=YEAR($G8)),#REF!,IF(AND(AN$4&lt;($H8+1),(AN$4+1)&gt;$G8),$U8,0)))</f>
        <v>0</v>
      </c>
      <c r="AO8" s="1285">
        <f>IF(AND(MONTH(AO$4)=MONTH($H8),YEAR(AO$4)=YEAR($H8)),#REF!,IF(AND(MONTH(AO$4)=MONTH($G8),YEAR(AO$4)=YEAR($G8)),#REF!,IF(AND(AO$4&lt;($H8+1),(AO$4+1)&gt;$G8),$U8,0)))</f>
        <v>0</v>
      </c>
      <c r="AP8" s="1285">
        <f>IF(AND(MONTH(AP$4)=MONTH($H8),YEAR(AP$4)=YEAR($H8)),#REF!,IF(AND(MONTH(AP$4)=MONTH($G8),YEAR(AP$4)=YEAR($G8)),#REF!,IF(AND(AP$4&lt;($H8+1),(AP$4+1)&gt;$G8),$U8,0)))</f>
        <v>0</v>
      </c>
      <c r="AQ8" s="1285">
        <f>IF(AND(MONTH(AQ$4)=MONTH($H8),YEAR(AQ$4)=YEAR($H8)),#REF!,IF(AND(MONTH(AQ$4)=MONTH($G8),YEAR(AQ$4)=YEAR($G8)),#REF!,IF(AND(AQ$4&lt;($H8+1),(AQ$4+1)&gt;$G8),$U8,0)))</f>
        <v>0</v>
      </c>
      <c r="AR8" s="1285">
        <f>IF(AND(MONTH(AR$4)=MONTH($H8),YEAR(AR$4)=YEAR($H8)),#REF!,IF(AND(MONTH(AR$4)=MONTH($G8),YEAR(AR$4)=YEAR($G8)),#REF!,IF(AND(AR$4&lt;($H8+1),(AR$4+1)&gt;$G8),$U8,0)))</f>
        <v>0</v>
      </c>
      <c r="AS8" s="1285">
        <f>IF(AND(MONTH(AS$4)=MONTH($H8),YEAR(AS$4)=YEAR($H8)),#REF!,IF(AND(MONTH(AS$4)=MONTH($G8),YEAR(AS$4)=YEAR($G8)),#REF!,IF(AND(AS$4&lt;($H8+1),(AS$4+1)&gt;$G8),$U8,0)))</f>
        <v>0</v>
      </c>
      <c r="AT8" s="1285">
        <f>IF(AND(MONTH(AT$4)=MONTH($H8),YEAR(AT$4)=YEAR($H8)),#REF!,IF(AND(MONTH(AT$4)=MONTH($G8),YEAR(AT$4)=YEAR($G8)),#REF!,IF(AND(AT$4&lt;($H8+1),(AT$4+1)&gt;$G8),$U8,0)))</f>
        <v>0</v>
      </c>
      <c r="AU8" s="1297"/>
      <c r="AV8" s="1028"/>
      <c r="AW8" s="1028"/>
    </row>
    <row r="9" spans="1:49" s="1168" customFormat="1" ht="18" customHeight="1">
      <c r="A9" s="1191">
        <v>1</v>
      </c>
      <c r="B9" s="1192" t="s">
        <v>34</v>
      </c>
      <c r="C9" s="1192" t="s">
        <v>35</v>
      </c>
      <c r="D9" s="1192"/>
      <c r="E9" s="1192"/>
      <c r="F9" s="1193" t="s">
        <v>37</v>
      </c>
      <c r="G9" s="1194">
        <v>45047</v>
      </c>
      <c r="H9" s="1194">
        <v>45777</v>
      </c>
      <c r="I9" s="1239"/>
      <c r="J9" s="1240">
        <v>0</v>
      </c>
      <c r="K9" s="1240">
        <v>13336</v>
      </c>
      <c r="L9" s="1239">
        <v>7.82</v>
      </c>
      <c r="M9" s="1241">
        <v>1.38</v>
      </c>
      <c r="N9" s="1239">
        <v>8.0730000000000004</v>
      </c>
      <c r="O9" s="1242">
        <v>2.2999999999999998</v>
      </c>
      <c r="P9" s="1243">
        <f t="shared" si="0"/>
        <v>9.1999999999999993</v>
      </c>
      <c r="Q9" s="1286">
        <f t="shared" si="1"/>
        <v>104287.52</v>
      </c>
      <c r="R9" s="1287">
        <f t="shared" si="2"/>
        <v>18403.68</v>
      </c>
      <c r="S9" s="1287">
        <f t="shared" ref="S9:S30" si="6">SUM(Q9:R9)</f>
        <v>122691.2</v>
      </c>
      <c r="T9" s="1287">
        <f t="shared" si="3"/>
        <v>107661.52800000001</v>
      </c>
      <c r="U9" s="1287">
        <f t="shared" si="4"/>
        <v>30672.799999999999</v>
      </c>
      <c r="V9" s="1287">
        <f t="shared" si="5"/>
        <v>138334.32800000001</v>
      </c>
      <c r="W9" s="1287">
        <f>IF(AND(MONTH(W$4)=MONTH($H9),YEAR(W$4)=YEAR($H9)),#REF!,IF(AND(MONTH(W$4)=MONTH($G9),YEAR(W$4)=YEAR($G9)),#REF!,IF(AND(W$4&lt;($H9+1),(W$4+1)&gt;$G9),$Q9,0)))</f>
        <v>0</v>
      </c>
      <c r="X9" s="1287">
        <f>IF(AND(MONTH(X$4)=MONTH($H9),YEAR(X$4)=YEAR($H9)),#REF!,IF(AND(MONTH(X$4)=MONTH($G9),YEAR(X$4)=YEAR($G9)),#REF!,IF(AND(X$4&lt;($H9+1),(X$4+1)&gt;$G9),$T9,0)))</f>
        <v>0</v>
      </c>
      <c r="Y9" s="1287">
        <f>IF(AND(MONTH(Y$4)=MONTH($H9),YEAR(Y$4)=YEAR($H9)),#REF!,IF(AND(MONTH(Y$4)=MONTH($G9),YEAR(Y$4)=YEAR($G9)),#REF!,IF(AND(Y$4&lt;($H9+1),(Y$4+1)&gt;$G9),$T9,0)))</f>
        <v>0</v>
      </c>
      <c r="Z9" s="1287">
        <f>IF(AND(MONTH(Z$4)=MONTH($H9),YEAR(Z$4)=YEAR($H9)),#REF!,IF(AND(MONTH(Z$4)=MONTH($G9),YEAR(Z$4)=YEAR($G9)),#REF!,IF(AND(Z$4&lt;($H9+1),(Z$4+1)&gt;$G9),$T9,0)))</f>
        <v>0</v>
      </c>
      <c r="AA9" s="1287" t="e">
        <f>IF(AND(MONTH(AA$4)=MONTH($H9),YEAR(AA$4)=YEAR($H9)),#REF!,IF(AND(MONTH(AA$4)=MONTH($G9),YEAR(AA$4)=YEAR($G9)),#REF!,IF(AND(AA$4&lt;($H9+1),(AA$4+1)&gt;$G9),$T9,0)))</f>
        <v>#REF!</v>
      </c>
      <c r="AB9" s="1287">
        <f>IF(AND(MONTH(AB$4)=MONTH($H9),YEAR(AB$4)=YEAR($H9)),#REF!,IF(AND(MONTH(AB$4)=MONTH($G9),YEAR(AB$4)=YEAR($G9)),#REF!,IF(AND(AB$4&lt;($H9+1),(AB$4+1)&gt;$G9),$T9,0)))</f>
        <v>107661.52800000001</v>
      </c>
      <c r="AC9" s="1287">
        <f>IF(AND(MONTH(AC$4)=MONTH($H9),YEAR(AC$4)=YEAR($H9)),#REF!,IF(AND(MONTH(AC$4)=MONTH($G9),YEAR(AC$4)=YEAR($G9)),#REF!,IF(AND(AC$4&lt;($H9+1),(AC$4+1)&gt;$G9),$T9,0)))</f>
        <v>107661.52800000001</v>
      </c>
      <c r="AD9" s="1287">
        <f>IF(AND(MONTH(AD$4)=MONTH($H9),YEAR(AD$4)=YEAR($H9)),#REF!,IF(AND(MONTH(AD$4)=MONTH($G9),YEAR(AD$4)=YEAR($G9)),#REF!,IF(AND(AD$4&lt;($H9+1),(AD$4+1)&gt;$G9),$T9,0)))</f>
        <v>107661.52800000001</v>
      </c>
      <c r="AE9" s="1287">
        <f>IF(AND(MONTH(AE$4)=MONTH($H9),YEAR(AE$4)=YEAR($H9)),#REF!,IF(AND(MONTH(AE$4)=MONTH($G9),YEAR(AE$4)=YEAR($G9)),#REF!,IF(AND(AE$4&lt;($H9+1),(AE$4+1)&gt;$G9),$T9,0)))</f>
        <v>107661.52800000001</v>
      </c>
      <c r="AF9" s="1287">
        <f>IF(AND(MONTH(AF$4)=MONTH($H9),YEAR(AF$4)=YEAR($H9)),#REF!,IF(AND(MONTH(AF$4)=MONTH($G9),YEAR(AF$4)=YEAR($G9)),#REF!,IF(AND(AF$4&lt;($H9+1),(AF$4+1)&gt;$G9),$T9,0)))</f>
        <v>107661.52800000001</v>
      </c>
      <c r="AG9" s="1287">
        <f>IF(AND(MONTH(AG$4)=MONTH($H9),YEAR(AG$4)=YEAR($H9)),#REF!,IF(AND(MONTH(AG$4)=MONTH($G9),YEAR(AG$4)=YEAR($G9)),#REF!,IF(AND(AG$4&lt;($H9+1),(AG$4+1)&gt;$G9),$T9,0)))</f>
        <v>107661.52800000001</v>
      </c>
      <c r="AH9" s="1287">
        <f>IF(AND(MONTH(AH$4)=MONTH($H9),YEAR(AH$4)=YEAR($H9)),#REF!,IF(AND(MONTH(AH$4)=MONTH($G9),YEAR(AH$4)=YEAR($G9)),#REF!,IF(AND(AH$4&lt;($H9+1),(AH$4+1)&gt;$G9),$T9,0)))</f>
        <v>107661.52800000001</v>
      </c>
      <c r="AI9" s="1287">
        <f>IF(AND(MONTH(AI$4)=MONTH($H9),YEAR(AI$4)=YEAR($H9)),#REF!,IF(AND(MONTH(AI$4)=MONTH($G9),YEAR(AI$4)=YEAR($G9)),#REF!,IF(AND(AI$4&lt;($H9+1),(AI$4+1)&gt;$G9),$R9,0)))</f>
        <v>0</v>
      </c>
      <c r="AJ9" s="1287">
        <f>IF(AND(MONTH(AJ$4)=MONTH($H9),YEAR(AJ$4)=YEAR($H9)),#REF!,IF(AND(MONTH(AJ$4)=MONTH($G9),YEAR(AJ$4)=YEAR($G9)),#REF!,IF(AND(AJ$4&lt;($H9+1),(AJ$4+1)&gt;$G9),$U9,0)))</f>
        <v>0</v>
      </c>
      <c r="AK9" s="1287">
        <f>IF(AND(MONTH(AK$4)=MONTH($H9),YEAR(AK$4)=YEAR($H9)),#REF!,IF(AND(MONTH(AK$4)=MONTH($G9),YEAR(AK$4)=YEAR($G9)),#REF!,IF(AND(AK$4&lt;($H9+1),(AK$4+1)&gt;$G9),$U9,0)))</f>
        <v>0</v>
      </c>
      <c r="AL9" s="1287">
        <f>IF(AND(MONTH(AL$4)=MONTH($H9),YEAR(AL$4)=YEAR($H9)),#REF!,IF(AND(MONTH(AL$4)=MONTH($G9),YEAR(AL$4)=YEAR($G9)),#REF!,IF(AND(AL$4&lt;($H9+1),(AL$4+1)&gt;$G9),$U9,0)))</f>
        <v>0</v>
      </c>
      <c r="AM9" s="1287" t="e">
        <f>IF(AND(MONTH(AM$4)=MONTH($H9),YEAR(AM$4)=YEAR($H9)),#REF!,IF(AND(MONTH(AM$4)=MONTH($G9),YEAR(AM$4)=YEAR($G9)),#REF!,IF(AND(AM$4&lt;($H9+1),(AM$4+1)&gt;$G9),$U9,0)))</f>
        <v>#REF!</v>
      </c>
      <c r="AN9" s="1287">
        <f>IF(AND(MONTH(AN$4)=MONTH($H9),YEAR(AN$4)=YEAR($H9)),#REF!,IF(AND(MONTH(AN$4)=MONTH($G9),YEAR(AN$4)=YEAR($G9)),#REF!,IF(AND(AN$4&lt;($H9+1),(AN$4+1)&gt;$G9),$U9,0)))</f>
        <v>30672.799999999999</v>
      </c>
      <c r="AO9" s="1287">
        <f>IF(AND(MONTH(AO$4)=MONTH($H9),YEAR(AO$4)=YEAR($H9)),#REF!,IF(AND(MONTH(AO$4)=MONTH($G9),YEAR(AO$4)=YEAR($G9)),#REF!,IF(AND(AO$4&lt;($H9+1),(AO$4+1)&gt;$G9),$U9,0)))</f>
        <v>30672.799999999999</v>
      </c>
      <c r="AP9" s="1287">
        <f>IF(AND(MONTH(AP$4)=MONTH($H9),YEAR(AP$4)=YEAR($H9)),#REF!,IF(AND(MONTH(AP$4)=MONTH($G9),YEAR(AP$4)=YEAR($G9)),#REF!,IF(AND(AP$4&lt;($H9+1),(AP$4+1)&gt;$G9),$U9,0)))</f>
        <v>30672.799999999999</v>
      </c>
      <c r="AQ9" s="1287">
        <f>IF(AND(MONTH(AQ$4)=MONTH($H9),YEAR(AQ$4)=YEAR($H9)),#REF!,IF(AND(MONTH(AQ$4)=MONTH($G9),YEAR(AQ$4)=YEAR($G9)),#REF!,IF(AND(AQ$4&lt;($H9+1),(AQ$4+1)&gt;$G9),$U9,0)))</f>
        <v>30672.799999999999</v>
      </c>
      <c r="AR9" s="1287">
        <f>IF(AND(MONTH(AR$4)=MONTH($H9),YEAR(AR$4)=YEAR($H9)),#REF!,IF(AND(MONTH(AR$4)=MONTH($G9),YEAR(AR$4)=YEAR($G9)),#REF!,IF(AND(AR$4&lt;($H9+1),(AR$4+1)&gt;$G9),$U9,0)))</f>
        <v>30672.799999999999</v>
      </c>
      <c r="AS9" s="1287">
        <f>IF(AND(MONTH(AS$4)=MONTH($H9),YEAR(AS$4)=YEAR($H9)),#REF!,IF(AND(MONTH(AS$4)=MONTH($G9),YEAR(AS$4)=YEAR($G9)),#REF!,IF(AND(AS$4&lt;($H9+1),(AS$4+1)&gt;$G9),$U9,0)))</f>
        <v>30672.799999999999</v>
      </c>
      <c r="AT9" s="1287">
        <f>IF(AND(MONTH(AT$4)=MONTH($H9),YEAR(AT$4)=YEAR($H9)),#REF!,IF(AND(MONTH(AT$4)=MONTH($G9),YEAR(AT$4)=YEAR($G9)),#REF!,IF(AND(AT$4&lt;($H9+1),(AT$4+1)&gt;$G9),$U9,0)))</f>
        <v>30672.799999999999</v>
      </c>
      <c r="AU9" s="1298"/>
      <c r="AV9" s="1299"/>
      <c r="AW9" s="1299"/>
    </row>
    <row r="10" spans="1:49" ht="18" customHeight="1">
      <c r="A10" s="1186" t="s">
        <v>38</v>
      </c>
      <c r="B10" s="1187" t="s">
        <v>34</v>
      </c>
      <c r="C10" s="1187" t="s">
        <v>35</v>
      </c>
      <c r="D10" s="1187"/>
      <c r="E10" s="1195" t="s">
        <v>39</v>
      </c>
      <c r="F10" s="1189" t="s">
        <v>40</v>
      </c>
      <c r="G10" s="1190">
        <v>44682</v>
      </c>
      <c r="H10" s="1190">
        <v>45412</v>
      </c>
      <c r="I10" s="1235"/>
      <c r="J10" s="1236">
        <v>1379</v>
      </c>
      <c r="K10" s="1236">
        <v>1379</v>
      </c>
      <c r="L10" s="1235">
        <v>5.0599999999999996</v>
      </c>
      <c r="M10" s="1244">
        <v>0</v>
      </c>
      <c r="N10" s="1235">
        <v>5.0599999999999996</v>
      </c>
      <c r="O10" s="1238">
        <v>0</v>
      </c>
      <c r="P10" s="1234">
        <f t="shared" si="0"/>
        <v>5.0599999999999996</v>
      </c>
      <c r="Q10" s="1284">
        <f t="shared" si="1"/>
        <v>6977.74</v>
      </c>
      <c r="R10" s="1285">
        <f t="shared" si="2"/>
        <v>0</v>
      </c>
      <c r="S10" s="1285">
        <f t="shared" si="6"/>
        <v>6977.74</v>
      </c>
      <c r="T10" s="1285">
        <f t="shared" si="3"/>
        <v>6977.74</v>
      </c>
      <c r="U10" s="1285">
        <f t="shared" si="4"/>
        <v>0</v>
      </c>
      <c r="V10" s="1285">
        <f t="shared" si="5"/>
        <v>6977.74</v>
      </c>
      <c r="W10" s="1285">
        <f>IF(AND(MONTH(W$4)=MONTH($H10),YEAR(W$4)=YEAR($H10)),#REF!,IF(AND(MONTH(W$4)=MONTH($G10),YEAR(W$4)=YEAR($G10)),#REF!,IF(AND(W$4&lt;($H10+1),(W$4+1)&gt;$G10),$Q10,0)))</f>
        <v>6977.74</v>
      </c>
      <c r="X10" s="1285">
        <f>IF(AND(MONTH(X$4)=MONTH($H10),YEAR(X$4)=YEAR($H10)),#REF!,IF(AND(MONTH(X$4)=MONTH($G10),YEAR(X$4)=YEAR($G10)),#REF!,IF(AND(X$4&lt;($H10+1),(X$4+1)&gt;$G10),$T10,0)))</f>
        <v>6977.74</v>
      </c>
      <c r="Y10" s="1285">
        <f>IF(AND(MONTH(Y$4)=MONTH($H10),YEAR(Y$4)=YEAR($H10)),#REF!,IF(AND(MONTH(Y$4)=MONTH($G10),YEAR(Y$4)=YEAR($G10)),#REF!,IF(AND(Y$4&lt;($H10+1),(Y$4+1)&gt;$G10),$T10,0)))</f>
        <v>6977.74</v>
      </c>
      <c r="Z10" s="1285">
        <f>IF(AND(MONTH(Z$4)=MONTH($H10),YEAR(Z$4)=YEAR($H10)),#REF!,IF(AND(MONTH(Z$4)=MONTH($G10),YEAR(Z$4)=YEAR($G10)),#REF!,IF(AND(Z$4&lt;($H10+1),(Z$4+1)&gt;$G10),$T10,0)))</f>
        <v>6977.74</v>
      </c>
      <c r="AA10" s="1285">
        <f>IF(AND(MONTH(AA$4)=MONTH($H10),YEAR(AA$4)=YEAR($H10)),#REF!,IF(AND(MONTH(AA$4)=MONTH($G10),YEAR(AA$4)=YEAR($G10)),#REF!,IF(AND(AA$4&lt;($H10+1),(AA$4+1)&gt;$G10),$T10,0)))</f>
        <v>6977.74</v>
      </c>
      <c r="AB10" s="1285">
        <f>IF(AND(MONTH(AB$4)=MONTH($H10),YEAR(AB$4)=YEAR($H10)),#REF!,IF(AND(MONTH(AB$4)=MONTH($G10),YEAR(AB$4)=YEAR($G10)),#REF!,IF(AND(AB$4&lt;($H10+1),(AB$4+1)&gt;$G10),$T10,0)))</f>
        <v>6977.74</v>
      </c>
      <c r="AC10" s="1285">
        <f>IF(AND(MONTH(AC$4)=MONTH($H10),YEAR(AC$4)=YEAR($H10)),#REF!,IF(AND(MONTH(AC$4)=MONTH($G10),YEAR(AC$4)=YEAR($G10)),#REF!,IF(AND(AC$4&lt;($H10+1),(AC$4+1)&gt;$G10),$T10,0)))</f>
        <v>6977.74</v>
      </c>
      <c r="AD10" s="1285">
        <f>IF(AND(MONTH(AD$4)=MONTH($H10),YEAR(AD$4)=YEAR($H10)),#REF!,IF(AND(MONTH(AD$4)=MONTH($G10),YEAR(AD$4)=YEAR($G10)),#REF!,IF(AND(AD$4&lt;($H10+1),(AD$4+1)&gt;$G10),$T10,0)))</f>
        <v>6977.74</v>
      </c>
      <c r="AE10" s="1285">
        <f>IF(AND(MONTH(AE$4)=MONTH($H10),YEAR(AE$4)=YEAR($H10)),#REF!,IF(AND(MONTH(AE$4)=MONTH($G10),YEAR(AE$4)=YEAR($G10)),#REF!,IF(AND(AE$4&lt;($H10+1),(AE$4+1)&gt;$G10),$T10,0)))</f>
        <v>6977.74</v>
      </c>
      <c r="AF10" s="1285">
        <f>IF(AND(MONTH(AF$4)=MONTH($H10),YEAR(AF$4)=YEAR($H10)),#REF!,IF(AND(MONTH(AF$4)=MONTH($G10),YEAR(AF$4)=YEAR($G10)),#REF!,IF(AND(AF$4&lt;($H10+1),(AF$4+1)&gt;$G10),$T10,0)))</f>
        <v>6977.74</v>
      </c>
      <c r="AG10" s="1285">
        <f>IF(AND(MONTH(AG$4)=MONTH($H10),YEAR(AG$4)=YEAR($H10)),#REF!,IF(AND(MONTH(AG$4)=MONTH($G10),YEAR(AG$4)=YEAR($G10)),#REF!,IF(AND(AG$4&lt;($H10+1),(AG$4+1)&gt;$G10),$T10,0)))</f>
        <v>6977.74</v>
      </c>
      <c r="AH10" s="1285">
        <f>IF(AND(MONTH(AH$4)=MONTH($H10),YEAR(AH$4)=YEAR($H10)),#REF!,IF(AND(MONTH(AH$4)=MONTH($G10),YEAR(AH$4)=YEAR($G10)),#REF!,IF(AND(AH$4&lt;($H10+1),(AH$4+1)&gt;$G10),$T10,0)))</f>
        <v>6977.74</v>
      </c>
      <c r="AI10" s="1285">
        <f>IF(AND(MONTH(AI$4)=MONTH($H10),YEAR(AI$4)=YEAR($H10)),#REF!,IF(AND(MONTH(AI$4)=MONTH($G10),YEAR(AI$4)=YEAR($G10)),#REF!,IF(AND(AI$4&lt;($H10+1),(AI$4+1)&gt;$G10),$R10,0)))</f>
        <v>0</v>
      </c>
      <c r="AJ10" s="1285">
        <f>IF(AND(MONTH(AJ$4)=MONTH($H10),YEAR(AJ$4)=YEAR($H10)),#REF!,IF(AND(MONTH(AJ$4)=MONTH($G10),YEAR(AJ$4)=YEAR($G10)),#REF!,IF(AND(AJ$4&lt;($H10+1),(AJ$4+1)&gt;$G10),$U10,0)))</f>
        <v>0</v>
      </c>
      <c r="AK10" s="1285">
        <f>IF(AND(MONTH(AK$4)=MONTH($H10),YEAR(AK$4)=YEAR($H10)),#REF!,IF(AND(MONTH(AK$4)=MONTH($G10),YEAR(AK$4)=YEAR($G10)),#REF!,IF(AND(AK$4&lt;($H10+1),(AK$4+1)&gt;$G10),$U10,0)))</f>
        <v>0</v>
      </c>
      <c r="AL10" s="1285">
        <f>IF(AND(MONTH(AL$4)=MONTH($H10),YEAR(AL$4)=YEAR($H10)),#REF!,IF(AND(MONTH(AL$4)=MONTH($G10),YEAR(AL$4)=YEAR($G10)),#REF!,IF(AND(AL$4&lt;($H10+1),(AL$4+1)&gt;$G10),$U10,0)))</f>
        <v>0</v>
      </c>
      <c r="AM10" s="1285">
        <f>IF(AND(MONTH(AM$4)=MONTH($H10),YEAR(AM$4)=YEAR($H10)),#REF!,IF(AND(MONTH(AM$4)=MONTH($G10),YEAR(AM$4)=YEAR($G10)),#REF!,IF(AND(AM$4&lt;($H10+1),(AM$4+1)&gt;$G10),$U10,0)))</f>
        <v>0</v>
      </c>
      <c r="AN10" s="1285">
        <f>IF(AND(MONTH(AN$4)=MONTH($H10),YEAR(AN$4)=YEAR($H10)),#REF!,IF(AND(MONTH(AN$4)=MONTH($G10),YEAR(AN$4)=YEAR($G10)),#REF!,IF(AND(AN$4&lt;($H10+1),(AN$4+1)&gt;$G10),$U10,0)))</f>
        <v>0</v>
      </c>
      <c r="AO10" s="1285">
        <f>IF(AND(MONTH(AO$4)=MONTH($H10),YEAR(AO$4)=YEAR($H10)),#REF!,IF(AND(MONTH(AO$4)=MONTH($G10),YEAR(AO$4)=YEAR($G10)),#REF!,IF(AND(AO$4&lt;($H10+1),(AO$4+1)&gt;$G10),$U10,0)))</f>
        <v>0</v>
      </c>
      <c r="AP10" s="1285">
        <f>IF(AND(MONTH(AP$4)=MONTH($H10),YEAR(AP$4)=YEAR($H10)),#REF!,IF(AND(MONTH(AP$4)=MONTH($G10),YEAR(AP$4)=YEAR($G10)),#REF!,IF(AND(AP$4&lt;($H10+1),(AP$4+1)&gt;$G10),$U10,0)))</f>
        <v>0</v>
      </c>
      <c r="AQ10" s="1285">
        <f>IF(AND(MONTH(AQ$4)=MONTH($H10),YEAR(AQ$4)=YEAR($H10)),#REF!,IF(AND(MONTH(AQ$4)=MONTH($G10),YEAR(AQ$4)=YEAR($G10)),#REF!,IF(AND(AQ$4&lt;($H10+1),(AQ$4+1)&gt;$G10),$U10,0)))</f>
        <v>0</v>
      </c>
      <c r="AR10" s="1285">
        <f>IF(AND(MONTH(AR$4)=MONTH($H10),YEAR(AR$4)=YEAR($H10)),#REF!,IF(AND(MONTH(AR$4)=MONTH($G10),YEAR(AR$4)=YEAR($G10)),#REF!,IF(AND(AR$4&lt;($H10+1),(AR$4+1)&gt;$G10),$U10,0)))</f>
        <v>0</v>
      </c>
      <c r="AS10" s="1285">
        <f>IF(AND(MONTH(AS$4)=MONTH($H10),YEAR(AS$4)=YEAR($H10)),#REF!,IF(AND(MONTH(AS$4)=MONTH($G10),YEAR(AS$4)=YEAR($G10)),#REF!,IF(AND(AS$4&lt;($H10+1),(AS$4+1)&gt;$G10),$U10,0)))</f>
        <v>0</v>
      </c>
      <c r="AT10" s="1285">
        <f>IF(AND(MONTH(AT$4)=MONTH($H10),YEAR(AT$4)=YEAR($H10)),#REF!,IF(AND(MONTH(AT$4)=MONTH($G10),YEAR(AT$4)=YEAR($G10)),#REF!,IF(AND(AT$4&lt;($H10+1),(AT$4+1)&gt;$G10),$U10,0)))</f>
        <v>0</v>
      </c>
      <c r="AU10" s="1297"/>
      <c r="AV10" s="1028"/>
      <c r="AW10" s="1028"/>
    </row>
    <row r="11" spans="1:49" ht="18" customHeight="1">
      <c r="A11" s="1186" t="s">
        <v>38</v>
      </c>
      <c r="B11" s="1187" t="s">
        <v>34</v>
      </c>
      <c r="C11" s="1187" t="s">
        <v>35</v>
      </c>
      <c r="D11" s="1187"/>
      <c r="E11" s="1195"/>
      <c r="F11" s="1189" t="s">
        <v>40</v>
      </c>
      <c r="G11" s="1190">
        <v>45413</v>
      </c>
      <c r="H11" s="1190">
        <v>45777</v>
      </c>
      <c r="I11" s="1235"/>
      <c r="J11" s="1236">
        <v>0</v>
      </c>
      <c r="K11" s="1236">
        <v>1379</v>
      </c>
      <c r="L11" s="1235">
        <v>5.29</v>
      </c>
      <c r="M11" s="1244">
        <v>0</v>
      </c>
      <c r="N11" s="1235">
        <v>5.29</v>
      </c>
      <c r="O11" s="1238">
        <v>0</v>
      </c>
      <c r="P11" s="1234">
        <f t="shared" si="0"/>
        <v>5.29</v>
      </c>
      <c r="Q11" s="1284">
        <f t="shared" si="1"/>
        <v>7294.91</v>
      </c>
      <c r="R11" s="1285">
        <f t="shared" si="2"/>
        <v>0</v>
      </c>
      <c r="S11" s="1285">
        <f t="shared" si="6"/>
        <v>7294.91</v>
      </c>
      <c r="T11" s="1285">
        <f t="shared" si="3"/>
        <v>7294.91</v>
      </c>
      <c r="U11" s="1285">
        <f t="shared" si="4"/>
        <v>0</v>
      </c>
      <c r="V11" s="1285">
        <f t="shared" si="5"/>
        <v>7294.91</v>
      </c>
      <c r="W11" s="1285">
        <f>IF(AND(MONTH(W$4)=MONTH($H11),YEAR(W$4)=YEAR($H11)),#REF!,IF(AND(MONTH(W$4)=MONTH($G11),YEAR(W$4)=YEAR($G11)),#REF!,IF(AND(W$4&lt;($H11+1),(W$4+1)&gt;$G11),$Q11,0)))</f>
        <v>0</v>
      </c>
      <c r="X11" s="1285">
        <f>IF(AND(MONTH(X$4)=MONTH($H11),YEAR(X$4)=YEAR($H11)),#REF!,IF(AND(MONTH(X$4)=MONTH($G11),YEAR(X$4)=YEAR($G11)),#REF!,IF(AND(X$4&lt;($H11+1),(X$4+1)&gt;$G11),$T11,0)))</f>
        <v>0</v>
      </c>
      <c r="Y11" s="1285">
        <f>IF(AND(MONTH(Y$4)=MONTH($H11),YEAR(Y$4)=YEAR($H11)),#REF!,IF(AND(MONTH(Y$4)=MONTH($G11),YEAR(Y$4)=YEAR($G11)),#REF!,IF(AND(Y$4&lt;($H11+1),(Y$4+1)&gt;$G11),$T11,0)))</f>
        <v>0</v>
      </c>
      <c r="Z11" s="1285">
        <f>IF(AND(MONTH(Z$4)=MONTH($H11),YEAR(Z$4)=YEAR($H11)),#REF!,IF(AND(MONTH(Z$4)=MONTH($G11),YEAR(Z$4)=YEAR($G11)),#REF!,IF(AND(Z$4&lt;($H11+1),(Z$4+1)&gt;$G11),$T11,0)))</f>
        <v>0</v>
      </c>
      <c r="AA11" s="1285">
        <f>IF(AND(MONTH(AA$4)=MONTH($H11),YEAR(AA$4)=YEAR($H11)),#REF!,IF(AND(MONTH(AA$4)=MONTH($G11),YEAR(AA$4)=YEAR($G11)),#REF!,IF(AND(AA$4&lt;($H11+1),(AA$4+1)&gt;$G11),$T11,0)))</f>
        <v>0</v>
      </c>
      <c r="AB11" s="1285">
        <f>IF(AND(MONTH(AB$4)=MONTH($H11),YEAR(AB$4)=YEAR($H11)),#REF!,IF(AND(MONTH(AB$4)=MONTH($G11),YEAR(AB$4)=YEAR($G11)),#REF!,IF(AND(AB$4&lt;($H11+1),(AB$4+1)&gt;$G11),$T11,0)))</f>
        <v>0</v>
      </c>
      <c r="AC11" s="1285">
        <f>IF(AND(MONTH(AC$4)=MONTH($H11),YEAR(AC$4)=YEAR($H11)),#REF!,IF(AND(MONTH(AC$4)=MONTH($G11),YEAR(AC$4)=YEAR($G11)),#REF!,IF(AND(AC$4&lt;($H11+1),(AC$4+1)&gt;$G11),$T11,0)))</f>
        <v>0</v>
      </c>
      <c r="AD11" s="1285">
        <f>IF(AND(MONTH(AD$4)=MONTH($H11),YEAR(AD$4)=YEAR($H11)),#REF!,IF(AND(MONTH(AD$4)=MONTH($G11),YEAR(AD$4)=YEAR($G11)),#REF!,IF(AND(AD$4&lt;($H11+1),(AD$4+1)&gt;$G11),$T11,0)))</f>
        <v>0</v>
      </c>
      <c r="AE11" s="1285">
        <f>IF(AND(MONTH(AE$4)=MONTH($H11),YEAR(AE$4)=YEAR($H11)),#REF!,IF(AND(MONTH(AE$4)=MONTH($G11),YEAR(AE$4)=YEAR($G11)),#REF!,IF(AND(AE$4&lt;($H11+1),(AE$4+1)&gt;$G11),$T11,0)))</f>
        <v>0</v>
      </c>
      <c r="AF11" s="1285">
        <f>IF(AND(MONTH(AF$4)=MONTH($H11),YEAR(AF$4)=YEAR($H11)),#REF!,IF(AND(MONTH(AF$4)=MONTH($G11),YEAR(AF$4)=YEAR($G11)),#REF!,IF(AND(AF$4&lt;($H11+1),(AF$4+1)&gt;$G11),$T11,0)))</f>
        <v>0</v>
      </c>
      <c r="AG11" s="1285">
        <f>IF(AND(MONTH(AG$4)=MONTH($H11),YEAR(AG$4)=YEAR($H11)),#REF!,IF(AND(MONTH(AG$4)=MONTH($G11),YEAR(AG$4)=YEAR($G11)),#REF!,IF(AND(AG$4&lt;($H11+1),(AG$4+1)&gt;$G11),$T11,0)))</f>
        <v>0</v>
      </c>
      <c r="AH11" s="1285">
        <f>IF(AND(MONTH(AH$4)=MONTH($H11),YEAR(AH$4)=YEAR($H11)),#REF!,IF(AND(MONTH(AH$4)=MONTH($G11),YEAR(AH$4)=YEAR($G11)),#REF!,IF(AND(AH$4&lt;($H11+1),(AH$4+1)&gt;$G11),$T11,0)))</f>
        <v>0</v>
      </c>
      <c r="AI11" s="1285">
        <f>IF(AND(MONTH(AI$4)=MONTH($H11),YEAR(AI$4)=YEAR($H11)),#REF!,IF(AND(MONTH(AI$4)=MONTH($G11),YEAR(AI$4)=YEAR($G11)),#REF!,IF(AND(AI$4&lt;($H11+1),(AI$4+1)&gt;$G11),$R11,0)))</f>
        <v>0</v>
      </c>
      <c r="AJ11" s="1285">
        <f>IF(AND(MONTH(AJ$4)=MONTH($H11),YEAR(AJ$4)=YEAR($H11)),#REF!,IF(AND(MONTH(AJ$4)=MONTH($G11),YEAR(AJ$4)=YEAR($G11)),#REF!,IF(AND(AJ$4&lt;($H11+1),(AJ$4+1)&gt;$G11),$U11,0)))</f>
        <v>0</v>
      </c>
      <c r="AK11" s="1285">
        <f>IF(AND(MONTH(AK$4)=MONTH($H11),YEAR(AK$4)=YEAR($H11)),#REF!,IF(AND(MONTH(AK$4)=MONTH($G11),YEAR(AK$4)=YEAR($G11)),#REF!,IF(AND(AK$4&lt;($H11+1),(AK$4+1)&gt;$G11),$U11,0)))</f>
        <v>0</v>
      </c>
      <c r="AL11" s="1285">
        <f>IF(AND(MONTH(AL$4)=MONTH($H11),YEAR(AL$4)=YEAR($H11)),#REF!,IF(AND(MONTH(AL$4)=MONTH($G11),YEAR(AL$4)=YEAR($G11)),#REF!,IF(AND(AL$4&lt;($H11+1),(AL$4+1)&gt;$G11),$U11,0)))</f>
        <v>0</v>
      </c>
      <c r="AM11" s="1285">
        <f>IF(AND(MONTH(AM$4)=MONTH($H11),YEAR(AM$4)=YEAR($H11)),#REF!,IF(AND(MONTH(AM$4)=MONTH($G11),YEAR(AM$4)=YEAR($G11)),#REF!,IF(AND(AM$4&lt;($H11+1),(AM$4+1)&gt;$G11),$U11,0)))</f>
        <v>0</v>
      </c>
      <c r="AN11" s="1285">
        <f>IF(AND(MONTH(AN$4)=MONTH($H11),YEAR(AN$4)=YEAR($H11)),#REF!,IF(AND(MONTH(AN$4)=MONTH($G11),YEAR(AN$4)=YEAR($G11)),#REF!,IF(AND(AN$4&lt;($H11+1),(AN$4+1)&gt;$G11),$U11,0)))</f>
        <v>0</v>
      </c>
      <c r="AO11" s="1285">
        <f>IF(AND(MONTH(AO$4)=MONTH($H11),YEAR(AO$4)=YEAR($H11)),#REF!,IF(AND(MONTH(AO$4)=MONTH($G11),YEAR(AO$4)=YEAR($G11)),#REF!,IF(AND(AO$4&lt;($H11+1),(AO$4+1)&gt;$G11),$U11,0)))</f>
        <v>0</v>
      </c>
      <c r="AP11" s="1285">
        <f>IF(AND(MONTH(AP$4)=MONTH($H11),YEAR(AP$4)=YEAR($H11)),#REF!,IF(AND(MONTH(AP$4)=MONTH($G11),YEAR(AP$4)=YEAR($G11)),#REF!,IF(AND(AP$4&lt;($H11+1),(AP$4+1)&gt;$G11),$U11,0)))</f>
        <v>0</v>
      </c>
      <c r="AQ11" s="1285">
        <f>IF(AND(MONTH(AQ$4)=MONTH($H11),YEAR(AQ$4)=YEAR($H11)),#REF!,IF(AND(MONTH(AQ$4)=MONTH($G11),YEAR(AQ$4)=YEAR($G11)),#REF!,IF(AND(AQ$4&lt;($H11+1),(AQ$4+1)&gt;$G11),$U11,0)))</f>
        <v>0</v>
      </c>
      <c r="AR11" s="1285">
        <f>IF(AND(MONTH(AR$4)=MONTH($H11),YEAR(AR$4)=YEAR($H11)),#REF!,IF(AND(MONTH(AR$4)=MONTH($G11),YEAR(AR$4)=YEAR($G11)),#REF!,IF(AND(AR$4&lt;($H11+1),(AR$4+1)&gt;$G11),$U11,0)))</f>
        <v>0</v>
      </c>
      <c r="AS11" s="1285">
        <f>IF(AND(MONTH(AS$4)=MONTH($H11),YEAR(AS$4)=YEAR($H11)),#REF!,IF(AND(MONTH(AS$4)=MONTH($G11),YEAR(AS$4)=YEAR($G11)),#REF!,IF(AND(AS$4&lt;($H11+1),(AS$4+1)&gt;$G11),$U11,0)))</f>
        <v>0</v>
      </c>
      <c r="AT11" s="1285">
        <f>IF(AND(MONTH(AT$4)=MONTH($H11),YEAR(AT$4)=YEAR($H11)),#REF!,IF(AND(MONTH(AT$4)=MONTH($G11),YEAR(AT$4)=YEAR($G11)),#REF!,IF(AND(AT$4&lt;($H11+1),(AT$4+1)&gt;$G11),$U11,0)))</f>
        <v>0</v>
      </c>
      <c r="AU11" s="1297"/>
      <c r="AV11" s="1028"/>
      <c r="AW11" s="1028"/>
    </row>
    <row r="12" spans="1:49" ht="18" customHeight="1">
      <c r="A12" s="1186">
        <v>2</v>
      </c>
      <c r="B12" s="1196"/>
      <c r="C12" s="1196" t="s">
        <v>35</v>
      </c>
      <c r="D12" s="1196"/>
      <c r="E12" s="1187" t="s">
        <v>41</v>
      </c>
      <c r="F12" s="1197" t="s">
        <v>42</v>
      </c>
      <c r="G12" s="1190">
        <v>44835</v>
      </c>
      <c r="H12" s="1198">
        <v>45199</v>
      </c>
      <c r="I12" s="1235"/>
      <c r="J12" s="1236">
        <v>2400</v>
      </c>
      <c r="K12" s="1236">
        <v>2400</v>
      </c>
      <c r="L12" s="1237">
        <v>11.845000000000001</v>
      </c>
      <c r="M12" s="1237">
        <v>1.38</v>
      </c>
      <c r="N12" s="1237">
        <v>12.701750000000001</v>
      </c>
      <c r="O12" s="1238">
        <v>2.2999999999999998</v>
      </c>
      <c r="P12" s="1234">
        <f t="shared" si="0"/>
        <v>13.225</v>
      </c>
      <c r="Q12" s="1284">
        <f t="shared" si="1"/>
        <v>28428</v>
      </c>
      <c r="R12" s="1285">
        <f t="shared" si="2"/>
        <v>3312</v>
      </c>
      <c r="S12" s="1285">
        <f t="shared" si="6"/>
        <v>31740</v>
      </c>
      <c r="T12" s="1285">
        <f t="shared" si="3"/>
        <v>30484.2</v>
      </c>
      <c r="U12" s="1285">
        <f t="shared" si="4"/>
        <v>5520</v>
      </c>
      <c r="V12" s="1285">
        <f t="shared" si="5"/>
        <v>36004.199999999997</v>
      </c>
      <c r="W12" s="1285">
        <f>IF(AND(MONTH(W$4)=MONTH($H12),YEAR(W$4)=YEAR($H12)),#REF!,IF(AND(MONTH(W$4)=MONTH($G12),YEAR(W$4)=YEAR($G12)),#REF!,IF(AND(W$4&lt;($H12+1),(W$4+1)&gt;$G12),$Q12,0)))</f>
        <v>28428</v>
      </c>
      <c r="X12" s="1285">
        <f>IF(AND(MONTH(X$4)=MONTH($H12),YEAR(X$4)=YEAR($H12)),#REF!,IF(AND(MONTH(X$4)=MONTH($G12),YEAR(X$4)=YEAR($G12)),#REF!,IF(AND(X$4&lt;($H12+1),(X$4+1)&gt;$G12),$T12,0)))</f>
        <v>30484.2</v>
      </c>
      <c r="Y12" s="1285">
        <f>IF(AND(MONTH(Y$4)=MONTH($H12),YEAR(Y$4)=YEAR($H12)),#REF!,IF(AND(MONTH(Y$4)=MONTH($G12),YEAR(Y$4)=YEAR($G12)),#REF!,IF(AND(Y$4&lt;($H12+1),(Y$4+1)&gt;$G12),$T12,0)))</f>
        <v>30484.2</v>
      </c>
      <c r="Z12" s="1285">
        <f>IF(AND(MONTH(Z$4)=MONTH($H12),YEAR(Z$4)=YEAR($H12)),#REF!,IF(AND(MONTH(Z$4)=MONTH($G12),YEAR(Z$4)=YEAR($G12)),#REF!,IF(AND(Z$4&lt;($H12+1),(Z$4+1)&gt;$G12),$T12,0)))</f>
        <v>30484.2</v>
      </c>
      <c r="AA12" s="1285">
        <f>IF(AND(MONTH(AA$4)=MONTH($H12),YEAR(AA$4)=YEAR($H12)),#REF!,IF(AND(MONTH(AA$4)=MONTH($G12),YEAR(AA$4)=YEAR($G12)),#REF!,IF(AND(AA$4&lt;($H12+1),(AA$4+1)&gt;$G12),$T12,0)))</f>
        <v>30484.2</v>
      </c>
      <c r="AB12" s="1285">
        <f>IF(AND(MONTH(AB$4)=MONTH($H12),YEAR(AB$4)=YEAR($H12)),#REF!,IF(AND(MONTH(AB$4)=MONTH($G12),YEAR(AB$4)=YEAR($G12)),#REF!,IF(AND(AB$4&lt;($H12+1),(AB$4+1)&gt;$G12),$T12,0)))</f>
        <v>30484.2</v>
      </c>
      <c r="AC12" s="1285">
        <f>IF(AND(MONTH(AC$4)=MONTH($H12),YEAR(AC$4)=YEAR($H12)),#REF!,IF(AND(MONTH(AC$4)=MONTH($G12),YEAR(AC$4)=YEAR($G12)),#REF!,IF(AND(AC$4&lt;($H12+1),(AC$4+1)&gt;$G12),$T12,0)))</f>
        <v>30484.2</v>
      </c>
      <c r="AD12" s="1285">
        <f>IF(AND(MONTH(AD$4)=MONTH($H12),YEAR(AD$4)=YEAR($H12)),#REF!,IF(AND(MONTH(AD$4)=MONTH($G12),YEAR(AD$4)=YEAR($G12)),#REF!,IF(AND(AD$4&lt;($H12+1),(AD$4+1)&gt;$G12),$T12,0)))</f>
        <v>30484.2</v>
      </c>
      <c r="AE12" s="1285" t="e">
        <f>IF(AND(MONTH(AE$4)=MONTH($H12),YEAR(AE$4)=YEAR($H12)),#REF!,IF(AND(MONTH(AE$4)=MONTH($G12),YEAR(AE$4)=YEAR($G12)),#REF!,IF(AND(AE$4&lt;($H12+1),(AE$4+1)&gt;$G12),$T12,0)))</f>
        <v>#REF!</v>
      </c>
      <c r="AF12" s="1285">
        <f>IF(AND(MONTH(AF$4)=MONTH($H12),YEAR(AF$4)=YEAR($H12)),#REF!,IF(AND(MONTH(AF$4)=MONTH($G12),YEAR(AF$4)=YEAR($G12)),#REF!,IF(AND(AF$4&lt;($H12+1),(AF$4+1)&gt;$G12),$T12,0)))</f>
        <v>0</v>
      </c>
      <c r="AG12" s="1285">
        <f>IF(AND(MONTH(AG$4)=MONTH($H12),YEAR(AG$4)=YEAR($H12)),#REF!,IF(AND(MONTH(AG$4)=MONTH($G12),YEAR(AG$4)=YEAR($G12)),#REF!,IF(AND(AG$4&lt;($H12+1),(AG$4+1)&gt;$G12),$T12,0)))</f>
        <v>0</v>
      </c>
      <c r="AH12" s="1285">
        <f>IF(AND(MONTH(AH$4)=MONTH($H12),YEAR(AH$4)=YEAR($H12)),#REF!,IF(AND(MONTH(AH$4)=MONTH($G12),YEAR(AH$4)=YEAR($G12)),#REF!,IF(AND(AH$4&lt;($H12+1),(AH$4+1)&gt;$G12),$T12,0)))</f>
        <v>0</v>
      </c>
      <c r="AI12" s="1285">
        <f>IF(AND(MONTH(AI$4)=MONTH($H12),YEAR(AI$4)=YEAR($H12)),#REF!,IF(AND(MONTH(AI$4)=MONTH($G12),YEAR(AI$4)=YEAR($G12)),#REF!,IF(AND(AI$4&lt;($H12+1),(AI$4+1)&gt;$G12),$R12,0)))</f>
        <v>3312</v>
      </c>
      <c r="AJ12" s="1285">
        <f>IF(AND(MONTH(AJ$4)=MONTH($H12),YEAR(AJ$4)=YEAR($H12)),#REF!,IF(AND(MONTH(AJ$4)=MONTH($G12),YEAR(AJ$4)=YEAR($G12)),#REF!,IF(AND(AJ$4&lt;($H12+1),(AJ$4+1)&gt;$G12),$U12,0)))</f>
        <v>5520</v>
      </c>
      <c r="AK12" s="1285">
        <f>IF(AND(MONTH(AK$4)=MONTH($H12),YEAR(AK$4)=YEAR($H12)),#REF!,IF(AND(MONTH(AK$4)=MONTH($G12),YEAR(AK$4)=YEAR($G12)),#REF!,IF(AND(AK$4&lt;($H12+1),(AK$4+1)&gt;$G12),$U12,0)))</f>
        <v>5520</v>
      </c>
      <c r="AL12" s="1285">
        <f>IF(AND(MONTH(AL$4)=MONTH($H12),YEAR(AL$4)=YEAR($H12)),#REF!,IF(AND(MONTH(AL$4)=MONTH($G12),YEAR(AL$4)=YEAR($G12)),#REF!,IF(AND(AL$4&lt;($H12+1),(AL$4+1)&gt;$G12),$U12,0)))</f>
        <v>5520</v>
      </c>
      <c r="AM12" s="1285">
        <f>IF(AND(MONTH(AM$4)=MONTH($H12),YEAR(AM$4)=YEAR($H12)),#REF!,IF(AND(MONTH(AM$4)=MONTH($G12),YEAR(AM$4)=YEAR($G12)),#REF!,IF(AND(AM$4&lt;($H12+1),(AM$4+1)&gt;$G12),$U12,0)))</f>
        <v>5520</v>
      </c>
      <c r="AN12" s="1285">
        <f>IF(AND(MONTH(AN$4)=MONTH($H12),YEAR(AN$4)=YEAR($H12)),#REF!,IF(AND(MONTH(AN$4)=MONTH($G12),YEAR(AN$4)=YEAR($G12)),#REF!,IF(AND(AN$4&lt;($H12+1),(AN$4+1)&gt;$G12),$U12,0)))</f>
        <v>5520</v>
      </c>
      <c r="AO12" s="1285">
        <f>IF(AND(MONTH(AO$4)=MONTH($H12),YEAR(AO$4)=YEAR($H12)),#REF!,IF(AND(MONTH(AO$4)=MONTH($G12),YEAR(AO$4)=YEAR($G12)),#REF!,IF(AND(AO$4&lt;($H12+1),(AO$4+1)&gt;$G12),$U12,0)))</f>
        <v>5520</v>
      </c>
      <c r="AP12" s="1285">
        <f>IF(AND(MONTH(AP$4)=MONTH($H12),YEAR(AP$4)=YEAR($H12)),#REF!,IF(AND(MONTH(AP$4)=MONTH($G12),YEAR(AP$4)=YEAR($G12)),#REF!,IF(AND(AP$4&lt;($H12+1),(AP$4+1)&gt;$G12),$U12,0)))</f>
        <v>5520</v>
      </c>
      <c r="AQ12" s="1285" t="e">
        <f>IF(AND(MONTH(AQ$4)=MONTH($H12),YEAR(AQ$4)=YEAR($H12)),#REF!,IF(AND(MONTH(AQ$4)=MONTH($G12),YEAR(AQ$4)=YEAR($G12)),#REF!,IF(AND(AQ$4&lt;($H12+1),(AQ$4+1)&gt;$G12),$U12,0)))</f>
        <v>#REF!</v>
      </c>
      <c r="AR12" s="1285">
        <f>IF(AND(MONTH(AR$4)=MONTH($H12),YEAR(AR$4)=YEAR($H12)),#REF!,IF(AND(MONTH(AR$4)=MONTH($G12),YEAR(AR$4)=YEAR($G12)),#REF!,IF(AND(AR$4&lt;($H12+1),(AR$4+1)&gt;$G12),$U12,0)))</f>
        <v>0</v>
      </c>
      <c r="AS12" s="1285">
        <f>IF(AND(MONTH(AS$4)=MONTH($H12),YEAR(AS$4)=YEAR($H12)),#REF!,IF(AND(MONTH(AS$4)=MONTH($G12),YEAR(AS$4)=YEAR($G12)),#REF!,IF(AND(AS$4&lt;($H12+1),(AS$4+1)&gt;$G12),$U12,0)))</f>
        <v>0</v>
      </c>
      <c r="AT12" s="1285">
        <f>IF(AND(MONTH(AT$4)=MONTH($H12),YEAR(AT$4)=YEAR($H12)),#REF!,IF(AND(MONTH(AT$4)=MONTH($G12),YEAR(AT$4)=YEAR($G12)),#REF!,IF(AND(AT$4&lt;($H12+1),(AT$4+1)&gt;$G12),$U12,0)))</f>
        <v>0</v>
      </c>
      <c r="AU12" s="1297"/>
      <c r="AV12" s="1028"/>
      <c r="AW12" s="1028"/>
    </row>
    <row r="13" spans="1:49" ht="18" customHeight="1">
      <c r="A13" s="1186">
        <v>2</v>
      </c>
      <c r="B13" s="1196"/>
      <c r="C13" s="1196" t="s">
        <v>35</v>
      </c>
      <c r="D13" s="1196"/>
      <c r="E13" s="1187"/>
      <c r="F13" s="1197" t="s">
        <v>42</v>
      </c>
      <c r="G13" s="1190">
        <v>45200</v>
      </c>
      <c r="H13" s="1198">
        <v>45565</v>
      </c>
      <c r="I13" s="1235"/>
      <c r="J13" s="1236"/>
      <c r="K13" s="1236">
        <v>2400</v>
      </c>
      <c r="L13" s="1237">
        <v>12.074999999999999</v>
      </c>
      <c r="M13" s="1237">
        <v>1.38</v>
      </c>
      <c r="N13" s="1237">
        <v>12.96625</v>
      </c>
      <c r="O13" s="1238">
        <v>2.2999999999999998</v>
      </c>
      <c r="P13" s="1234">
        <f t="shared" si="0"/>
        <v>13.455</v>
      </c>
      <c r="Q13" s="1284">
        <f t="shared" si="1"/>
        <v>28980</v>
      </c>
      <c r="R13" s="1285">
        <f t="shared" si="2"/>
        <v>3312</v>
      </c>
      <c r="S13" s="1285">
        <f t="shared" si="6"/>
        <v>32292</v>
      </c>
      <c r="T13" s="1285">
        <f t="shared" si="3"/>
        <v>31119</v>
      </c>
      <c r="U13" s="1285">
        <f t="shared" si="4"/>
        <v>5520</v>
      </c>
      <c r="V13" s="1285">
        <f t="shared" si="5"/>
        <v>36639</v>
      </c>
      <c r="W13" s="1285">
        <f>IF(AND(MONTH(W$4)=MONTH($H13),YEAR(W$4)=YEAR($H13)),#REF!,IF(AND(MONTH(W$4)=MONTH($G13),YEAR(W$4)=YEAR($G13)),#REF!,IF(AND(W$4&lt;($H13+1),(W$4+1)&gt;$G13),$Q13,0)))</f>
        <v>0</v>
      </c>
      <c r="X13" s="1285">
        <f>IF(AND(MONTH(X$4)=MONTH($H13),YEAR(X$4)=YEAR($H13)),#REF!,IF(AND(MONTH(X$4)=MONTH($G13),YEAR(X$4)=YEAR($G13)),#REF!,IF(AND(X$4&lt;($H13+1),(X$4+1)&gt;$G13),$T13,0)))</f>
        <v>0</v>
      </c>
      <c r="Y13" s="1285">
        <f>IF(AND(MONTH(Y$4)=MONTH($H13),YEAR(Y$4)=YEAR($H13)),#REF!,IF(AND(MONTH(Y$4)=MONTH($G13),YEAR(Y$4)=YEAR($G13)),#REF!,IF(AND(Y$4&lt;($H13+1),(Y$4+1)&gt;$G13),$T13,0)))</f>
        <v>0</v>
      </c>
      <c r="Z13" s="1285">
        <f>IF(AND(MONTH(Z$4)=MONTH($H13),YEAR(Z$4)=YEAR($H13)),#REF!,IF(AND(MONTH(Z$4)=MONTH($G13),YEAR(Z$4)=YEAR($G13)),#REF!,IF(AND(Z$4&lt;($H13+1),(Z$4+1)&gt;$G13),$T13,0)))</f>
        <v>0</v>
      </c>
      <c r="AA13" s="1285">
        <f>IF(AND(MONTH(AA$4)=MONTH($H13),YEAR(AA$4)=YEAR($H13)),#REF!,IF(AND(MONTH(AA$4)=MONTH($G13),YEAR(AA$4)=YEAR($G13)),#REF!,IF(AND(AA$4&lt;($H13+1),(AA$4+1)&gt;$G13),$T13,0)))</f>
        <v>0</v>
      </c>
      <c r="AB13" s="1285">
        <f>IF(AND(MONTH(AB$4)=MONTH($H13),YEAR(AB$4)=YEAR($H13)),#REF!,IF(AND(MONTH(AB$4)=MONTH($G13),YEAR(AB$4)=YEAR($G13)),#REF!,IF(AND(AB$4&lt;($H13+1),(AB$4+1)&gt;$G13),$T13,0)))</f>
        <v>0</v>
      </c>
      <c r="AC13" s="1285">
        <f>IF(AND(MONTH(AC$4)=MONTH($H13),YEAR(AC$4)=YEAR($H13)),#REF!,IF(AND(MONTH(AC$4)=MONTH($G13),YEAR(AC$4)=YEAR($G13)),#REF!,IF(AND(AC$4&lt;($H13+1),(AC$4+1)&gt;$G13),$T13,0)))</f>
        <v>0</v>
      </c>
      <c r="AD13" s="1285">
        <f>IF(AND(MONTH(AD$4)=MONTH($H13),YEAR(AD$4)=YEAR($H13)),#REF!,IF(AND(MONTH(AD$4)=MONTH($G13),YEAR(AD$4)=YEAR($G13)),#REF!,IF(AND(AD$4&lt;($H13+1),(AD$4+1)&gt;$G13),$T13,0)))</f>
        <v>0</v>
      </c>
      <c r="AE13" s="1285">
        <f>IF(AND(MONTH(AE$4)=MONTH($H13),YEAR(AE$4)=YEAR($H13)),#REF!,IF(AND(MONTH(AE$4)=MONTH($G13),YEAR(AE$4)=YEAR($G13)),#REF!,IF(AND(AE$4&lt;($H13+1),(AE$4+1)&gt;$G13),$T13,0)))</f>
        <v>0</v>
      </c>
      <c r="AF13" s="1285" t="e">
        <f>IF(AND(MONTH(AF$4)=MONTH($H13),YEAR(AF$4)=YEAR($H13)),#REF!,IF(AND(MONTH(AF$4)=MONTH($G13),YEAR(AF$4)=YEAR($G13)),#REF!,IF(AND(AF$4&lt;($H13+1),(AF$4+1)&gt;$G13),$T13,0)))</f>
        <v>#REF!</v>
      </c>
      <c r="AG13" s="1285">
        <f>IF(AND(MONTH(AG$4)=MONTH($H13),YEAR(AG$4)=YEAR($H13)),#REF!,IF(AND(MONTH(AG$4)=MONTH($G13),YEAR(AG$4)=YEAR($G13)),#REF!,IF(AND(AG$4&lt;($H13+1),(AG$4+1)&gt;$G13),$T13,0)))</f>
        <v>31119</v>
      </c>
      <c r="AH13" s="1285">
        <f>IF(AND(MONTH(AH$4)=MONTH($H13),YEAR(AH$4)=YEAR($H13)),#REF!,IF(AND(MONTH(AH$4)=MONTH($G13),YEAR(AH$4)=YEAR($G13)),#REF!,IF(AND(AH$4&lt;($H13+1),(AH$4+1)&gt;$G13),$T13,0)))</f>
        <v>31119</v>
      </c>
      <c r="AI13" s="1285">
        <f>IF(AND(MONTH(AI$4)=MONTH($H13),YEAR(AI$4)=YEAR($H13)),#REF!,IF(AND(MONTH(AI$4)=MONTH($G13),YEAR(AI$4)=YEAR($G13)),#REF!,IF(AND(AI$4&lt;($H13+1),(AI$4+1)&gt;$G13),$R13,0)))</f>
        <v>0</v>
      </c>
      <c r="AJ13" s="1285">
        <f>IF(AND(MONTH(AJ$4)=MONTH($H13),YEAR(AJ$4)=YEAR($H13)),#REF!,IF(AND(MONTH(AJ$4)=MONTH($G13),YEAR(AJ$4)=YEAR($G13)),#REF!,IF(AND(AJ$4&lt;($H13+1),(AJ$4+1)&gt;$G13),$U13,0)))</f>
        <v>0</v>
      </c>
      <c r="AK13" s="1285">
        <f>IF(AND(MONTH(AK$4)=MONTH($H13),YEAR(AK$4)=YEAR($H13)),#REF!,IF(AND(MONTH(AK$4)=MONTH($G13),YEAR(AK$4)=YEAR($G13)),#REF!,IF(AND(AK$4&lt;($H13+1),(AK$4+1)&gt;$G13),$U13,0)))</f>
        <v>0</v>
      </c>
      <c r="AL13" s="1285">
        <f>IF(AND(MONTH(AL$4)=MONTH($H13),YEAR(AL$4)=YEAR($H13)),#REF!,IF(AND(MONTH(AL$4)=MONTH($G13),YEAR(AL$4)=YEAR($G13)),#REF!,IF(AND(AL$4&lt;($H13+1),(AL$4+1)&gt;$G13),$U13,0)))</f>
        <v>0</v>
      </c>
      <c r="AM13" s="1285">
        <f>IF(AND(MONTH(AM$4)=MONTH($H13),YEAR(AM$4)=YEAR($H13)),#REF!,IF(AND(MONTH(AM$4)=MONTH($G13),YEAR(AM$4)=YEAR($G13)),#REF!,IF(AND(AM$4&lt;($H13+1),(AM$4+1)&gt;$G13),$U13,0)))</f>
        <v>0</v>
      </c>
      <c r="AN13" s="1285">
        <f>IF(AND(MONTH(AN$4)=MONTH($H13),YEAR(AN$4)=YEAR($H13)),#REF!,IF(AND(MONTH(AN$4)=MONTH($G13),YEAR(AN$4)=YEAR($G13)),#REF!,IF(AND(AN$4&lt;($H13+1),(AN$4+1)&gt;$G13),$U13,0)))</f>
        <v>0</v>
      </c>
      <c r="AO13" s="1285">
        <f>IF(AND(MONTH(AO$4)=MONTH($H13),YEAR(AO$4)=YEAR($H13)),#REF!,IF(AND(MONTH(AO$4)=MONTH($G13),YEAR(AO$4)=YEAR($G13)),#REF!,IF(AND(AO$4&lt;($H13+1),(AO$4+1)&gt;$G13),$U13,0)))</f>
        <v>0</v>
      </c>
      <c r="AP13" s="1285">
        <f>IF(AND(MONTH(AP$4)=MONTH($H13),YEAR(AP$4)=YEAR($H13)),#REF!,IF(AND(MONTH(AP$4)=MONTH($G13),YEAR(AP$4)=YEAR($G13)),#REF!,IF(AND(AP$4&lt;($H13+1),(AP$4+1)&gt;$G13),$U13,0)))</f>
        <v>0</v>
      </c>
      <c r="AQ13" s="1285">
        <f>IF(AND(MONTH(AQ$4)=MONTH($H13),YEAR(AQ$4)=YEAR($H13)),#REF!,IF(AND(MONTH(AQ$4)=MONTH($G13),YEAR(AQ$4)=YEAR($G13)),#REF!,IF(AND(AQ$4&lt;($H13+1),(AQ$4+1)&gt;$G13),$U13,0)))</f>
        <v>0</v>
      </c>
      <c r="AR13" s="1285" t="e">
        <f>IF(AND(MONTH(AR$4)=MONTH($H13),YEAR(AR$4)=YEAR($H13)),#REF!,IF(AND(MONTH(AR$4)=MONTH($G13),YEAR(AR$4)=YEAR($G13)),#REF!,IF(AND(AR$4&lt;($H13+1),(AR$4+1)&gt;$G13),$U13,0)))</f>
        <v>#REF!</v>
      </c>
      <c r="AS13" s="1285">
        <f>IF(AND(MONTH(AS$4)=MONTH($H13),YEAR(AS$4)=YEAR($H13)),#REF!,IF(AND(MONTH(AS$4)=MONTH($G13),YEAR(AS$4)=YEAR($G13)),#REF!,IF(AND(AS$4&lt;($H13+1),(AS$4+1)&gt;$G13),$U13,0)))</f>
        <v>5520</v>
      </c>
      <c r="AT13" s="1285">
        <f>IF(AND(MONTH(AT$4)=MONTH($H13),YEAR(AT$4)=YEAR($H13)),#REF!,IF(AND(MONTH(AT$4)=MONTH($G13),YEAR(AT$4)=YEAR($G13)),#REF!,IF(AND(AT$4&lt;($H13+1),(AT$4+1)&gt;$G13),$U13,0)))</f>
        <v>5520</v>
      </c>
      <c r="AU13" s="1297"/>
      <c r="AV13" s="1028"/>
      <c r="AW13" s="1028"/>
    </row>
    <row r="14" spans="1:49" ht="18" customHeight="1">
      <c r="A14" s="1186">
        <v>2</v>
      </c>
      <c r="B14" s="1196"/>
      <c r="C14" s="1196" t="s">
        <v>35</v>
      </c>
      <c r="D14" s="1196"/>
      <c r="E14" s="1187"/>
      <c r="F14" s="1197" t="s">
        <v>42</v>
      </c>
      <c r="G14" s="1190">
        <v>45566</v>
      </c>
      <c r="H14" s="1198">
        <v>45930</v>
      </c>
      <c r="I14" s="1235"/>
      <c r="J14" s="1236"/>
      <c r="K14" s="1236">
        <v>2400</v>
      </c>
      <c r="L14" s="1237">
        <v>12.477499999999999</v>
      </c>
      <c r="M14" s="1237">
        <v>1.38</v>
      </c>
      <c r="N14" s="1237">
        <v>13.429125000000001</v>
      </c>
      <c r="O14" s="1238">
        <v>2.2999999999999998</v>
      </c>
      <c r="P14" s="1234">
        <f t="shared" si="0"/>
        <v>13.8575</v>
      </c>
      <c r="Q14" s="1284">
        <f t="shared" si="1"/>
        <v>29946</v>
      </c>
      <c r="R14" s="1285">
        <f t="shared" si="2"/>
        <v>3312</v>
      </c>
      <c r="S14" s="1285">
        <f t="shared" si="6"/>
        <v>33258</v>
      </c>
      <c r="T14" s="1285">
        <f t="shared" si="3"/>
        <v>32229.9</v>
      </c>
      <c r="U14" s="1285">
        <f t="shared" si="4"/>
        <v>5520</v>
      </c>
      <c r="V14" s="1285">
        <f t="shared" si="5"/>
        <v>37749.9</v>
      </c>
      <c r="W14" s="1285">
        <f>IF(AND(MONTH(W$4)=MONTH($H14),YEAR(W$4)=YEAR($H14)),#REF!,IF(AND(MONTH(W$4)=MONTH($G14),YEAR(W$4)=YEAR($G14)),#REF!,IF(AND(W$4&lt;($H14+1),(W$4+1)&gt;$G14),$Q14,0)))</f>
        <v>0</v>
      </c>
      <c r="X14" s="1285">
        <f>IF(AND(MONTH(X$4)=MONTH($H14),YEAR(X$4)=YEAR($H14)),#REF!,IF(AND(MONTH(X$4)=MONTH($G14),YEAR(X$4)=YEAR($G14)),#REF!,IF(AND(X$4&lt;($H14+1),(X$4+1)&gt;$G14),$T14,0)))</f>
        <v>0</v>
      </c>
      <c r="Y14" s="1285">
        <f>IF(AND(MONTH(Y$4)=MONTH($H14),YEAR(Y$4)=YEAR($H14)),#REF!,IF(AND(MONTH(Y$4)=MONTH($G14),YEAR(Y$4)=YEAR($G14)),#REF!,IF(AND(Y$4&lt;($H14+1),(Y$4+1)&gt;$G14),$T14,0)))</f>
        <v>0</v>
      </c>
      <c r="Z14" s="1285">
        <f>IF(AND(MONTH(Z$4)=MONTH($H14),YEAR(Z$4)=YEAR($H14)),#REF!,IF(AND(MONTH(Z$4)=MONTH($G14),YEAR(Z$4)=YEAR($G14)),#REF!,IF(AND(Z$4&lt;($H14+1),(Z$4+1)&gt;$G14),$T14,0)))</f>
        <v>0</v>
      </c>
      <c r="AA14" s="1285">
        <f>IF(AND(MONTH(AA$4)=MONTH($H14),YEAR(AA$4)=YEAR($H14)),#REF!,IF(AND(MONTH(AA$4)=MONTH($G14),YEAR(AA$4)=YEAR($G14)),#REF!,IF(AND(AA$4&lt;($H14+1),(AA$4+1)&gt;$G14),$T14,0)))</f>
        <v>0</v>
      </c>
      <c r="AB14" s="1285">
        <f>IF(AND(MONTH(AB$4)=MONTH($H14),YEAR(AB$4)=YEAR($H14)),#REF!,IF(AND(MONTH(AB$4)=MONTH($G14),YEAR(AB$4)=YEAR($G14)),#REF!,IF(AND(AB$4&lt;($H14+1),(AB$4+1)&gt;$G14),$T14,0)))</f>
        <v>0</v>
      </c>
      <c r="AC14" s="1285">
        <f>IF(AND(MONTH(AC$4)=MONTH($H14),YEAR(AC$4)=YEAR($H14)),#REF!,IF(AND(MONTH(AC$4)=MONTH($G14),YEAR(AC$4)=YEAR($G14)),#REF!,IF(AND(AC$4&lt;($H14+1),(AC$4+1)&gt;$G14),$T14,0)))</f>
        <v>0</v>
      </c>
      <c r="AD14" s="1285">
        <f>IF(AND(MONTH(AD$4)=MONTH($H14),YEAR(AD$4)=YEAR($H14)),#REF!,IF(AND(MONTH(AD$4)=MONTH($G14),YEAR(AD$4)=YEAR($G14)),#REF!,IF(AND(AD$4&lt;($H14+1),(AD$4+1)&gt;$G14),$T14,0)))</f>
        <v>0</v>
      </c>
      <c r="AE14" s="1285">
        <f>IF(AND(MONTH(AE$4)=MONTH($H14),YEAR(AE$4)=YEAR($H14)),#REF!,IF(AND(MONTH(AE$4)=MONTH($G14),YEAR(AE$4)=YEAR($G14)),#REF!,IF(AND(AE$4&lt;($H14+1),(AE$4+1)&gt;$G14),$T14,0)))</f>
        <v>0</v>
      </c>
      <c r="AF14" s="1285">
        <f>IF(AND(MONTH(AF$4)=MONTH($H14),YEAR(AF$4)=YEAR($H14)),#REF!,IF(AND(MONTH(AF$4)=MONTH($G14),YEAR(AF$4)=YEAR($G14)),#REF!,IF(AND(AF$4&lt;($H14+1),(AF$4+1)&gt;$G14),$T14,0)))</f>
        <v>0</v>
      </c>
      <c r="AG14" s="1285">
        <f>IF(AND(MONTH(AG$4)=MONTH($H14),YEAR(AG$4)=YEAR($H14)),#REF!,IF(AND(MONTH(AG$4)=MONTH($G14),YEAR(AG$4)=YEAR($G14)),#REF!,IF(AND(AG$4&lt;($H14+1),(AG$4+1)&gt;$G14),$T14,0)))</f>
        <v>0</v>
      </c>
      <c r="AH14" s="1285">
        <f>IF(AND(MONTH(AH$4)=MONTH($H14),YEAR(AH$4)=YEAR($H14)),#REF!,IF(AND(MONTH(AH$4)=MONTH($G14),YEAR(AH$4)=YEAR($G14)),#REF!,IF(AND(AH$4&lt;($H14+1),(AH$4+1)&gt;$G14),$T14,0)))</f>
        <v>0</v>
      </c>
      <c r="AI14" s="1285">
        <f>IF(AND(MONTH(AI$4)=MONTH($H14),YEAR(AI$4)=YEAR($H14)),#REF!,IF(AND(MONTH(AI$4)=MONTH($G14),YEAR(AI$4)=YEAR($G14)),#REF!,IF(AND(AI$4&lt;($H14+1),(AI$4+1)&gt;$G14),$R14,0)))</f>
        <v>0</v>
      </c>
      <c r="AJ14" s="1285">
        <f>IF(AND(MONTH(AJ$4)=MONTH($H14),YEAR(AJ$4)=YEAR($H14)),#REF!,IF(AND(MONTH(AJ$4)=MONTH($G14),YEAR(AJ$4)=YEAR($G14)),#REF!,IF(AND(AJ$4&lt;($H14+1),(AJ$4+1)&gt;$G14),$U14,0)))</f>
        <v>0</v>
      </c>
      <c r="AK14" s="1285">
        <f>IF(AND(MONTH(AK$4)=MONTH($H14),YEAR(AK$4)=YEAR($H14)),#REF!,IF(AND(MONTH(AK$4)=MONTH($G14),YEAR(AK$4)=YEAR($G14)),#REF!,IF(AND(AK$4&lt;($H14+1),(AK$4+1)&gt;$G14),$U14,0)))</f>
        <v>0</v>
      </c>
      <c r="AL14" s="1285">
        <f>IF(AND(MONTH(AL$4)=MONTH($H14),YEAR(AL$4)=YEAR($H14)),#REF!,IF(AND(MONTH(AL$4)=MONTH($G14),YEAR(AL$4)=YEAR($G14)),#REF!,IF(AND(AL$4&lt;($H14+1),(AL$4+1)&gt;$G14),$U14,0)))</f>
        <v>0</v>
      </c>
      <c r="AM14" s="1285">
        <f>IF(AND(MONTH(AM$4)=MONTH($H14),YEAR(AM$4)=YEAR($H14)),#REF!,IF(AND(MONTH(AM$4)=MONTH($G14),YEAR(AM$4)=YEAR($G14)),#REF!,IF(AND(AM$4&lt;($H14+1),(AM$4+1)&gt;$G14),$U14,0)))</f>
        <v>0</v>
      </c>
      <c r="AN14" s="1285">
        <f>IF(AND(MONTH(AN$4)=MONTH($H14),YEAR(AN$4)=YEAR($H14)),#REF!,IF(AND(MONTH(AN$4)=MONTH($G14),YEAR(AN$4)=YEAR($G14)),#REF!,IF(AND(AN$4&lt;($H14+1),(AN$4+1)&gt;$G14),$U14,0)))</f>
        <v>0</v>
      </c>
      <c r="AO14" s="1285">
        <f>IF(AND(MONTH(AO$4)=MONTH($H14),YEAR(AO$4)=YEAR($H14)),#REF!,IF(AND(MONTH(AO$4)=MONTH($G14),YEAR(AO$4)=YEAR($G14)),#REF!,IF(AND(AO$4&lt;($H14+1),(AO$4+1)&gt;$G14),$U14,0)))</f>
        <v>0</v>
      </c>
      <c r="AP14" s="1285">
        <f>IF(AND(MONTH(AP$4)=MONTH($H14),YEAR(AP$4)=YEAR($H14)),#REF!,IF(AND(MONTH(AP$4)=MONTH($G14),YEAR(AP$4)=YEAR($G14)),#REF!,IF(AND(AP$4&lt;($H14+1),(AP$4+1)&gt;$G14),$U14,0)))</f>
        <v>0</v>
      </c>
      <c r="AQ14" s="1285">
        <f>IF(AND(MONTH(AQ$4)=MONTH($H14),YEAR(AQ$4)=YEAR($H14)),#REF!,IF(AND(MONTH(AQ$4)=MONTH($G14),YEAR(AQ$4)=YEAR($G14)),#REF!,IF(AND(AQ$4&lt;($H14+1),(AQ$4+1)&gt;$G14),$U14,0)))</f>
        <v>0</v>
      </c>
      <c r="AR14" s="1285">
        <f>IF(AND(MONTH(AR$4)=MONTH($H14),YEAR(AR$4)=YEAR($H14)),#REF!,IF(AND(MONTH(AR$4)=MONTH($G14),YEAR(AR$4)=YEAR($G14)),#REF!,IF(AND(AR$4&lt;($H14+1),(AR$4+1)&gt;$G14),$U14,0)))</f>
        <v>0</v>
      </c>
      <c r="AS14" s="1285">
        <f>IF(AND(MONTH(AS$4)=MONTH($H14),YEAR(AS$4)=YEAR($H14)),#REF!,IF(AND(MONTH(AS$4)=MONTH($G14),YEAR(AS$4)=YEAR($G14)),#REF!,IF(AND(AS$4&lt;($H14+1),(AS$4+1)&gt;$G14),$U14,0)))</f>
        <v>0</v>
      </c>
      <c r="AT14" s="1285">
        <f>IF(AND(MONTH(AT$4)=MONTH($H14),YEAR(AT$4)=YEAR($H14)),#REF!,IF(AND(MONTH(AT$4)=MONTH($G14),YEAR(AT$4)=YEAR($G14)),#REF!,IF(AND(AT$4&lt;($H14+1),(AT$4+1)&gt;$G14),$U14,0)))</f>
        <v>0</v>
      </c>
      <c r="AU14" s="1297"/>
      <c r="AV14" s="1028"/>
      <c r="AW14" s="1028"/>
    </row>
    <row r="15" spans="1:49" ht="18" customHeight="1">
      <c r="A15" s="1186">
        <v>2</v>
      </c>
      <c r="B15" s="1196"/>
      <c r="C15" s="1196" t="s">
        <v>35</v>
      </c>
      <c r="D15" s="1196"/>
      <c r="E15" s="1187"/>
      <c r="F15" s="1197" t="s">
        <v>42</v>
      </c>
      <c r="G15" s="1190">
        <v>45931</v>
      </c>
      <c r="H15" s="1198">
        <v>46295</v>
      </c>
      <c r="I15" s="1235"/>
      <c r="J15" s="1236"/>
      <c r="K15" s="1236">
        <v>2400</v>
      </c>
      <c r="L15" s="1237">
        <v>12.65</v>
      </c>
      <c r="M15" s="1237">
        <v>1.38</v>
      </c>
      <c r="N15" s="1237">
        <v>13.6275</v>
      </c>
      <c r="O15" s="1238">
        <v>2.2999999999999998</v>
      </c>
      <c r="P15" s="1234">
        <f t="shared" si="0"/>
        <v>14.03</v>
      </c>
      <c r="Q15" s="1284">
        <f t="shared" si="1"/>
        <v>30360</v>
      </c>
      <c r="R15" s="1285">
        <f t="shared" si="2"/>
        <v>3312</v>
      </c>
      <c r="S15" s="1285">
        <f t="shared" si="6"/>
        <v>33672</v>
      </c>
      <c r="T15" s="1285">
        <f t="shared" si="3"/>
        <v>32706</v>
      </c>
      <c r="U15" s="1285">
        <f t="shared" si="4"/>
        <v>5520</v>
      </c>
      <c r="V15" s="1285">
        <f t="shared" si="5"/>
        <v>38226</v>
      </c>
      <c r="W15" s="1285">
        <f>IF(AND(MONTH(W$4)=MONTH($H15),YEAR(W$4)=YEAR($H15)),#REF!,IF(AND(MONTH(W$4)=MONTH($G15),YEAR(W$4)=YEAR($G15)),#REF!,IF(AND(W$4&lt;($H15+1),(W$4+1)&gt;$G15),$Q15,0)))</f>
        <v>0</v>
      </c>
      <c r="X15" s="1285">
        <f>IF(AND(MONTH(X$4)=MONTH($H15),YEAR(X$4)=YEAR($H15)),#REF!,IF(AND(MONTH(X$4)=MONTH($G15),YEAR(X$4)=YEAR($G15)),#REF!,IF(AND(X$4&lt;($H15+1),(X$4+1)&gt;$G15),$T15,0)))</f>
        <v>0</v>
      </c>
      <c r="Y15" s="1285">
        <f>IF(AND(MONTH(Y$4)=MONTH($H15),YEAR(Y$4)=YEAR($H15)),#REF!,IF(AND(MONTH(Y$4)=MONTH($G15),YEAR(Y$4)=YEAR($G15)),#REF!,IF(AND(Y$4&lt;($H15+1),(Y$4+1)&gt;$G15),$T15,0)))</f>
        <v>0</v>
      </c>
      <c r="Z15" s="1285">
        <f>IF(AND(MONTH(Z$4)=MONTH($H15),YEAR(Z$4)=YEAR($H15)),#REF!,IF(AND(MONTH(Z$4)=MONTH($G15),YEAR(Z$4)=YEAR($G15)),#REF!,IF(AND(Z$4&lt;($H15+1),(Z$4+1)&gt;$G15),$T15,0)))</f>
        <v>0</v>
      </c>
      <c r="AA15" s="1285">
        <f>IF(AND(MONTH(AA$4)=MONTH($H15),YEAR(AA$4)=YEAR($H15)),#REF!,IF(AND(MONTH(AA$4)=MONTH($G15),YEAR(AA$4)=YEAR($G15)),#REF!,IF(AND(AA$4&lt;($H15+1),(AA$4+1)&gt;$G15),$T15,0)))</f>
        <v>0</v>
      </c>
      <c r="AB15" s="1285">
        <f>IF(AND(MONTH(AB$4)=MONTH($H15),YEAR(AB$4)=YEAR($H15)),#REF!,IF(AND(MONTH(AB$4)=MONTH($G15),YEAR(AB$4)=YEAR($G15)),#REF!,IF(AND(AB$4&lt;($H15+1),(AB$4+1)&gt;$G15),$T15,0)))</f>
        <v>0</v>
      </c>
      <c r="AC15" s="1285">
        <f>IF(AND(MONTH(AC$4)=MONTH($H15),YEAR(AC$4)=YEAR($H15)),#REF!,IF(AND(MONTH(AC$4)=MONTH($G15),YEAR(AC$4)=YEAR($G15)),#REF!,IF(AND(AC$4&lt;($H15+1),(AC$4+1)&gt;$G15),$T15,0)))</f>
        <v>0</v>
      </c>
      <c r="AD15" s="1285">
        <f>IF(AND(MONTH(AD$4)=MONTH($H15),YEAR(AD$4)=YEAR($H15)),#REF!,IF(AND(MONTH(AD$4)=MONTH($G15),YEAR(AD$4)=YEAR($G15)),#REF!,IF(AND(AD$4&lt;($H15+1),(AD$4+1)&gt;$G15),$T15,0)))</f>
        <v>0</v>
      </c>
      <c r="AE15" s="1285">
        <f>IF(AND(MONTH(AE$4)=MONTH($H15),YEAR(AE$4)=YEAR($H15)),#REF!,IF(AND(MONTH(AE$4)=MONTH($G15),YEAR(AE$4)=YEAR($G15)),#REF!,IF(AND(AE$4&lt;($H15+1),(AE$4+1)&gt;$G15),$T15,0)))</f>
        <v>0</v>
      </c>
      <c r="AF15" s="1285">
        <f>IF(AND(MONTH(AF$4)=MONTH($H15),YEAR(AF$4)=YEAR($H15)),#REF!,IF(AND(MONTH(AF$4)=MONTH($G15),YEAR(AF$4)=YEAR($G15)),#REF!,IF(AND(AF$4&lt;($H15+1),(AF$4+1)&gt;$G15),$T15,0)))</f>
        <v>0</v>
      </c>
      <c r="AG15" s="1285">
        <f>IF(AND(MONTH(AG$4)=MONTH($H15),YEAR(AG$4)=YEAR($H15)),#REF!,IF(AND(MONTH(AG$4)=MONTH($G15),YEAR(AG$4)=YEAR($G15)),#REF!,IF(AND(AG$4&lt;($H15+1),(AG$4+1)&gt;$G15),$T15,0)))</f>
        <v>0</v>
      </c>
      <c r="AH15" s="1285">
        <f>IF(AND(MONTH(AH$4)=MONTH($H15),YEAR(AH$4)=YEAR($H15)),#REF!,IF(AND(MONTH(AH$4)=MONTH($G15),YEAR(AH$4)=YEAR($G15)),#REF!,IF(AND(AH$4&lt;($H15+1),(AH$4+1)&gt;$G15),$T15,0)))</f>
        <v>0</v>
      </c>
      <c r="AI15" s="1285">
        <f>IF(AND(MONTH(AI$4)=MONTH($H15),YEAR(AI$4)=YEAR($H15)),#REF!,IF(AND(MONTH(AI$4)=MONTH($G15),YEAR(AI$4)=YEAR($G15)),#REF!,IF(AND(AI$4&lt;($H15+1),(AI$4+1)&gt;$G15),$R15,0)))</f>
        <v>0</v>
      </c>
      <c r="AJ15" s="1285">
        <f>IF(AND(MONTH(AJ$4)=MONTH($H15),YEAR(AJ$4)=YEAR($H15)),#REF!,IF(AND(MONTH(AJ$4)=MONTH($G15),YEAR(AJ$4)=YEAR($G15)),#REF!,IF(AND(AJ$4&lt;($H15+1),(AJ$4+1)&gt;$G15),$U15,0)))</f>
        <v>0</v>
      </c>
      <c r="AK15" s="1285">
        <f>IF(AND(MONTH(AK$4)=MONTH($H15),YEAR(AK$4)=YEAR($H15)),#REF!,IF(AND(MONTH(AK$4)=MONTH($G15),YEAR(AK$4)=YEAR($G15)),#REF!,IF(AND(AK$4&lt;($H15+1),(AK$4+1)&gt;$G15),$U15,0)))</f>
        <v>0</v>
      </c>
      <c r="AL15" s="1285">
        <f>IF(AND(MONTH(AL$4)=MONTH($H15),YEAR(AL$4)=YEAR($H15)),#REF!,IF(AND(MONTH(AL$4)=MONTH($G15),YEAR(AL$4)=YEAR($G15)),#REF!,IF(AND(AL$4&lt;($H15+1),(AL$4+1)&gt;$G15),$U15,0)))</f>
        <v>0</v>
      </c>
      <c r="AM15" s="1285">
        <f>IF(AND(MONTH(AM$4)=MONTH($H15),YEAR(AM$4)=YEAR($H15)),#REF!,IF(AND(MONTH(AM$4)=MONTH($G15),YEAR(AM$4)=YEAR($G15)),#REF!,IF(AND(AM$4&lt;($H15+1),(AM$4+1)&gt;$G15),$U15,0)))</f>
        <v>0</v>
      </c>
      <c r="AN15" s="1285">
        <f>IF(AND(MONTH(AN$4)=MONTH($H15),YEAR(AN$4)=YEAR($H15)),#REF!,IF(AND(MONTH(AN$4)=MONTH($G15),YEAR(AN$4)=YEAR($G15)),#REF!,IF(AND(AN$4&lt;($H15+1),(AN$4+1)&gt;$G15),$U15,0)))</f>
        <v>0</v>
      </c>
      <c r="AO15" s="1285">
        <f>IF(AND(MONTH(AO$4)=MONTH($H15),YEAR(AO$4)=YEAR($H15)),#REF!,IF(AND(MONTH(AO$4)=MONTH($G15),YEAR(AO$4)=YEAR($G15)),#REF!,IF(AND(AO$4&lt;($H15+1),(AO$4+1)&gt;$G15),$U15,0)))</f>
        <v>0</v>
      </c>
      <c r="AP15" s="1285">
        <f>IF(AND(MONTH(AP$4)=MONTH($H15),YEAR(AP$4)=YEAR($H15)),#REF!,IF(AND(MONTH(AP$4)=MONTH($G15),YEAR(AP$4)=YEAR($G15)),#REF!,IF(AND(AP$4&lt;($H15+1),(AP$4+1)&gt;$G15),$U15,0)))</f>
        <v>0</v>
      </c>
      <c r="AQ15" s="1285">
        <f>IF(AND(MONTH(AQ$4)=MONTH($H15),YEAR(AQ$4)=YEAR($H15)),#REF!,IF(AND(MONTH(AQ$4)=MONTH($G15),YEAR(AQ$4)=YEAR($G15)),#REF!,IF(AND(AQ$4&lt;($H15+1),(AQ$4+1)&gt;$G15),$U15,0)))</f>
        <v>0</v>
      </c>
      <c r="AR15" s="1285">
        <f>IF(AND(MONTH(AR$4)=MONTH($H15),YEAR(AR$4)=YEAR($H15)),#REF!,IF(AND(MONTH(AR$4)=MONTH($G15),YEAR(AR$4)=YEAR($G15)),#REF!,IF(AND(AR$4&lt;($H15+1),(AR$4+1)&gt;$G15),$U15,0)))</f>
        <v>0</v>
      </c>
      <c r="AS15" s="1285">
        <f>IF(AND(MONTH(AS$4)=MONTH($H15),YEAR(AS$4)=YEAR($H15)),#REF!,IF(AND(MONTH(AS$4)=MONTH($G15),YEAR(AS$4)=YEAR($G15)),#REF!,IF(AND(AS$4&lt;($H15+1),(AS$4+1)&gt;$G15),$U15,0)))</f>
        <v>0</v>
      </c>
      <c r="AT15" s="1285">
        <f>IF(AND(MONTH(AT$4)=MONTH($H15),YEAR(AT$4)=YEAR($H15)),#REF!,IF(AND(MONTH(AT$4)=MONTH($G15),YEAR(AT$4)=YEAR($G15)),#REF!,IF(AND(AT$4&lt;($H15+1),(AT$4+1)&gt;$G15),$U15,0)))</f>
        <v>0</v>
      </c>
      <c r="AU15" s="1297"/>
      <c r="AV15" s="1028"/>
      <c r="AW15" s="1028"/>
    </row>
    <row r="16" spans="1:49" ht="18" customHeight="1">
      <c r="A16" s="1186">
        <v>3</v>
      </c>
      <c r="B16" s="1187"/>
      <c r="C16" s="1187" t="s">
        <v>35</v>
      </c>
      <c r="D16" s="1187"/>
      <c r="E16" s="1187" t="s">
        <v>43</v>
      </c>
      <c r="F16" s="1197" t="s">
        <v>44</v>
      </c>
      <c r="G16" s="1190">
        <v>43873</v>
      </c>
      <c r="H16" s="1190">
        <v>44968</v>
      </c>
      <c r="I16" s="1235"/>
      <c r="J16" s="1236">
        <v>0</v>
      </c>
      <c r="K16" s="1236">
        <v>1300</v>
      </c>
      <c r="L16" s="1237">
        <v>13.57</v>
      </c>
      <c r="M16" s="1237">
        <v>1.38</v>
      </c>
      <c r="N16" s="1237">
        <v>14.685499999999999</v>
      </c>
      <c r="O16" s="1238">
        <v>2.2999999999999998</v>
      </c>
      <c r="P16" s="1234">
        <f t="shared" si="0"/>
        <v>14.95</v>
      </c>
      <c r="Q16" s="1284">
        <f t="shared" si="1"/>
        <v>17641</v>
      </c>
      <c r="R16" s="1285">
        <f t="shared" si="2"/>
        <v>1794</v>
      </c>
      <c r="S16" s="1285">
        <f t="shared" si="6"/>
        <v>19435</v>
      </c>
      <c r="T16" s="1285">
        <f t="shared" si="3"/>
        <v>19091.150000000001</v>
      </c>
      <c r="U16" s="1285">
        <f t="shared" si="4"/>
        <v>2990</v>
      </c>
      <c r="V16" s="1285">
        <f t="shared" si="5"/>
        <v>22081.15</v>
      </c>
      <c r="W16" s="1285">
        <f>IF(AND(MONTH(W$4)=MONTH($H16),YEAR(W$4)=YEAR($H16)),#REF!,IF(AND(MONTH(W$4)=MONTH($G16),YEAR(W$4)=YEAR($G16)),#REF!,IF(AND(W$4&lt;($H16+1),(W$4+1)&gt;$G16),$Q16,0)))</f>
        <v>17641</v>
      </c>
      <c r="X16" s="1285" t="e">
        <f>IF(AND(MONTH(X$4)=MONTH($H16),YEAR(X$4)=YEAR($H16)),#REF!,IF(AND(MONTH(X$4)=MONTH($G16),YEAR(X$4)=YEAR($G16)),#REF!,IF(AND(X$4&lt;($H16+1),(X$4+1)&gt;$G16),$T16,0)))</f>
        <v>#REF!</v>
      </c>
      <c r="Y16" s="1285">
        <f>IF(AND(MONTH(Y$4)=MONTH($H16),YEAR(Y$4)=YEAR($H16)),#REF!,IF(AND(MONTH(Y$4)=MONTH($G16),YEAR(Y$4)=YEAR($G16)),#REF!,IF(AND(Y$4&lt;($H16+1),(Y$4+1)&gt;$G16),$T16,0)))</f>
        <v>0</v>
      </c>
      <c r="Z16" s="1285">
        <f>IF(AND(MONTH(Z$4)=MONTH($H16),YEAR(Z$4)=YEAR($H16)),#REF!,IF(AND(MONTH(Z$4)=MONTH($G16),YEAR(Z$4)=YEAR($G16)),#REF!,IF(AND(Z$4&lt;($H16+1),(Z$4+1)&gt;$G16),$T16,0)))</f>
        <v>0</v>
      </c>
      <c r="AA16" s="1285">
        <f>IF(AND(MONTH(AA$4)=MONTH($H16),YEAR(AA$4)=YEAR($H16)),#REF!,IF(AND(MONTH(AA$4)=MONTH($G16),YEAR(AA$4)=YEAR($G16)),#REF!,IF(AND(AA$4&lt;($H16+1),(AA$4+1)&gt;$G16),$T16,0)))</f>
        <v>0</v>
      </c>
      <c r="AB16" s="1285">
        <f>IF(AND(MONTH(AB$4)=MONTH($H16),YEAR(AB$4)=YEAR($H16)),#REF!,IF(AND(MONTH(AB$4)=MONTH($G16),YEAR(AB$4)=YEAR($G16)),#REF!,IF(AND(AB$4&lt;($H16+1),(AB$4+1)&gt;$G16),$T16,0)))</f>
        <v>0</v>
      </c>
      <c r="AC16" s="1285">
        <f>IF(AND(MONTH(AC$4)=MONTH($H16),YEAR(AC$4)=YEAR($H16)),#REF!,IF(AND(MONTH(AC$4)=MONTH($G16),YEAR(AC$4)=YEAR($G16)),#REF!,IF(AND(AC$4&lt;($H16+1),(AC$4+1)&gt;$G16),$T16,0)))</f>
        <v>0</v>
      </c>
      <c r="AD16" s="1285">
        <f>IF(AND(MONTH(AD$4)=MONTH($H16),YEAR(AD$4)=YEAR($H16)),#REF!,IF(AND(MONTH(AD$4)=MONTH($G16),YEAR(AD$4)=YEAR($G16)),#REF!,IF(AND(AD$4&lt;($H16+1),(AD$4+1)&gt;$G16),$T16,0)))</f>
        <v>0</v>
      </c>
      <c r="AE16" s="1285">
        <f>IF(AND(MONTH(AE$4)=MONTH($H16),YEAR(AE$4)=YEAR($H16)),#REF!,IF(AND(MONTH(AE$4)=MONTH($G16),YEAR(AE$4)=YEAR($G16)),#REF!,IF(AND(AE$4&lt;($H16+1),(AE$4+1)&gt;$G16),$T16,0)))</f>
        <v>0</v>
      </c>
      <c r="AF16" s="1285">
        <f>IF(AND(MONTH(AF$4)=MONTH($H16),YEAR(AF$4)=YEAR($H16)),#REF!,IF(AND(MONTH(AF$4)=MONTH($G16),YEAR(AF$4)=YEAR($G16)),#REF!,IF(AND(AF$4&lt;($H16+1),(AF$4+1)&gt;$G16),$T16,0)))</f>
        <v>0</v>
      </c>
      <c r="AG16" s="1285">
        <f>IF(AND(MONTH(AG$4)=MONTH($H16),YEAR(AG$4)=YEAR($H16)),#REF!,IF(AND(MONTH(AG$4)=MONTH($G16),YEAR(AG$4)=YEAR($G16)),#REF!,IF(AND(AG$4&lt;($H16+1),(AG$4+1)&gt;$G16),$T16,0)))</f>
        <v>0</v>
      </c>
      <c r="AH16" s="1285">
        <f>IF(AND(MONTH(AH$4)=MONTH($H16),YEAR(AH$4)=YEAR($H16)),#REF!,IF(AND(MONTH(AH$4)=MONTH($G16),YEAR(AH$4)=YEAR($G16)),#REF!,IF(AND(AH$4&lt;($H16+1),(AH$4+1)&gt;$G16),$T16,0)))</f>
        <v>0</v>
      </c>
      <c r="AI16" s="1285">
        <f>IF(AND(MONTH(AI$4)=MONTH($H16),YEAR(AI$4)=YEAR($H16)),#REF!,IF(AND(MONTH(AI$4)=MONTH($G16),YEAR(AI$4)=YEAR($G16)),#REF!,IF(AND(AI$4&lt;($H16+1),(AI$4+1)&gt;$G16),$R16,0)))</f>
        <v>1794</v>
      </c>
      <c r="AJ16" s="1285" t="e">
        <f>IF(AND(MONTH(AJ$4)=MONTH($H16),YEAR(AJ$4)=YEAR($H16)),#REF!,IF(AND(MONTH(AJ$4)=MONTH($G16),YEAR(AJ$4)=YEAR($G16)),#REF!,IF(AND(AJ$4&lt;($H16+1),(AJ$4+1)&gt;$G16),$U16,0)))</f>
        <v>#REF!</v>
      </c>
      <c r="AK16" s="1285">
        <f>IF(AND(MONTH(AK$4)=MONTH($H16),YEAR(AK$4)=YEAR($H16)),#REF!,IF(AND(MONTH(AK$4)=MONTH($G16),YEAR(AK$4)=YEAR($G16)),#REF!,IF(AND(AK$4&lt;($H16+1),(AK$4+1)&gt;$G16),$U16,0)))</f>
        <v>0</v>
      </c>
      <c r="AL16" s="1285">
        <f>IF(AND(MONTH(AL$4)=MONTH($H16),YEAR(AL$4)=YEAR($H16)),#REF!,IF(AND(MONTH(AL$4)=MONTH($G16),YEAR(AL$4)=YEAR($G16)),#REF!,IF(AND(AL$4&lt;($H16+1),(AL$4+1)&gt;$G16),$U16,0)))</f>
        <v>0</v>
      </c>
      <c r="AM16" s="1285">
        <f>IF(AND(MONTH(AM$4)=MONTH($H16),YEAR(AM$4)=YEAR($H16)),#REF!,IF(AND(MONTH(AM$4)=MONTH($G16),YEAR(AM$4)=YEAR($G16)),#REF!,IF(AND(AM$4&lt;($H16+1),(AM$4+1)&gt;$G16),$U16,0)))</f>
        <v>0</v>
      </c>
      <c r="AN16" s="1285">
        <f>IF(AND(MONTH(AN$4)=MONTH($H16),YEAR(AN$4)=YEAR($H16)),#REF!,IF(AND(MONTH(AN$4)=MONTH($G16),YEAR(AN$4)=YEAR($G16)),#REF!,IF(AND(AN$4&lt;($H16+1),(AN$4+1)&gt;$G16),$U16,0)))</f>
        <v>0</v>
      </c>
      <c r="AO16" s="1285">
        <f>IF(AND(MONTH(AO$4)=MONTH($H16),YEAR(AO$4)=YEAR($H16)),#REF!,IF(AND(MONTH(AO$4)=MONTH($G16),YEAR(AO$4)=YEAR($G16)),#REF!,IF(AND(AO$4&lt;($H16+1),(AO$4+1)&gt;$G16),$U16,0)))</f>
        <v>0</v>
      </c>
      <c r="AP16" s="1285">
        <f>IF(AND(MONTH(AP$4)=MONTH($H16),YEAR(AP$4)=YEAR($H16)),#REF!,IF(AND(MONTH(AP$4)=MONTH($G16),YEAR(AP$4)=YEAR($G16)),#REF!,IF(AND(AP$4&lt;($H16+1),(AP$4+1)&gt;$G16),$U16,0)))</f>
        <v>0</v>
      </c>
      <c r="AQ16" s="1285">
        <f>IF(AND(MONTH(AQ$4)=MONTH($H16),YEAR(AQ$4)=YEAR($H16)),#REF!,IF(AND(MONTH(AQ$4)=MONTH($G16),YEAR(AQ$4)=YEAR($G16)),#REF!,IF(AND(AQ$4&lt;($H16+1),(AQ$4+1)&gt;$G16),$U16,0)))</f>
        <v>0</v>
      </c>
      <c r="AR16" s="1285">
        <f>IF(AND(MONTH(AR$4)=MONTH($H16),YEAR(AR$4)=YEAR($H16)),#REF!,IF(AND(MONTH(AR$4)=MONTH($G16),YEAR(AR$4)=YEAR($G16)),#REF!,IF(AND(AR$4&lt;($H16+1),(AR$4+1)&gt;$G16),$U16,0)))</f>
        <v>0</v>
      </c>
      <c r="AS16" s="1285">
        <f>IF(AND(MONTH(AS$4)=MONTH($H16),YEAR(AS$4)=YEAR($H16)),#REF!,IF(AND(MONTH(AS$4)=MONTH($G16),YEAR(AS$4)=YEAR($G16)),#REF!,IF(AND(AS$4&lt;($H16+1),(AS$4+1)&gt;$G16),$U16,0)))</f>
        <v>0</v>
      </c>
      <c r="AT16" s="1285">
        <f>IF(AND(MONTH(AT$4)=MONTH($H16),YEAR(AT$4)=YEAR($H16)),#REF!,IF(AND(MONTH(AT$4)=MONTH($G16),YEAR(AT$4)=YEAR($G16)),#REF!,IF(AND(AT$4&lt;($H16+1),(AT$4+1)&gt;$G16),$U16,0)))</f>
        <v>0</v>
      </c>
      <c r="AU16" s="1297"/>
      <c r="AV16" s="1028"/>
      <c r="AW16" s="1028"/>
    </row>
    <row r="17" spans="1:49" ht="18" customHeight="1">
      <c r="A17" s="1186">
        <v>3</v>
      </c>
      <c r="B17" s="1196"/>
      <c r="C17" s="1196" t="s">
        <v>35</v>
      </c>
      <c r="D17" s="1196"/>
      <c r="E17" s="1199" t="s">
        <v>45</v>
      </c>
      <c r="F17" s="1200" t="s">
        <v>44</v>
      </c>
      <c r="G17" s="1201">
        <v>45029</v>
      </c>
      <c r="H17" s="1201">
        <v>46124</v>
      </c>
      <c r="I17" s="1245"/>
      <c r="J17" s="1246">
        <v>1281</v>
      </c>
      <c r="K17" s="1246">
        <v>1281</v>
      </c>
      <c r="L17" s="1247">
        <v>12.994999999999999</v>
      </c>
      <c r="M17" s="1247">
        <v>1.38</v>
      </c>
      <c r="N17" s="1247">
        <v>12.074999999999999</v>
      </c>
      <c r="O17" s="1248">
        <v>2.2999999999999998</v>
      </c>
      <c r="P17" s="1249">
        <f t="shared" si="0"/>
        <v>14.375</v>
      </c>
      <c r="Q17" s="1284">
        <f t="shared" si="1"/>
        <v>16646.595000000001</v>
      </c>
      <c r="R17" s="1285">
        <f t="shared" si="2"/>
        <v>1767.78</v>
      </c>
      <c r="S17" s="1285">
        <f t="shared" si="6"/>
        <v>18414.375</v>
      </c>
      <c r="T17" s="1285">
        <f t="shared" si="3"/>
        <v>15468.075000000001</v>
      </c>
      <c r="U17" s="1285">
        <f t="shared" si="4"/>
        <v>2946.3</v>
      </c>
      <c r="V17" s="1285">
        <f t="shared" si="5"/>
        <v>18414.375</v>
      </c>
      <c r="W17" s="1285">
        <f>IF(AND(MONTH(W$4)=MONTH($H17),YEAR(W$4)=YEAR($H17)),#REF!,IF(AND(MONTH(W$4)=MONTH($G17),YEAR(W$4)=YEAR($G17)),#REF!,IF(AND(W$4&lt;($H17+1),(W$4+1)&gt;$G17),$Q17,0)))</f>
        <v>0</v>
      </c>
      <c r="X17" s="1285">
        <f>IF(AND(MONTH(X$4)=MONTH($H17),YEAR(X$4)=YEAR($H17)),#REF!,IF(AND(MONTH(X$4)=MONTH($G17),YEAR(X$4)=YEAR($G17)),#REF!,IF(AND(X$4&lt;($H17+1),(X$4+1)&gt;$G17),$T17,0)))</f>
        <v>0</v>
      </c>
      <c r="Y17" s="1285">
        <f>IF(AND(MONTH(Y$4)=MONTH($H17),YEAR(Y$4)=YEAR($H17)),#REF!,IF(AND(MONTH(Y$4)=MONTH($G17),YEAR(Y$4)=YEAR($G17)),#REF!,IF(AND(Y$4&lt;($H17+1),(Y$4+1)&gt;$G17),$T17,0)))</f>
        <v>0</v>
      </c>
      <c r="Z17" s="1285">
        <v>8190</v>
      </c>
      <c r="AA17" s="1285">
        <v>13650</v>
      </c>
      <c r="AB17" s="1285">
        <v>13650</v>
      </c>
      <c r="AC17" s="1285">
        <v>13650</v>
      </c>
      <c r="AD17" s="1285">
        <f>IF(AND(MONTH(AD$4)=MONTH($H17),YEAR(AD$4)=YEAR($H17)),#REF!,IF(AND(MONTH(AD$4)=MONTH($G17),YEAR(AD$4)=YEAR($G17)),#REF!,IF(AND(AD$4&lt;($H17+1),(AD$4+1)&gt;$G17),$T17,0)))-718.2</f>
        <v>14749.875</v>
      </c>
      <c r="AE17" s="1285">
        <f>IF(AND(MONTH(AE$4)=MONTH($H17),YEAR(AE$4)=YEAR($H17)),#REF!,IF(AND(MONTH(AE$4)=MONTH($G17),YEAR(AE$4)=YEAR($G17)),#REF!,IF(AND(AE$4&lt;($H17+1),(AE$4+1)&gt;$G17),$T17,0)))-20349.3</f>
        <v>-4881.2250000000004</v>
      </c>
      <c r="AF17" s="1285">
        <f>IF(AND(MONTH(AF$4)=MONTH($H17),YEAR(AF$4)=YEAR($H17)),#REF!,IF(AND(MONTH(AF$4)=MONTH($G17),YEAR(AF$4)=YEAR($G17)),#REF!,IF(AND(AF$4&lt;($H17+1),(AF$4+1)&gt;$G17),$T17,0)))</f>
        <v>15468.075000000001</v>
      </c>
      <c r="AG17" s="1285">
        <f>IF(AND(MONTH(AG$4)=MONTH($H17),YEAR(AG$4)=YEAR($H17)),#REF!,IF(AND(MONTH(AG$4)=MONTH($G17),YEAR(AG$4)=YEAR($G17)),#REF!,IF(AND(AG$4&lt;($H17+1),(AG$4+1)&gt;$G17),$T17,0)))</f>
        <v>15468.075000000001</v>
      </c>
      <c r="AH17" s="1285">
        <f>IF(AND(MONTH(AH$4)=MONTH($H17),YEAR(AH$4)=YEAR($H17)),#REF!,IF(AND(MONTH(AH$4)=MONTH($G17),YEAR(AH$4)=YEAR($G17)),#REF!,IF(AND(AH$4&lt;($H17+1),(AH$4+1)&gt;$G17),$T17,0)))</f>
        <v>15468.075000000001</v>
      </c>
      <c r="AI17" s="1285">
        <f>IF(AND(MONTH(AI$4)=MONTH($H17),YEAR(AI$4)=YEAR($H17)),#REF!,IF(AND(MONTH(AI$4)=MONTH($G17),YEAR(AI$4)=YEAR($G17)),#REF!,IF(AND(AI$4&lt;($H17+1),(AI$4+1)&gt;$G17),$R17,0)))</f>
        <v>0</v>
      </c>
      <c r="AJ17" s="1285">
        <f>IF(AND(MONTH(AJ$4)=MONTH($H17),YEAR(AJ$4)=YEAR($H17)),#REF!,IF(AND(MONTH(AJ$4)=MONTH($G17),YEAR(AJ$4)=YEAR($G17)),#REF!,IF(AND(AJ$4&lt;($H17+1),(AJ$4+1)&gt;$G17),$U17,0)))</f>
        <v>0</v>
      </c>
      <c r="AK17" s="1285">
        <f>IF(AND(MONTH(AK$4)=MONTH($H17),YEAR(AK$4)=YEAR($H17)),#REF!,IF(AND(MONTH(AK$4)=MONTH($G17),YEAR(AK$4)=YEAR($G17)),#REF!,IF(AND(AK$4&lt;($H17+1),(AK$4+1)&gt;$G17),$U17,0)))</f>
        <v>0</v>
      </c>
      <c r="AL17" s="1285">
        <v>1560</v>
      </c>
      <c r="AM17" s="1285">
        <v>2600</v>
      </c>
      <c r="AN17" s="1285">
        <v>2600</v>
      </c>
      <c r="AO17" s="1285">
        <v>2600</v>
      </c>
      <c r="AP17" s="1285">
        <f>IF(AND(MONTH(AP$4)=MONTH($H17),YEAR(AP$4)=YEAR($H17)),#REF!,IF(AND(MONTH(AP$4)=MONTH($G17),YEAR(AP$4)=YEAR($G17)),#REF!,IF(AND(AP$4&lt;($H17+1),(AP$4+1)&gt;$G17),$U17,0)))-136.8</f>
        <v>2809.5</v>
      </c>
      <c r="AQ17" s="1285">
        <f>IF(AND(MONTH(AQ$4)=MONTH($H17),YEAR(AQ$4)=YEAR($H17)),#REF!,IF(AND(MONTH(AQ$4)=MONTH($G17),YEAR(AQ$4)=YEAR($G17)),#REF!,IF(AND(AQ$4&lt;($H17+1),(AQ$4+1)&gt;$G17),$U17,0)))-3876.06</f>
        <v>-929.76</v>
      </c>
      <c r="AR17" s="1285">
        <f>IF(AND(MONTH(AR$4)=MONTH($H17),YEAR(AR$4)=YEAR($H17)),#REF!,IF(AND(MONTH(AR$4)=MONTH($G17),YEAR(AR$4)=YEAR($G17)),#REF!,IF(AND(AR$4&lt;($H17+1),(AR$4+1)&gt;$G17),$U17,0)))</f>
        <v>2946.3</v>
      </c>
      <c r="AS17" s="1285">
        <f>IF(AND(MONTH(AS$4)=MONTH($H17),YEAR(AS$4)=YEAR($H17)),#REF!,IF(AND(MONTH(AS$4)=MONTH($G17),YEAR(AS$4)=YEAR($G17)),#REF!,IF(AND(AS$4&lt;($H17+1),(AS$4+1)&gt;$G17),$U17,0)))</f>
        <v>2946.3</v>
      </c>
      <c r="AT17" s="1285">
        <f>IF(AND(MONTH(AT$4)=MONTH($H17),YEAR(AT$4)=YEAR($H17)),#REF!,IF(AND(MONTH(AT$4)=MONTH($G17),YEAR(AT$4)=YEAR($G17)),#REF!,IF(AND(AT$4&lt;($H17+1),(AT$4+1)&gt;$G17),$U17,0)))</f>
        <v>2946.3</v>
      </c>
      <c r="AU17" s="1300"/>
      <c r="AV17" s="1028"/>
      <c r="AW17" s="1028"/>
    </row>
    <row r="18" spans="1:49" ht="18" customHeight="1">
      <c r="A18" s="1186">
        <v>4</v>
      </c>
      <c r="B18" s="1196" t="s">
        <v>34</v>
      </c>
      <c r="C18" s="1196" t="s">
        <v>35</v>
      </c>
      <c r="D18" s="1196"/>
      <c r="E18" s="1199" t="s">
        <v>46</v>
      </c>
      <c r="F18" s="1202" t="s">
        <v>47</v>
      </c>
      <c r="G18" s="1203">
        <v>44973</v>
      </c>
      <c r="H18" s="1203">
        <v>46068</v>
      </c>
      <c r="I18" s="1245"/>
      <c r="J18" s="1246">
        <v>1421</v>
      </c>
      <c r="K18" s="1246">
        <v>1421</v>
      </c>
      <c r="L18" s="1247">
        <v>12.994999999999999</v>
      </c>
      <c r="M18" s="1247">
        <v>1.38</v>
      </c>
      <c r="N18" s="1247">
        <v>12.074999999999999</v>
      </c>
      <c r="O18" s="1248">
        <v>2.2999999999999998</v>
      </c>
      <c r="P18" s="1249">
        <f t="shared" si="0"/>
        <v>14.375</v>
      </c>
      <c r="Q18" s="1284">
        <f t="shared" si="1"/>
        <v>18465.895</v>
      </c>
      <c r="R18" s="1285">
        <f t="shared" si="2"/>
        <v>1960.98</v>
      </c>
      <c r="S18" s="1285">
        <f t="shared" si="6"/>
        <v>20426.875</v>
      </c>
      <c r="T18" s="1285">
        <f t="shared" si="3"/>
        <v>17158.575000000001</v>
      </c>
      <c r="U18" s="1285">
        <f t="shared" si="4"/>
        <v>3268.3</v>
      </c>
      <c r="V18" s="1285">
        <f t="shared" si="5"/>
        <v>20426.875</v>
      </c>
      <c r="W18" s="1285">
        <v>8287.64</v>
      </c>
      <c r="X18" s="1285" t="e">
        <f>IF(AND(MONTH(X$4)=MONTH($H18),YEAR(X$4)=YEAR($H18)),#REF!,IF(AND(MONTH(X$4)=MONTH($G18),YEAR(X$4)=YEAR($G18)),#REF!,IF(AND(X$4&lt;($H18+1),(X$4+1)&gt;$G18),$T18,0)))-8287.64</f>
        <v>#REF!</v>
      </c>
      <c r="Y18" s="1285">
        <f>IF(AND(MONTH(Y$4)=MONTH($H18),YEAR(Y$4)=YEAR($H18)),#REF!,IF(AND(MONTH(Y$4)=MONTH($G18),YEAR(Y$4)=YEAR($G18)),#REF!,IF(AND(Y$4&lt;($H18+1),(Y$4+1)&gt;$G18),$T18,0)))</f>
        <v>17158.575000000001</v>
      </c>
      <c r="Z18" s="1285">
        <f>IF(AND(MONTH(Z$4)=MONTH($H18),YEAR(Z$4)=YEAR($H18)),#REF!,IF(AND(MONTH(Z$4)=MONTH($G18),YEAR(Z$4)=YEAR($G18)),#REF!,IF(AND(Z$4&lt;($H18+1),(Z$4+1)&gt;$G18),$T18,0)))</f>
        <v>17158.575000000001</v>
      </c>
      <c r="AA18" s="1285">
        <f>IF(AND(MONTH(AA$4)=MONTH($H18),YEAR(AA$4)=YEAR($H18)),#REF!,IF(AND(MONTH(AA$4)=MONTH($G18),YEAR(AA$4)=YEAR($G18)),#REF!,IF(AND(AA$4&lt;($H18+1),(AA$4+1)&gt;$G18),$T18,0)))</f>
        <v>17158.575000000001</v>
      </c>
      <c r="AB18" s="1285">
        <f>IF(AND(MONTH(AB$4)=MONTH($H18),YEAR(AB$4)=YEAR($H18)),#REF!,IF(AND(MONTH(AB$4)=MONTH($G18),YEAR(AB$4)=YEAR($G18)),#REF!,IF(AND(AB$4&lt;($H18+1),(AB$4+1)&gt;$G18),$T18,0)))</f>
        <v>17158.575000000001</v>
      </c>
      <c r="AC18" s="1285">
        <f>IF(AND(MONTH(AC$4)=MONTH($H18),YEAR(AC$4)=YEAR($H18)),#REF!,IF(AND(MONTH(AC$4)=MONTH($G18),YEAR(AC$4)=YEAR($G18)),#REF!,IF(AND(AC$4&lt;($H18+1),(AC$4+1)&gt;$G18),$T18,0)))</f>
        <v>17158.575000000001</v>
      </c>
      <c r="AD18" s="1285">
        <f>IF(AND(MONTH(AD$4)=MONTH($H18),YEAR(AD$4)=YEAR($H18)),#REF!,IF(AND(MONTH(AD$4)=MONTH($G18),YEAR(AD$4)=YEAR($G18)),#REF!,IF(AND(AD$4&lt;($H18+1),(AD$4+1)&gt;$G18),$T18,0)))</f>
        <v>17158.575000000001</v>
      </c>
      <c r="AE18" s="1285">
        <f>IF(AND(MONTH(AE$4)=MONTH($H18),YEAR(AE$4)=YEAR($H18)),#REF!,IF(AND(MONTH(AE$4)=MONTH($G18),YEAR(AE$4)=YEAR($G18)),#REF!,IF(AND(AE$4&lt;($H18+1),(AE$4+1)&gt;$G18),$T18,0)))</f>
        <v>17158.575000000001</v>
      </c>
      <c r="AF18" s="1285">
        <f>IF(AND(MONTH(AF$4)=MONTH($H18),YEAR(AF$4)=YEAR($H18)),#REF!,IF(AND(MONTH(AF$4)=MONTH($G18),YEAR(AF$4)=YEAR($G18)),#REF!,IF(AND(AF$4&lt;($H18+1),(AF$4+1)&gt;$G18),$T18,0)))</f>
        <v>17158.575000000001</v>
      </c>
      <c r="AG18" s="1285">
        <f>IF(AND(MONTH(AG$4)=MONTH($H18),YEAR(AG$4)=YEAR($H18)),#REF!,IF(AND(MONTH(AG$4)=MONTH($G18),YEAR(AG$4)=YEAR($G18)),#REF!,IF(AND(AG$4&lt;($H18+1),(AG$4+1)&gt;$G18),$T18,0)))</f>
        <v>17158.575000000001</v>
      </c>
      <c r="AH18" s="1285">
        <f>IF(AND(MONTH(AH$4)=MONTH($H18),YEAR(AH$4)=YEAR($H18)),#REF!,IF(AND(MONTH(AH$4)=MONTH($G18),YEAR(AH$4)=YEAR($G18)),#REF!,IF(AND(AH$4&lt;($H18+1),(AH$4+1)&gt;$G18),$T18,0)))</f>
        <v>17158.575000000001</v>
      </c>
      <c r="AI18" s="1285">
        <v>880.1</v>
      </c>
      <c r="AJ18" s="1285" t="e">
        <f>IF(AND(MONTH(AJ$4)=MONTH($H18),YEAR(AJ$4)=YEAR($H18)),#REF!,IF(AND(MONTH(AJ$4)=MONTH($G18),YEAR(AJ$4)=YEAR($G18)),#REF!,IF(AND(AJ$4&lt;($H18+1),(AJ$4+1)&gt;$G18),$U18,0)))-880.1</f>
        <v>#REF!</v>
      </c>
      <c r="AK18" s="1285">
        <f>IF(AND(MONTH(AK$4)=MONTH($H18),YEAR(AK$4)=YEAR($H18)),#REF!,IF(AND(MONTH(AK$4)=MONTH($G18),YEAR(AK$4)=YEAR($G18)),#REF!,IF(AND(AK$4&lt;($H18+1),(AK$4+1)&gt;$G18),$U18,0)))</f>
        <v>3268.3</v>
      </c>
      <c r="AL18" s="1285">
        <f>IF(AND(MONTH(AL$4)=MONTH($H18),YEAR(AL$4)=YEAR($H18)),#REF!,IF(AND(MONTH(AL$4)=MONTH($G18),YEAR(AL$4)=YEAR($G18)),#REF!,IF(AND(AL$4&lt;($H18+1),(AL$4+1)&gt;$G18),$U18,0)))</f>
        <v>3268.3</v>
      </c>
      <c r="AM18" s="1285">
        <f>IF(AND(MONTH(AM$4)=MONTH($H18),YEAR(AM$4)=YEAR($H18)),#REF!,IF(AND(MONTH(AM$4)=MONTH($G18),YEAR(AM$4)=YEAR($G18)),#REF!,IF(AND(AM$4&lt;($H18+1),(AM$4+1)&gt;$G18),$U18,0)))</f>
        <v>3268.3</v>
      </c>
      <c r="AN18" s="1285">
        <f>IF(AND(MONTH(AN$4)=MONTH($H18),YEAR(AN$4)=YEAR($H18)),#REF!,IF(AND(MONTH(AN$4)=MONTH($G18),YEAR(AN$4)=YEAR($G18)),#REF!,IF(AND(AN$4&lt;($H18+1),(AN$4+1)&gt;$G18),$U18,0)))</f>
        <v>3268.3</v>
      </c>
      <c r="AO18" s="1285">
        <f>IF(AND(MONTH(AO$4)=MONTH($H18),YEAR(AO$4)=YEAR($H18)),#REF!,IF(AND(MONTH(AO$4)=MONTH($G18),YEAR(AO$4)=YEAR($G18)),#REF!,IF(AND(AO$4&lt;($H18+1),(AO$4+1)&gt;$G18),$U18,0)))</f>
        <v>3268.3</v>
      </c>
      <c r="AP18" s="1285">
        <f>IF(AND(MONTH(AP$4)=MONTH($H18),YEAR(AP$4)=YEAR($H18)),#REF!,IF(AND(MONTH(AP$4)=MONTH($G18),YEAR(AP$4)=YEAR($G18)),#REF!,IF(AND(AP$4&lt;($H18+1),(AP$4+1)&gt;$G18),$U18,0)))</f>
        <v>3268.3</v>
      </c>
      <c r="AQ18" s="1285">
        <f>IF(AND(MONTH(AQ$4)=MONTH($H18),YEAR(AQ$4)=YEAR($H18)),#REF!,IF(AND(MONTH(AQ$4)=MONTH($G18),YEAR(AQ$4)=YEAR($G18)),#REF!,IF(AND(AQ$4&lt;($H18+1),(AQ$4+1)&gt;$G18),$U18,0)))</f>
        <v>3268.3</v>
      </c>
      <c r="AR18" s="1285">
        <f>IF(AND(MONTH(AR$4)=MONTH($H18),YEAR(AR$4)=YEAR($H18)),#REF!,IF(AND(MONTH(AR$4)=MONTH($G18),YEAR(AR$4)=YEAR($G18)),#REF!,IF(AND(AR$4&lt;($H18+1),(AR$4+1)&gt;$G18),$U18,0)))</f>
        <v>3268.3</v>
      </c>
      <c r="AS18" s="1285">
        <f>IF(AND(MONTH(AS$4)=MONTH($H18),YEAR(AS$4)=YEAR($H18)),#REF!,IF(AND(MONTH(AS$4)=MONTH($G18),YEAR(AS$4)=YEAR($G18)),#REF!,IF(AND(AS$4&lt;($H18+1),(AS$4+1)&gt;$G18),$U18,0)))</f>
        <v>3268.3</v>
      </c>
      <c r="AT18" s="1285">
        <f>IF(AND(MONTH(AT$4)=MONTH($H18),YEAR(AT$4)=YEAR($H18)),#REF!,IF(AND(MONTH(AT$4)=MONTH($G18),YEAR(AT$4)=YEAR($G18)),#REF!,IF(AND(AT$4&lt;($H18+1),(AT$4+1)&gt;$G18),$U18,0)))</f>
        <v>3268.3</v>
      </c>
      <c r="AU18" s="1297"/>
      <c r="AV18" s="1028"/>
      <c r="AW18" s="1028"/>
    </row>
    <row r="19" spans="1:49" ht="18" customHeight="1">
      <c r="A19" s="1186">
        <v>5</v>
      </c>
      <c r="B19" s="1187" t="s">
        <v>34</v>
      </c>
      <c r="C19" s="1187" t="s">
        <v>35</v>
      </c>
      <c r="D19" s="1187"/>
      <c r="E19" s="1195" t="s">
        <v>48</v>
      </c>
      <c r="F19" s="1364" t="s">
        <v>49</v>
      </c>
      <c r="G19" s="1190">
        <v>44621</v>
      </c>
      <c r="H19" s="1190">
        <v>44985</v>
      </c>
      <c r="I19" s="1235"/>
      <c r="J19" s="1236">
        <v>1401</v>
      </c>
      <c r="K19" s="1236">
        <v>1401</v>
      </c>
      <c r="L19" s="1237">
        <v>10.58</v>
      </c>
      <c r="M19" s="1237">
        <v>1.38</v>
      </c>
      <c r="N19" s="1237">
        <v>11.247</v>
      </c>
      <c r="O19" s="1238">
        <v>2.2999999999999998</v>
      </c>
      <c r="P19" s="1234">
        <f t="shared" si="0"/>
        <v>11.96</v>
      </c>
      <c r="Q19" s="1284">
        <f t="shared" si="1"/>
        <v>14822.58</v>
      </c>
      <c r="R19" s="1285">
        <f t="shared" si="2"/>
        <v>1933.38</v>
      </c>
      <c r="S19" s="1285">
        <f t="shared" si="6"/>
        <v>16755.96</v>
      </c>
      <c r="T19" s="1285">
        <f t="shared" si="3"/>
        <v>15757.047</v>
      </c>
      <c r="U19" s="1285">
        <f t="shared" si="4"/>
        <v>3222.3</v>
      </c>
      <c r="V19" s="1285">
        <f t="shared" si="5"/>
        <v>18979.347000000002</v>
      </c>
      <c r="W19" s="1285">
        <f>IF(AND(MONTH(W$4)=MONTH($H19),YEAR(W$4)=YEAR($H19)),#REF!,IF(AND(MONTH(W$4)=MONTH($G19),YEAR(W$4)=YEAR($G19)),#REF!,IF(AND(W$4&lt;($H19+1),(W$4+1)&gt;$G19),$Q19,0)))</f>
        <v>14822.58</v>
      </c>
      <c r="X19" s="1285" t="e">
        <f>IF(AND(MONTH(X$4)=MONTH($H19),YEAR(X$4)=YEAR($H19)),#REF!,IF(AND(MONTH(X$4)=MONTH($G19),YEAR(X$4)=YEAR($G19)),#REF!,IF(AND(X$4&lt;($H19+1),(X$4+1)&gt;$G19),$T19,0)))</f>
        <v>#REF!</v>
      </c>
      <c r="Y19" s="1285">
        <f>IF(AND(MONTH(Y$4)=MONTH($H19),YEAR(Y$4)=YEAR($H19)),#REF!,IF(AND(MONTH(Y$4)=MONTH($G19),YEAR(Y$4)=YEAR($G19)),#REF!,IF(AND(Y$4&lt;($H19+1),(Y$4+1)&gt;$G19),$T19,0)))</f>
        <v>0</v>
      </c>
      <c r="Z19" s="1285">
        <f>IF(AND(MONTH(Z$4)=MONTH($H19),YEAR(Z$4)=YEAR($H19)),#REF!,IF(AND(MONTH(Z$4)=MONTH($G19),YEAR(Z$4)=YEAR($G19)),#REF!,IF(AND(Z$4&lt;($H19+1),(Z$4+1)&gt;$G19),$T19,0)))</f>
        <v>0</v>
      </c>
      <c r="AA19" s="1285">
        <f>IF(AND(MONTH(AA$4)=MONTH($H19),YEAR(AA$4)=YEAR($H19)),#REF!,IF(AND(MONTH(AA$4)=MONTH($G19),YEAR(AA$4)=YEAR($G19)),#REF!,IF(AND(AA$4&lt;($H19+1),(AA$4+1)&gt;$G19),$T19,0)))</f>
        <v>0</v>
      </c>
      <c r="AB19" s="1285">
        <f>IF(AND(MONTH(AB$4)=MONTH($H19),YEAR(AB$4)=YEAR($H19)),#REF!,IF(AND(MONTH(AB$4)=MONTH($G19),YEAR(AB$4)=YEAR($G19)),#REF!,IF(AND(AB$4&lt;($H19+1),(AB$4+1)&gt;$G19),$T19,0)))</f>
        <v>0</v>
      </c>
      <c r="AC19" s="1285">
        <f>IF(AND(MONTH(AC$4)=MONTH($H19),YEAR(AC$4)=YEAR($H19)),#REF!,IF(AND(MONTH(AC$4)=MONTH($G19),YEAR(AC$4)=YEAR($G19)),#REF!,IF(AND(AC$4&lt;($H19+1),(AC$4+1)&gt;$G19),$T19,0)))</f>
        <v>0</v>
      </c>
      <c r="AD19" s="1285">
        <f>IF(AND(MONTH(AD$4)=MONTH($H19),YEAR(AD$4)=YEAR($H19)),#REF!,IF(AND(MONTH(AD$4)=MONTH($G19),YEAR(AD$4)=YEAR($G19)),#REF!,IF(AND(AD$4&lt;($H19+1),(AD$4+1)&gt;$G19),$T19,0)))</f>
        <v>0</v>
      </c>
      <c r="AE19" s="1285">
        <f>IF(AND(MONTH(AE$4)=MONTH($H19),YEAR(AE$4)=YEAR($H19)),#REF!,IF(AND(MONTH(AE$4)=MONTH($G19),YEAR(AE$4)=YEAR($G19)),#REF!,IF(AND(AE$4&lt;($H19+1),(AE$4+1)&gt;$G19),$T19,0)))</f>
        <v>0</v>
      </c>
      <c r="AF19" s="1285">
        <f>IF(AND(MONTH(AF$4)=MONTH($H19),YEAR(AF$4)=YEAR($H19)),#REF!,IF(AND(MONTH(AF$4)=MONTH($G19),YEAR(AF$4)=YEAR($G19)),#REF!,IF(AND(AF$4&lt;($H19+1),(AF$4+1)&gt;$G19),$T19,0)))</f>
        <v>0</v>
      </c>
      <c r="AG19" s="1285">
        <f>IF(AND(MONTH(AG$4)=MONTH($H19),YEAR(AG$4)=YEAR($H19)),#REF!,IF(AND(MONTH(AG$4)=MONTH($G19),YEAR(AG$4)=YEAR($G19)),#REF!,IF(AND(AG$4&lt;($H19+1),(AG$4+1)&gt;$G19),$T19,0)))</f>
        <v>0</v>
      </c>
      <c r="AH19" s="1285">
        <f>IF(AND(MONTH(AH$4)=MONTH($H19),YEAR(AH$4)=YEAR($H19)),#REF!,IF(AND(MONTH(AH$4)=MONTH($G19),YEAR(AH$4)=YEAR($G19)),#REF!,IF(AND(AH$4&lt;($H19+1),(AH$4+1)&gt;$G19),$T19,0)))</f>
        <v>0</v>
      </c>
      <c r="AI19" s="1285">
        <f>IF(AND(MONTH(AI$4)=MONTH($H19),YEAR(AI$4)=YEAR($H19)),#REF!,IF(AND(MONTH(AI$4)=MONTH($G19),YEAR(AI$4)=YEAR($G19)),#REF!,IF(AND(AI$4&lt;($H19+1),(AI$4+1)&gt;$G19),$R19,0)))</f>
        <v>1933.38</v>
      </c>
      <c r="AJ19" s="1285" t="e">
        <f>IF(AND(MONTH(AJ$4)=MONTH($H19),YEAR(AJ$4)=YEAR($H19)),#REF!,IF(AND(MONTH(AJ$4)=MONTH($G19),YEAR(AJ$4)=YEAR($G19)),#REF!,IF(AND(AJ$4&lt;($H19+1),(AJ$4+1)&gt;$G19),$U19,0)))</f>
        <v>#REF!</v>
      </c>
      <c r="AK19" s="1285">
        <f>IF(AND(MONTH(AK$4)=MONTH($H19),YEAR(AK$4)=YEAR($H19)),#REF!,IF(AND(MONTH(AK$4)=MONTH($G19),YEAR(AK$4)=YEAR($G19)),#REF!,IF(AND(AK$4&lt;($H19+1),(AK$4+1)&gt;$G19),$U19,0)))</f>
        <v>0</v>
      </c>
      <c r="AL19" s="1285">
        <f>IF(AND(MONTH(AL$4)=MONTH($H19),YEAR(AL$4)=YEAR($H19)),#REF!,IF(AND(MONTH(AL$4)=MONTH($G19),YEAR(AL$4)=YEAR($G19)),#REF!,IF(AND(AL$4&lt;($H19+1),(AL$4+1)&gt;$G19),$U19,0)))</f>
        <v>0</v>
      </c>
      <c r="AM19" s="1285">
        <f>IF(AND(MONTH(AM$4)=MONTH($H19),YEAR(AM$4)=YEAR($H19)),#REF!,IF(AND(MONTH(AM$4)=MONTH($G19),YEAR(AM$4)=YEAR($G19)),#REF!,IF(AND(AM$4&lt;($H19+1),(AM$4+1)&gt;$G19),$U19,0)))</f>
        <v>0</v>
      </c>
      <c r="AN19" s="1285">
        <f>IF(AND(MONTH(AN$4)=MONTH($H19),YEAR(AN$4)=YEAR($H19)),#REF!,IF(AND(MONTH(AN$4)=MONTH($G19),YEAR(AN$4)=YEAR($G19)),#REF!,IF(AND(AN$4&lt;($H19+1),(AN$4+1)&gt;$G19),$U19,0)))</f>
        <v>0</v>
      </c>
      <c r="AO19" s="1285">
        <f>IF(AND(MONTH(AO$4)=MONTH($H19),YEAR(AO$4)=YEAR($H19)),#REF!,IF(AND(MONTH(AO$4)=MONTH($G19),YEAR(AO$4)=YEAR($G19)),#REF!,IF(AND(AO$4&lt;($H19+1),(AO$4+1)&gt;$G19),$U19,0)))</f>
        <v>0</v>
      </c>
      <c r="AP19" s="1285">
        <f>IF(AND(MONTH(AP$4)=MONTH($H19),YEAR(AP$4)=YEAR($H19)),#REF!,IF(AND(MONTH(AP$4)=MONTH($G19),YEAR(AP$4)=YEAR($G19)),#REF!,IF(AND(AP$4&lt;($H19+1),(AP$4+1)&gt;$G19),$U19,0)))</f>
        <v>0</v>
      </c>
      <c r="AQ19" s="1285">
        <f>IF(AND(MONTH(AQ$4)=MONTH($H19),YEAR(AQ$4)=YEAR($H19)),#REF!,IF(AND(MONTH(AQ$4)=MONTH($G19),YEAR(AQ$4)=YEAR($G19)),#REF!,IF(AND(AQ$4&lt;($H19+1),(AQ$4+1)&gt;$G19),$U19,0)))</f>
        <v>0</v>
      </c>
      <c r="AR19" s="1285">
        <f>IF(AND(MONTH(AR$4)=MONTH($H19),YEAR(AR$4)=YEAR($H19)),#REF!,IF(AND(MONTH(AR$4)=MONTH($G19),YEAR(AR$4)=YEAR($G19)),#REF!,IF(AND(AR$4&lt;($H19+1),(AR$4+1)&gt;$G19),$U19,0)))</f>
        <v>0</v>
      </c>
      <c r="AS19" s="1285">
        <f>IF(AND(MONTH(AS$4)=MONTH($H19),YEAR(AS$4)=YEAR($H19)),#REF!,IF(AND(MONTH(AS$4)=MONTH($G19),YEAR(AS$4)=YEAR($G19)),#REF!,IF(AND(AS$4&lt;($H19+1),(AS$4+1)&gt;$G19),$U19,0)))</f>
        <v>0</v>
      </c>
      <c r="AT19" s="1285">
        <f>IF(AND(MONTH(AT$4)=MONTH($H19),YEAR(AT$4)=YEAR($H19)),#REF!,IF(AND(MONTH(AT$4)=MONTH($G19),YEAR(AT$4)=YEAR($G19)),#REF!,IF(AND(AT$4&lt;($H19+1),(AT$4+1)&gt;$G19),$U19,0)))</f>
        <v>0</v>
      </c>
      <c r="AU19" s="1297"/>
      <c r="AV19" s="1028"/>
      <c r="AW19" s="1028"/>
    </row>
    <row r="20" spans="1:49" ht="18" customHeight="1">
      <c r="A20" s="1186">
        <v>5</v>
      </c>
      <c r="B20" s="1187" t="s">
        <v>34</v>
      </c>
      <c r="C20" s="1187" t="s">
        <v>35</v>
      </c>
      <c r="D20" s="1187"/>
      <c r="E20" s="1195"/>
      <c r="F20" s="1364" t="s">
        <v>49</v>
      </c>
      <c r="G20" s="1190">
        <v>44986</v>
      </c>
      <c r="H20" s="1190">
        <v>45351</v>
      </c>
      <c r="I20" s="1235"/>
      <c r="J20" s="1236">
        <v>0</v>
      </c>
      <c r="K20" s="1236">
        <v>1401</v>
      </c>
      <c r="L20" s="1237">
        <v>10.7525</v>
      </c>
      <c r="M20" s="1237">
        <v>1.38</v>
      </c>
      <c r="N20" s="1237">
        <v>11.445375</v>
      </c>
      <c r="O20" s="1238">
        <v>2.2999999999999998</v>
      </c>
      <c r="P20" s="1234">
        <f t="shared" si="0"/>
        <v>12.1325</v>
      </c>
      <c r="Q20" s="1284">
        <f t="shared" si="1"/>
        <v>15064.252500000001</v>
      </c>
      <c r="R20" s="1285">
        <f t="shared" si="2"/>
        <v>1933.38</v>
      </c>
      <c r="S20" s="1285">
        <f t="shared" si="6"/>
        <v>16997.6325</v>
      </c>
      <c r="T20" s="1285">
        <f t="shared" si="3"/>
        <v>16034.970375000001</v>
      </c>
      <c r="U20" s="1285">
        <f t="shared" si="4"/>
        <v>3222.3</v>
      </c>
      <c r="V20" s="1285">
        <f t="shared" si="5"/>
        <v>19257.270375</v>
      </c>
      <c r="W20" s="1285">
        <f>IF(AND(MONTH(W$4)=MONTH($H20),YEAR(W$4)=YEAR($H20)),#REF!,IF(AND(MONTH(W$4)=MONTH($G20),YEAR(W$4)=YEAR($G20)),#REF!,IF(AND(W$4&lt;($H20+1),(W$4+1)&gt;$G20),$Q20,0)))</f>
        <v>0</v>
      </c>
      <c r="X20" s="1285">
        <f>IF(AND(MONTH(X$4)=MONTH($H20),YEAR(X$4)=YEAR($H20)),#REF!,IF(AND(MONTH(X$4)=MONTH($G20),YEAR(X$4)=YEAR($G20)),#REF!,IF(AND(X$4&lt;($H20+1),(X$4+1)&gt;$G20),$T20,0)))</f>
        <v>0</v>
      </c>
      <c r="Y20" s="1294" t="e">
        <f>IF(AND(MONTH(Y$4)=MONTH($H20),YEAR(Y$4)=YEAR($H20)),#REF!,IF(AND(MONTH(Y$4)=MONTH($G20),YEAR(Y$4)=YEAR($G20)),#REF!,IF(AND(Y$4&lt;($H20+1),(Y$4+1)&gt;$G20),$T20,0)))</f>
        <v>#REF!</v>
      </c>
      <c r="Z20" s="1285">
        <f>IF(AND(MONTH(Z$4)=MONTH($H20),YEAR(Z$4)=YEAR($H20)),#REF!,IF(AND(MONTH(Z$4)=MONTH($G20),YEAR(Z$4)=YEAR($G20)),#REF!,IF(AND(Z$4&lt;($H20+1),(Z$4+1)&gt;$G20),$T20,0)))</f>
        <v>16034.970375000001</v>
      </c>
      <c r="AA20" s="1285">
        <f>IF(AND(MONTH(AA$4)=MONTH($H20),YEAR(AA$4)=YEAR($H20)),#REF!,IF(AND(MONTH(AA$4)=MONTH($G20),YEAR(AA$4)=YEAR($G20)),#REF!,IF(AND(AA$4&lt;($H20+1),(AA$4+1)&gt;$G20),$T20,0)))</f>
        <v>16034.970375000001</v>
      </c>
      <c r="AB20" s="1285">
        <f>IF(AND(MONTH(AB$4)=MONTH($H20),YEAR(AB$4)=YEAR($H20)),#REF!,IF(AND(MONTH(AB$4)=MONTH($G20),YEAR(AB$4)=YEAR($G20)),#REF!,IF(AND(AB$4&lt;($H20+1),(AB$4+1)&gt;$G20),$T20,0)))</f>
        <v>16034.970375000001</v>
      </c>
      <c r="AC20" s="1285">
        <f>IF(AND(MONTH(AC$4)=MONTH($H20),YEAR(AC$4)=YEAR($H20)),#REF!,IF(AND(MONTH(AC$4)=MONTH($G20),YEAR(AC$4)=YEAR($G20)),#REF!,IF(AND(AC$4&lt;($H20+1),(AC$4+1)&gt;$G20),$T20,0)))</f>
        <v>16034.970375000001</v>
      </c>
      <c r="AD20" s="1285">
        <f>IF(AND(MONTH(AD$4)=MONTH($H20),YEAR(AD$4)=YEAR($H20)),#REF!,IF(AND(MONTH(AD$4)=MONTH($G20),YEAR(AD$4)=YEAR($G20)),#REF!,IF(AND(AD$4&lt;($H20+1),(AD$4+1)&gt;$G20),$T20,0)))</f>
        <v>16034.970375000001</v>
      </c>
      <c r="AE20" s="1285">
        <f>IF(AND(MONTH(AE$4)=MONTH($H20),YEAR(AE$4)=YEAR($H20)),#REF!,IF(AND(MONTH(AE$4)=MONTH($G20),YEAR(AE$4)=YEAR($G20)),#REF!,IF(AND(AE$4&lt;($H20+1),(AE$4+1)&gt;$G20),$T20,0)))</f>
        <v>16034.970375000001</v>
      </c>
      <c r="AF20" s="1285">
        <f>IF(AND(MONTH(AF$4)=MONTH($H20),YEAR(AF$4)=YEAR($H20)),#REF!,IF(AND(MONTH(AF$4)=MONTH($G20),YEAR(AF$4)=YEAR($G20)),#REF!,IF(AND(AF$4&lt;($H20+1),(AF$4+1)&gt;$G20),$T20,0)))</f>
        <v>16034.970375000001</v>
      </c>
      <c r="AG20" s="1285">
        <f>IF(AND(MONTH(AG$4)=MONTH($H20),YEAR(AG$4)=YEAR($H20)),#REF!,IF(AND(MONTH(AG$4)=MONTH($G20),YEAR(AG$4)=YEAR($G20)),#REF!,IF(AND(AG$4&lt;($H20+1),(AG$4+1)&gt;$G20),$T20,0)))</f>
        <v>16034.970375000001</v>
      </c>
      <c r="AH20" s="1285">
        <f>IF(AND(MONTH(AH$4)=MONTH($H20),YEAR(AH$4)=YEAR($H20)),#REF!,IF(AND(MONTH(AH$4)=MONTH($G20),YEAR(AH$4)=YEAR($G20)),#REF!,IF(AND(AH$4&lt;($H20+1),(AH$4+1)&gt;$G20),$T20,0)))</f>
        <v>16034.970375000001</v>
      </c>
      <c r="AI20" s="1285">
        <f>IF(AND(MONTH(AI$4)=MONTH($H20),YEAR(AI$4)=YEAR($H20)),#REF!,IF(AND(MONTH(AI$4)=MONTH($G20),YEAR(AI$4)=YEAR($G20)),#REF!,IF(AND(AI$4&lt;($H20+1),(AI$4+1)&gt;$G20),$R20,0)))</f>
        <v>0</v>
      </c>
      <c r="AJ20" s="1285">
        <f>IF(AND(MONTH(AJ$4)=MONTH($H20),YEAR(AJ$4)=YEAR($H20)),#REF!,IF(AND(MONTH(AJ$4)=MONTH($G20),YEAR(AJ$4)=YEAR($G20)),#REF!,IF(AND(AJ$4&lt;($H20+1),(AJ$4+1)&gt;$G20),$U20,0)))</f>
        <v>0</v>
      </c>
      <c r="AK20" s="1285" t="e">
        <f>IF(AND(MONTH(AK$4)=MONTH($H20),YEAR(AK$4)=YEAR($H20)),#REF!,IF(AND(MONTH(AK$4)=MONTH($G20),YEAR(AK$4)=YEAR($G20)),#REF!,IF(AND(AK$4&lt;($H20+1),(AK$4+1)&gt;$G20),$U20,0)))</f>
        <v>#REF!</v>
      </c>
      <c r="AL20" s="1285">
        <f>IF(AND(MONTH(AL$4)=MONTH($H20),YEAR(AL$4)=YEAR($H20)),#REF!,IF(AND(MONTH(AL$4)=MONTH($G20),YEAR(AL$4)=YEAR($G20)),#REF!,IF(AND(AL$4&lt;($H20+1),(AL$4+1)&gt;$G20),$U20,0)))</f>
        <v>3222.3</v>
      </c>
      <c r="AM20" s="1285">
        <f>IF(AND(MONTH(AM$4)=MONTH($H20),YEAR(AM$4)=YEAR($H20)),#REF!,IF(AND(MONTH(AM$4)=MONTH($G20),YEAR(AM$4)=YEAR($G20)),#REF!,IF(AND(AM$4&lt;($H20+1),(AM$4+1)&gt;$G20),$U20,0)))</f>
        <v>3222.3</v>
      </c>
      <c r="AN20" s="1285">
        <f>IF(AND(MONTH(AN$4)=MONTH($H20),YEAR(AN$4)=YEAR($H20)),#REF!,IF(AND(MONTH(AN$4)=MONTH($G20),YEAR(AN$4)=YEAR($G20)),#REF!,IF(AND(AN$4&lt;($H20+1),(AN$4+1)&gt;$G20),$U20,0)))</f>
        <v>3222.3</v>
      </c>
      <c r="AO20" s="1285">
        <f>IF(AND(MONTH(AO$4)=MONTH($H20),YEAR(AO$4)=YEAR($H20)),#REF!,IF(AND(MONTH(AO$4)=MONTH($G20),YEAR(AO$4)=YEAR($G20)),#REF!,IF(AND(AO$4&lt;($H20+1),(AO$4+1)&gt;$G20),$U20,0)))</f>
        <v>3222.3</v>
      </c>
      <c r="AP20" s="1285">
        <f>IF(AND(MONTH(AP$4)=MONTH($H20),YEAR(AP$4)=YEAR($H20)),#REF!,IF(AND(MONTH(AP$4)=MONTH($G20),YEAR(AP$4)=YEAR($G20)),#REF!,IF(AND(AP$4&lt;($H20+1),(AP$4+1)&gt;$G20),$U20,0)))</f>
        <v>3222.3</v>
      </c>
      <c r="AQ20" s="1285">
        <f>IF(AND(MONTH(AQ$4)=MONTH($H20),YEAR(AQ$4)=YEAR($H20)),#REF!,IF(AND(MONTH(AQ$4)=MONTH($G20),YEAR(AQ$4)=YEAR($G20)),#REF!,IF(AND(AQ$4&lt;($H20+1),(AQ$4+1)&gt;$G20),$U20,0)))</f>
        <v>3222.3</v>
      </c>
      <c r="AR20" s="1285">
        <f>IF(AND(MONTH(AR$4)=MONTH($H20),YEAR(AR$4)=YEAR($H20)),#REF!,IF(AND(MONTH(AR$4)=MONTH($G20),YEAR(AR$4)=YEAR($G20)),#REF!,IF(AND(AR$4&lt;($H20+1),(AR$4+1)&gt;$G20),$U20,0)))</f>
        <v>3222.3</v>
      </c>
      <c r="AS20" s="1285">
        <f>IF(AND(MONTH(AS$4)=MONTH($H20),YEAR(AS$4)=YEAR($H20)),#REF!,IF(AND(MONTH(AS$4)=MONTH($G20),YEAR(AS$4)=YEAR($G20)),#REF!,IF(AND(AS$4&lt;($H20+1),(AS$4+1)&gt;$G20),$U20,0)))</f>
        <v>3222.3</v>
      </c>
      <c r="AT20" s="1285">
        <f>IF(AND(MONTH(AT$4)=MONTH($H20),YEAR(AT$4)=YEAR($H20)),#REF!,IF(AND(MONTH(AT$4)=MONTH($G20),YEAR(AT$4)=YEAR($G20)),#REF!,IF(AND(AT$4&lt;($H20+1),(AT$4+1)&gt;$G20),$U20,0)))</f>
        <v>3222.3</v>
      </c>
      <c r="AU20" s="1297"/>
      <c r="AV20" s="1028"/>
      <c r="AW20" s="1028"/>
    </row>
    <row r="21" spans="1:49" ht="18" customHeight="1">
      <c r="A21" s="1186" t="s">
        <v>50</v>
      </c>
      <c r="B21" s="1187" t="s">
        <v>34</v>
      </c>
      <c r="C21" s="1187" t="s">
        <v>35</v>
      </c>
      <c r="D21" s="1187"/>
      <c r="E21" s="1204" t="s">
        <v>51</v>
      </c>
      <c r="F21" s="1365" t="s">
        <v>52</v>
      </c>
      <c r="G21" s="1201">
        <v>44256</v>
      </c>
      <c r="H21" s="1201">
        <v>45351</v>
      </c>
      <c r="I21" s="1245"/>
      <c r="J21" s="1246">
        <v>191</v>
      </c>
      <c r="K21" s="1246">
        <v>191</v>
      </c>
      <c r="L21" s="1247">
        <v>6.9</v>
      </c>
      <c r="M21" s="1248">
        <v>0</v>
      </c>
      <c r="N21" s="1247">
        <v>6.9</v>
      </c>
      <c r="O21" s="1248">
        <v>0</v>
      </c>
      <c r="P21" s="1234">
        <f t="shared" si="0"/>
        <v>6.9</v>
      </c>
      <c r="Q21" s="1284">
        <f t="shared" si="1"/>
        <v>1317.9</v>
      </c>
      <c r="R21" s="1285">
        <f t="shared" si="2"/>
        <v>0</v>
      </c>
      <c r="S21" s="1285">
        <f t="shared" si="6"/>
        <v>1317.9</v>
      </c>
      <c r="T21" s="1285">
        <f t="shared" si="3"/>
        <v>1317.9</v>
      </c>
      <c r="U21" s="1285">
        <f t="shared" si="4"/>
        <v>0</v>
      </c>
      <c r="V21" s="1285">
        <f t="shared" si="5"/>
        <v>1317.9</v>
      </c>
      <c r="W21" s="1285">
        <f>IF(AND(MONTH(W$4)=MONTH($H21),YEAR(W$4)=YEAR($H21)),#REF!,IF(AND(MONTH(W$4)=MONTH($G21),YEAR(W$4)=YEAR($G21)),#REF!,IF(AND(W$4&lt;($H21+1),(W$4+1)&gt;$G21),$Q21,0)))</f>
        <v>1317.9</v>
      </c>
      <c r="X21" s="1285">
        <f>IF(AND(MONTH(X$4)=MONTH($H21),YEAR(X$4)=YEAR($H21)),#REF!,IF(AND(MONTH(X$4)=MONTH($G21),YEAR(X$4)=YEAR($G21)),#REF!,IF(AND(X$4&lt;($H21+1),(X$4+1)&gt;$G21),$T21,0)))</f>
        <v>1317.9</v>
      </c>
      <c r="Y21" s="1285">
        <f>IF(AND(MONTH(Y$4)=MONTH($H21),YEAR(Y$4)=YEAR($H21)),#REF!,IF(AND(MONTH(Y$4)=MONTH($G21),YEAR(Y$4)=YEAR($G21)),#REF!,IF(AND(Y$4&lt;($H21+1),(Y$4+1)&gt;$G21),$T21,0)))</f>
        <v>1317.9</v>
      </c>
      <c r="Z21" s="1285">
        <f>IF(AND(MONTH(Z$4)=MONTH($H21),YEAR(Z$4)=YEAR($H21)),#REF!,IF(AND(MONTH(Z$4)=MONTH($G21),YEAR(Z$4)=YEAR($G21)),#REF!,IF(AND(Z$4&lt;($H21+1),(Z$4+1)&gt;$G21),$T21,0)))</f>
        <v>1317.9</v>
      </c>
      <c r="AA21" s="1285">
        <f>IF(AND(MONTH(AA$4)=MONTH($H21),YEAR(AA$4)=YEAR($H21)),#REF!,IF(AND(MONTH(AA$4)=MONTH($G21),YEAR(AA$4)=YEAR($G21)),#REF!,IF(AND(AA$4&lt;($H21+1),(AA$4+1)&gt;$G21),$T21,0)))</f>
        <v>1317.9</v>
      </c>
      <c r="AB21" s="1285">
        <f>IF(AND(MONTH(AB$4)=MONTH($H21),YEAR(AB$4)=YEAR($H21)),#REF!,IF(AND(MONTH(AB$4)=MONTH($G21),YEAR(AB$4)=YEAR($G21)),#REF!,IF(AND(AB$4&lt;($H21+1),(AB$4+1)&gt;$G21),$T21,0)))</f>
        <v>1317.9</v>
      </c>
      <c r="AC21" s="1285">
        <f>IF(AND(MONTH(AC$4)=MONTH($H21),YEAR(AC$4)=YEAR($H21)),#REF!,IF(AND(MONTH(AC$4)=MONTH($G21),YEAR(AC$4)=YEAR($G21)),#REF!,IF(AND(AC$4&lt;($H21+1),(AC$4+1)&gt;$G21),$T21,0)))</f>
        <v>1317.9</v>
      </c>
      <c r="AD21" s="1285">
        <f>IF(AND(MONTH(AD$4)=MONTH($H21),YEAR(AD$4)=YEAR($H21)),#REF!,IF(AND(MONTH(AD$4)=MONTH($G21),YEAR(AD$4)=YEAR($G21)),#REF!,IF(AND(AD$4&lt;($H21+1),(AD$4+1)&gt;$G21),$T21,0)))</f>
        <v>1317.9</v>
      </c>
      <c r="AE21" s="1285">
        <f>IF(AND(MONTH(AE$4)=MONTH($H21),YEAR(AE$4)=YEAR($H21)),#REF!,IF(AND(MONTH(AE$4)=MONTH($G21),YEAR(AE$4)=YEAR($G21)),#REF!,IF(AND(AE$4&lt;($H21+1),(AE$4+1)&gt;$G21),$T21,0)))</f>
        <v>1317.9</v>
      </c>
      <c r="AF21" s="1285">
        <f>IF(AND(MONTH(AF$4)=MONTH($H21),YEAR(AF$4)=YEAR($H21)),#REF!,IF(AND(MONTH(AF$4)=MONTH($G21),YEAR(AF$4)=YEAR($G21)),#REF!,IF(AND(AF$4&lt;($H21+1),(AF$4+1)&gt;$G21),$T21,0)))</f>
        <v>1317.9</v>
      </c>
      <c r="AG21" s="1285">
        <f>IF(AND(MONTH(AG$4)=MONTH($H21),YEAR(AG$4)=YEAR($H21)),#REF!,IF(AND(MONTH(AG$4)=MONTH($G21),YEAR(AG$4)=YEAR($G21)),#REF!,IF(AND(AG$4&lt;($H21+1),(AG$4+1)&gt;$G21),$T21,0)))</f>
        <v>1317.9</v>
      </c>
      <c r="AH21" s="1285">
        <f>IF(AND(MONTH(AH$4)=MONTH($H21),YEAR(AH$4)=YEAR($H21)),#REF!,IF(AND(MONTH(AH$4)=MONTH($G21),YEAR(AH$4)=YEAR($G21)),#REF!,IF(AND(AH$4&lt;($H21+1),(AH$4+1)&gt;$G21),$T21,0)))</f>
        <v>1317.9</v>
      </c>
      <c r="AI21" s="1285">
        <f>IF(AND(MONTH(AI$4)=MONTH($H21),YEAR(AI$4)=YEAR($H21)),#REF!,IF(AND(MONTH(AI$4)=MONTH($G21),YEAR(AI$4)=YEAR($G21)),#REF!,IF(AND(AI$4&lt;($H21+1),(AI$4+1)&gt;$G21),$R21,0)))</f>
        <v>0</v>
      </c>
      <c r="AJ21" s="1285">
        <f>IF(AND(MONTH(AJ$4)=MONTH($H21),YEAR(AJ$4)=YEAR($H21)),#REF!,IF(AND(MONTH(AJ$4)=MONTH($G21),YEAR(AJ$4)=YEAR($G21)),#REF!,IF(AND(AJ$4&lt;($H21+1),(AJ$4+1)&gt;$G21),$U21,0)))</f>
        <v>0</v>
      </c>
      <c r="AK21" s="1285">
        <f>IF(AND(MONTH(AK$4)=MONTH($H21),YEAR(AK$4)=YEAR($H21)),#REF!,IF(AND(MONTH(AK$4)=MONTH($G21),YEAR(AK$4)=YEAR($G21)),#REF!,IF(AND(AK$4&lt;($H21+1),(AK$4+1)&gt;$G21),$U21,0)))</f>
        <v>0</v>
      </c>
      <c r="AL21" s="1285">
        <f>IF(AND(MONTH(AL$4)=MONTH($H21),YEAR(AL$4)=YEAR($H21)),#REF!,IF(AND(MONTH(AL$4)=MONTH($G21),YEAR(AL$4)=YEAR($G21)),#REF!,IF(AND(AL$4&lt;($H21+1),(AL$4+1)&gt;$G21),$U21,0)))</f>
        <v>0</v>
      </c>
      <c r="AM21" s="1285">
        <f>IF(AND(MONTH(AM$4)=MONTH($H21),YEAR(AM$4)=YEAR($H21)),#REF!,IF(AND(MONTH(AM$4)=MONTH($G21),YEAR(AM$4)=YEAR($G21)),#REF!,IF(AND(AM$4&lt;($H21+1),(AM$4+1)&gt;$G21),$U21,0)))</f>
        <v>0</v>
      </c>
      <c r="AN21" s="1285">
        <f>IF(AND(MONTH(AN$4)=MONTH($H21),YEAR(AN$4)=YEAR($H21)),#REF!,IF(AND(MONTH(AN$4)=MONTH($G21),YEAR(AN$4)=YEAR($G21)),#REF!,IF(AND(AN$4&lt;($H21+1),(AN$4+1)&gt;$G21),$U21,0)))</f>
        <v>0</v>
      </c>
      <c r="AO21" s="1285">
        <f>IF(AND(MONTH(AO$4)=MONTH($H21),YEAR(AO$4)=YEAR($H21)),#REF!,IF(AND(MONTH(AO$4)=MONTH($G21),YEAR(AO$4)=YEAR($G21)),#REF!,IF(AND(AO$4&lt;($H21+1),(AO$4+1)&gt;$G21),$U21,0)))</f>
        <v>0</v>
      </c>
      <c r="AP21" s="1285">
        <f>IF(AND(MONTH(AP$4)=MONTH($H21),YEAR(AP$4)=YEAR($H21)),#REF!,IF(AND(MONTH(AP$4)=MONTH($G21),YEAR(AP$4)=YEAR($G21)),#REF!,IF(AND(AP$4&lt;($H21+1),(AP$4+1)&gt;$G21),$U21,0)))</f>
        <v>0</v>
      </c>
      <c r="AQ21" s="1285">
        <f>IF(AND(MONTH(AQ$4)=MONTH($H21),YEAR(AQ$4)=YEAR($H21)),#REF!,IF(AND(MONTH(AQ$4)=MONTH($G21),YEAR(AQ$4)=YEAR($G21)),#REF!,IF(AND(AQ$4&lt;($H21+1),(AQ$4+1)&gt;$G21),$U21,0)))</f>
        <v>0</v>
      </c>
      <c r="AR21" s="1285">
        <f>IF(AND(MONTH(AR$4)=MONTH($H21),YEAR(AR$4)=YEAR($H21)),#REF!,IF(AND(MONTH(AR$4)=MONTH($G21),YEAR(AR$4)=YEAR($G21)),#REF!,IF(AND(AR$4&lt;($H21+1),(AR$4+1)&gt;$G21),$U21,0)))</f>
        <v>0</v>
      </c>
      <c r="AS21" s="1285">
        <f>IF(AND(MONTH(AS$4)=MONTH($H21),YEAR(AS$4)=YEAR($H21)),#REF!,IF(AND(MONTH(AS$4)=MONTH($G21),YEAR(AS$4)=YEAR($G21)),#REF!,IF(AND(AS$4&lt;($H21+1),(AS$4+1)&gt;$G21),$U21,0)))</f>
        <v>0</v>
      </c>
      <c r="AT21" s="1285">
        <f>IF(AND(MONTH(AT$4)=MONTH($H21),YEAR(AT$4)=YEAR($H21)),#REF!,IF(AND(MONTH(AT$4)=MONTH($G21),YEAR(AT$4)=YEAR($G21)),#REF!,IF(AND(AT$4&lt;($H21+1),(AT$4+1)&gt;$G21),$U21,0)))</f>
        <v>0</v>
      </c>
      <c r="AU21" s="1297"/>
      <c r="AV21" s="1028"/>
      <c r="AW21" s="1028"/>
    </row>
    <row r="22" spans="1:49" ht="18" customHeight="1">
      <c r="A22" s="1186">
        <v>5</v>
      </c>
      <c r="B22" s="1187" t="s">
        <v>34</v>
      </c>
      <c r="C22" s="1187" t="s">
        <v>35</v>
      </c>
      <c r="D22" s="1187"/>
      <c r="E22" s="1205" t="s">
        <v>53</v>
      </c>
      <c r="F22" s="1366" t="s">
        <v>49</v>
      </c>
      <c r="G22" s="1207">
        <v>45425</v>
      </c>
      <c r="H22" s="1207">
        <v>46519</v>
      </c>
      <c r="I22" s="1250"/>
      <c r="J22" s="1251">
        <v>1378</v>
      </c>
      <c r="K22" s="1251">
        <v>1378</v>
      </c>
      <c r="L22" s="1252">
        <v>0</v>
      </c>
      <c r="M22" s="1252">
        <v>0</v>
      </c>
      <c r="N22" s="1253">
        <v>11.5</v>
      </c>
      <c r="O22" s="1254">
        <v>2.2999999999999998</v>
      </c>
      <c r="P22" s="1255">
        <f>N22+O22</f>
        <v>13.8</v>
      </c>
      <c r="Q22" s="1285">
        <f>L22*J22</f>
        <v>0</v>
      </c>
      <c r="R22" s="1285">
        <f t="shared" si="2"/>
        <v>0</v>
      </c>
      <c r="S22" s="1285">
        <f t="shared" ref="S22" si="7">SUM(Q22:R22)</f>
        <v>0</v>
      </c>
      <c r="T22" s="1285">
        <f t="shared" si="3"/>
        <v>15847</v>
      </c>
      <c r="U22" s="1285">
        <f t="shared" si="4"/>
        <v>3169.4</v>
      </c>
      <c r="V22" s="1285">
        <f t="shared" ref="V22" si="8">SUM(T22:U22)</f>
        <v>19016.400000000001</v>
      </c>
      <c r="W22" s="1285">
        <f>IF(AND(MONTH(W$4)=MONTH($H22),YEAR(W$4)=YEAR($H22)),#REF!,IF(AND(MONTH(W$4)=MONTH($G22),YEAR(W$4)=YEAR($G22)),#REF!,IF(AND(W$4&lt;($H22+1),(W$4+1)&gt;$G22),$Q22,0)))</f>
        <v>0</v>
      </c>
      <c r="X22" s="1285">
        <f>IF(AND(MONTH(X$4)=MONTH($H22),YEAR(X$4)=YEAR($H22)),#REF!,IF(AND(MONTH(X$4)=MONTH($G22),YEAR(X$4)=YEAR($G22)),#REF!,IF(AND(X$4&lt;($H22+1),(X$4+1)&gt;$G22),$T22,0)))</f>
        <v>0</v>
      </c>
      <c r="Y22" s="1294">
        <f>IF(AND(MONTH(Y$4)=MONTH($H22),YEAR(Y$4)=YEAR($H22)),#REF!,IF(AND(MONTH(Y$4)=MONTH($G22),YEAR(Y$4)=YEAR($G22)),#REF!,IF(AND(Y$4&lt;($H22+1),(Y$4+1)&gt;$G22),$T22,0)))</f>
        <v>0</v>
      </c>
      <c r="Z22" s="1285">
        <f>IF(AND(MONTH(Z$4)=MONTH($H22),YEAR(Z$4)=YEAR($H22)),#REF!,IF(AND(MONTH(Z$4)=MONTH($G22),YEAR(Z$4)=YEAR($G22)),#REF!,IF(AND(Z$4&lt;($H22+1),(Z$4+1)&gt;$G22),$T22,0)))</f>
        <v>0</v>
      </c>
      <c r="AA22" s="1285">
        <f>IF(AND(MONTH(AA$4)=MONTH($H22),YEAR(AA$4)=YEAR($H22)),#REF!,IF(AND(MONTH(AA$4)=MONTH($G22),YEAR(AA$4)=YEAR($G22)),#REF!,IF(AND(AA$4&lt;($H22+1),(AA$4+1)&gt;$G22),$T22,0)))</f>
        <v>0</v>
      </c>
      <c r="AB22" s="1285">
        <f>IF(AND(MONTH(AB$4)=MONTH($H22),YEAR(AB$4)=YEAR($H22)),#REF!,IF(AND(MONTH(AB$4)=MONTH($G22),YEAR(AB$4)=YEAR($G22)),#REF!,IF(AND(AB$4&lt;($H22+1),(AB$4+1)&gt;$G22),$T22,0)))</f>
        <v>0</v>
      </c>
      <c r="AC22" s="1285">
        <f>IF(AND(MONTH(AC$4)=MONTH($H22),YEAR(AC$4)=YEAR($H22)),#REF!,IF(AND(MONTH(AC$4)=MONTH($G22),YEAR(AC$4)=YEAR($G22)),#REF!,IF(AND(AC$4&lt;($H22+1),(AC$4+1)&gt;$G22),$T22,0)))</f>
        <v>0</v>
      </c>
      <c r="AD22" s="1285">
        <f>IF(AND(MONTH(AD$4)=MONTH($H22),YEAR(AD$4)=YEAR($H22)),#REF!,IF(AND(MONTH(AD$4)=MONTH($G22),YEAR(AD$4)=YEAR($G22)),#REF!,IF(AND(AD$4&lt;($H22+1),(AD$4+1)&gt;$G22),$T22,0)))</f>
        <v>0</v>
      </c>
      <c r="AE22" s="1285">
        <f>IF(AND(MONTH(AE$4)=MONTH($H22),YEAR(AE$4)=YEAR($H22)),#REF!,IF(AND(MONTH(AE$4)=MONTH($G22),YEAR(AE$4)=YEAR($G22)),#REF!,IF(AND(AE$4&lt;($H22+1),(AE$4+1)&gt;$G22),$T22,0)))</f>
        <v>0</v>
      </c>
      <c r="AF22" s="1285">
        <f>IF(AND(MONTH(AF$4)=MONTH($H22),YEAR(AF$4)=YEAR($H22)),#REF!,IF(AND(MONTH(AF$4)=MONTH($G22),YEAR(AF$4)=YEAR($G22)),#REF!,IF(AND(AF$4&lt;($H22+1),(AF$4+1)&gt;$G22),$T22,0)))</f>
        <v>0</v>
      </c>
      <c r="AG22" s="1285">
        <f>IF(AND(MONTH(AG$4)=MONTH($H22),YEAR(AG$4)=YEAR($H22)),#REF!,IF(AND(MONTH(AG$4)=MONTH($G22),YEAR(AG$4)=YEAR($G22)),#REF!,IF(AND(AG$4&lt;($H22+1),(AG$4+1)&gt;$G22),$T22,0)))</f>
        <v>0</v>
      </c>
      <c r="AH22" s="1285">
        <f>IF(AND(MONTH(AH$4)=MONTH($H22),YEAR(AH$4)=YEAR($H22)),#REF!,IF(AND(MONTH(AH$4)=MONTH($G22),YEAR(AH$4)=YEAR($G22)),#REF!,IF(AND(AH$4&lt;($H22+1),(AH$4+1)&gt;$G22),$T22,0)))</f>
        <v>0</v>
      </c>
      <c r="AI22" s="1285">
        <f>IF(AND(MONTH(AI$4)=MONTH($H22),YEAR(AI$4)=YEAR($H22)),#REF!,IF(AND(MONTH(AI$4)=MONTH($G22),YEAR(AI$4)=YEAR($G22)),#REF!,IF(AND(AI$4&lt;($H22+1),(AI$4+1)&gt;$G22),$R22,0)))</f>
        <v>0</v>
      </c>
      <c r="AJ22" s="1285">
        <f>IF(AND(MONTH(AJ$4)=MONTH($H22),YEAR(AJ$4)=YEAR($H22)),#REF!,IF(AND(MONTH(AJ$4)=MONTH($G22),YEAR(AJ$4)=YEAR($G22)),#REF!,IF(AND(AJ$4&lt;($H22+1),(AJ$4+1)&gt;$G22),$U22,0)))</f>
        <v>0</v>
      </c>
      <c r="AK22" s="1285">
        <f>IF(AND(MONTH(AK$4)=MONTH($H22),YEAR(AK$4)=YEAR($H22)),#REF!,IF(AND(MONTH(AK$4)=MONTH($G22),YEAR(AK$4)=YEAR($G22)),#REF!,IF(AND(AK$4&lt;($H22+1),(AK$4+1)&gt;$G22),$U22,0)))</f>
        <v>0</v>
      </c>
      <c r="AL22" s="1285">
        <f>IF(AND(MONTH(AL$4)=MONTH($H22),YEAR(AL$4)=YEAR($H22)),#REF!,IF(AND(MONTH(AL$4)=MONTH($G22),YEAR(AL$4)=YEAR($G22)),#REF!,IF(AND(AL$4&lt;($H22+1),(AL$4+1)&gt;$G22),$U22,0)))</f>
        <v>0</v>
      </c>
      <c r="AM22" s="1285">
        <f>IF(AND(MONTH(AM$4)=MONTH($H22),YEAR(AM$4)=YEAR($H22)),#REF!,IF(AND(MONTH(AM$4)=MONTH($G22),YEAR(AM$4)=YEAR($G22)),#REF!,IF(AND(AM$4&lt;($H22+1),(AM$4+1)&gt;$G22),$U22,0)))</f>
        <v>0</v>
      </c>
      <c r="AN22" s="1285">
        <f>IF(AND(MONTH(AN$4)=MONTH($H22),YEAR(AN$4)=YEAR($H22)),#REF!,IF(AND(MONTH(AN$4)=MONTH($G22),YEAR(AN$4)=YEAR($G22)),#REF!,IF(AND(AN$4&lt;($H22+1),(AN$4+1)&gt;$G22),$U22,0)))</f>
        <v>0</v>
      </c>
      <c r="AO22" s="1285">
        <f>IF(AND(MONTH(AO$4)=MONTH($H22),YEAR(AO$4)=YEAR($H22)),#REF!,IF(AND(MONTH(AO$4)=MONTH($G22),YEAR(AO$4)=YEAR($G22)),#REF!,IF(AND(AO$4&lt;($H22+1),(AO$4+1)&gt;$G22),$U22,0)))</f>
        <v>0</v>
      </c>
      <c r="AP22" s="1285">
        <f>IF(AND(MONTH(AP$4)=MONTH($H22),YEAR(AP$4)=YEAR($H22)),#REF!,IF(AND(MONTH(AP$4)=MONTH($G22),YEAR(AP$4)=YEAR($G22)),#REF!,IF(AND(AP$4&lt;($H22+1),(AP$4+1)&gt;$G22),$U22,0)))</f>
        <v>0</v>
      </c>
      <c r="AQ22" s="1285">
        <f>IF(AND(MONTH(AQ$4)=MONTH($H22),YEAR(AQ$4)=YEAR($H22)),#REF!,IF(AND(MONTH(AQ$4)=MONTH($G22),YEAR(AQ$4)=YEAR($G22)),#REF!,IF(AND(AQ$4&lt;($H22+1),(AQ$4+1)&gt;$G22),$U22,0)))</f>
        <v>0</v>
      </c>
      <c r="AR22" s="1285">
        <f>IF(AND(MONTH(AR$4)=MONTH($H22),YEAR(AR$4)=YEAR($H22)),#REF!,IF(AND(MONTH(AR$4)=MONTH($G22),YEAR(AR$4)=YEAR($G22)),#REF!,IF(AND(AR$4&lt;($H22+1),(AR$4+1)&gt;$G22),$U22,0)))</f>
        <v>0</v>
      </c>
      <c r="AS22" s="1285">
        <f>IF(AND(MONTH(AS$4)=MONTH($H22),YEAR(AS$4)=YEAR($H22)),#REF!,IF(AND(MONTH(AS$4)=MONTH($G22),YEAR(AS$4)=YEAR($G22)),#REF!,IF(AND(AS$4&lt;($H22+1),(AS$4+1)&gt;$G22),$U22,0)))</f>
        <v>0</v>
      </c>
      <c r="AT22" s="1285">
        <f>IF(AND(MONTH(AT$4)=MONTH($H22),YEAR(AT$4)=YEAR($H22)),#REF!,IF(AND(MONTH(AT$4)=MONTH($G22),YEAR(AT$4)=YEAR($G22)),#REF!,IF(AND(AT$4&lt;($H22+1),(AT$4+1)&gt;$G22),$U22,0)))</f>
        <v>0</v>
      </c>
      <c r="AU22" s="1297"/>
      <c r="AV22" s="1028"/>
      <c r="AW22" s="1028"/>
    </row>
    <row r="23" spans="1:49" ht="18" customHeight="1">
      <c r="A23" s="1186">
        <v>6</v>
      </c>
      <c r="B23" s="1187" t="s">
        <v>34</v>
      </c>
      <c r="C23" s="1187" t="s">
        <v>35</v>
      </c>
      <c r="D23" s="1187"/>
      <c r="E23" s="1187"/>
      <c r="F23" s="1208" t="s">
        <v>54</v>
      </c>
      <c r="G23" s="1190">
        <v>44621</v>
      </c>
      <c r="H23" s="1190">
        <v>44985</v>
      </c>
      <c r="I23" s="1235"/>
      <c r="J23" s="1236">
        <v>1334</v>
      </c>
      <c r="K23" s="1236">
        <v>1334</v>
      </c>
      <c r="L23" s="1237">
        <v>13.914999999999999</v>
      </c>
      <c r="M23" s="1237">
        <v>1.38</v>
      </c>
      <c r="N23" s="1237">
        <v>15.08225</v>
      </c>
      <c r="O23" s="1238">
        <v>2.2999999999999998</v>
      </c>
      <c r="P23" s="1234">
        <f>L23+M23</f>
        <v>15.295</v>
      </c>
      <c r="Q23" s="1284">
        <f>L23*K23</f>
        <v>18562.61</v>
      </c>
      <c r="R23" s="1285">
        <f t="shared" si="2"/>
        <v>1840.92</v>
      </c>
      <c r="S23" s="1285">
        <f t="shared" si="6"/>
        <v>20403.53</v>
      </c>
      <c r="T23" s="1285">
        <f t="shared" si="3"/>
        <v>20119.7215</v>
      </c>
      <c r="U23" s="1285">
        <f t="shared" si="4"/>
        <v>3068.2</v>
      </c>
      <c r="V23" s="1285">
        <f t="shared" si="5"/>
        <v>23187.9215</v>
      </c>
      <c r="W23" s="1285">
        <f>IF(AND(MONTH(W$4)=MONTH($H23),YEAR(W$4)=YEAR($H23)),#REF!,IF(AND(MONTH(W$4)=MONTH($G23),YEAR(W$4)=YEAR($G23)),#REF!,IF(AND(W$4&lt;($H23+1),(W$4+1)&gt;$G23),$Q23,0)))</f>
        <v>18562.61</v>
      </c>
      <c r="X23" s="1285" t="e">
        <f>IF(AND(MONTH(X$4)=MONTH($H23),YEAR(X$4)=YEAR($H23)),#REF!,IF(AND(MONTH(X$4)=MONTH($G23),YEAR(X$4)=YEAR($G23)),#REF!,IF(AND(X$4&lt;($H23+1),(X$4+1)&gt;$G23),$T23,0)))</f>
        <v>#REF!</v>
      </c>
      <c r="Y23" s="1285">
        <f>IF(AND(MONTH(Y$4)=MONTH($H23),YEAR(Y$4)=YEAR($H23)),#REF!,IF(AND(MONTH(Y$4)=MONTH($G23),YEAR(Y$4)=YEAR($G23)),#REF!,IF(AND(Y$4&lt;($H23+1),(Y$4+1)&gt;$G23),$T23,0)))</f>
        <v>0</v>
      </c>
      <c r="Z23" s="1285">
        <f>IF(AND(MONTH(Z$4)=MONTH($H23),YEAR(Z$4)=YEAR($H23)),#REF!,IF(AND(MONTH(Z$4)=MONTH($G23),YEAR(Z$4)=YEAR($G23)),#REF!,IF(AND(Z$4&lt;($H23+1),(Z$4+1)&gt;$G23),$T23,0)))</f>
        <v>0</v>
      </c>
      <c r="AA23" s="1285">
        <f>IF(AND(MONTH(AA$4)=MONTH($H23),YEAR(AA$4)=YEAR($H23)),#REF!,IF(AND(MONTH(AA$4)=MONTH($G23),YEAR(AA$4)=YEAR($G23)),#REF!,IF(AND(AA$4&lt;($H23+1),(AA$4+1)&gt;$G23),$T23,0)))</f>
        <v>0</v>
      </c>
      <c r="AB23" s="1285">
        <f>IF(AND(MONTH(AB$4)=MONTH($H23),YEAR(AB$4)=YEAR($H23)),#REF!,IF(AND(MONTH(AB$4)=MONTH($G23),YEAR(AB$4)=YEAR($G23)),#REF!,IF(AND(AB$4&lt;($H23+1),(AB$4+1)&gt;$G23),$T23,0)))</f>
        <v>0</v>
      </c>
      <c r="AC23" s="1285">
        <f>IF(AND(MONTH(AC$4)=MONTH($H23),YEAR(AC$4)=YEAR($H23)),#REF!,IF(AND(MONTH(AC$4)=MONTH($G23),YEAR(AC$4)=YEAR($G23)),#REF!,IF(AND(AC$4&lt;($H23+1),(AC$4+1)&gt;$G23),$T23,0)))</f>
        <v>0</v>
      </c>
      <c r="AD23" s="1285">
        <f>IF(AND(MONTH(AD$4)=MONTH($H23),YEAR(AD$4)=YEAR($H23)),#REF!,IF(AND(MONTH(AD$4)=MONTH($G23),YEAR(AD$4)=YEAR($G23)),#REF!,IF(AND(AD$4&lt;($H23+1),(AD$4+1)&gt;$G23),$T23,0)))</f>
        <v>0</v>
      </c>
      <c r="AE23" s="1285">
        <f>IF(AND(MONTH(AE$4)=MONTH($H23),YEAR(AE$4)=YEAR($H23)),#REF!,IF(AND(MONTH(AE$4)=MONTH($G23),YEAR(AE$4)=YEAR($G23)),#REF!,IF(AND(AE$4&lt;($H23+1),(AE$4+1)&gt;$G23),$T23,0)))</f>
        <v>0</v>
      </c>
      <c r="AF23" s="1285">
        <f>IF(AND(MONTH(AF$4)=MONTH($H23),YEAR(AF$4)=YEAR($H23)),#REF!,IF(AND(MONTH(AF$4)=MONTH($G23),YEAR(AF$4)=YEAR($G23)),#REF!,IF(AND(AF$4&lt;($H23+1),(AF$4+1)&gt;$G23),$T23,0)))</f>
        <v>0</v>
      </c>
      <c r="AG23" s="1285">
        <f>IF(AND(MONTH(AG$4)=MONTH($H23),YEAR(AG$4)=YEAR($H23)),#REF!,IF(AND(MONTH(AG$4)=MONTH($G23),YEAR(AG$4)=YEAR($G23)),#REF!,IF(AND(AG$4&lt;($H23+1),(AG$4+1)&gt;$G23),$T23,0)))</f>
        <v>0</v>
      </c>
      <c r="AH23" s="1285">
        <f>IF(AND(MONTH(AH$4)=MONTH($H23),YEAR(AH$4)=YEAR($H23)),#REF!,IF(AND(MONTH(AH$4)=MONTH($G23),YEAR(AH$4)=YEAR($G23)),#REF!,IF(AND(AH$4&lt;($H23+1),(AH$4+1)&gt;$G23),$T23,0)))</f>
        <v>0</v>
      </c>
      <c r="AI23" s="1285">
        <f>IF(AND(MONTH(AI$4)=MONTH($H23),YEAR(AI$4)=YEAR($H23)),#REF!,IF(AND(MONTH(AI$4)=MONTH($G23),YEAR(AI$4)=YEAR($G23)),#REF!,IF(AND(AI$4&lt;($H23+1),(AI$4+1)&gt;$G23),$R23,0)))</f>
        <v>1840.92</v>
      </c>
      <c r="AJ23" s="1285" t="e">
        <f>IF(AND(MONTH(AJ$4)=MONTH($H23),YEAR(AJ$4)=YEAR($H23)),#REF!,IF(AND(MONTH(AJ$4)=MONTH($G23),YEAR(AJ$4)=YEAR($G23)),#REF!,IF(AND(AJ$4&lt;($H23+1),(AJ$4+1)&gt;$G23),$U23,0)))</f>
        <v>#REF!</v>
      </c>
      <c r="AK23" s="1285">
        <f>IF(AND(MONTH(AK$4)=MONTH($H23),YEAR(AK$4)=YEAR($H23)),#REF!,IF(AND(MONTH(AK$4)=MONTH($G23),YEAR(AK$4)=YEAR($G23)),#REF!,IF(AND(AK$4&lt;($H23+1),(AK$4+1)&gt;$G23),$U23,0)))</f>
        <v>0</v>
      </c>
      <c r="AL23" s="1285">
        <f>IF(AND(MONTH(AL$4)=MONTH($H23),YEAR(AL$4)=YEAR($H23)),#REF!,IF(AND(MONTH(AL$4)=MONTH($G23),YEAR(AL$4)=YEAR($G23)),#REF!,IF(AND(AL$4&lt;($H23+1),(AL$4+1)&gt;$G23),$U23,0)))</f>
        <v>0</v>
      </c>
      <c r="AM23" s="1285">
        <f>IF(AND(MONTH(AM$4)=MONTH($H23),YEAR(AM$4)=YEAR($H23)),#REF!,IF(AND(MONTH(AM$4)=MONTH($G23),YEAR(AM$4)=YEAR($G23)),#REF!,IF(AND(AM$4&lt;($H23+1),(AM$4+1)&gt;$G23),$U23,0)))</f>
        <v>0</v>
      </c>
      <c r="AN23" s="1285">
        <f>IF(AND(MONTH(AN$4)=MONTH($H23),YEAR(AN$4)=YEAR($H23)),#REF!,IF(AND(MONTH(AN$4)=MONTH($G23),YEAR(AN$4)=YEAR($G23)),#REF!,IF(AND(AN$4&lt;($H23+1),(AN$4+1)&gt;$G23),$U23,0)))</f>
        <v>0</v>
      </c>
      <c r="AO23" s="1285">
        <f>IF(AND(MONTH(AO$4)=MONTH($H23),YEAR(AO$4)=YEAR($H23)),#REF!,IF(AND(MONTH(AO$4)=MONTH($G23),YEAR(AO$4)=YEAR($G23)),#REF!,IF(AND(AO$4&lt;($H23+1),(AO$4+1)&gt;$G23),$U23,0)))</f>
        <v>0</v>
      </c>
      <c r="AP23" s="1285">
        <f>IF(AND(MONTH(AP$4)=MONTH($H23),YEAR(AP$4)=YEAR($H23)),#REF!,IF(AND(MONTH(AP$4)=MONTH($G23),YEAR(AP$4)=YEAR($G23)),#REF!,IF(AND(AP$4&lt;($H23+1),(AP$4+1)&gt;$G23),$U23,0)))</f>
        <v>0</v>
      </c>
      <c r="AQ23" s="1285">
        <f>IF(AND(MONTH(AQ$4)=MONTH($H23),YEAR(AQ$4)=YEAR($H23)),#REF!,IF(AND(MONTH(AQ$4)=MONTH($G23),YEAR(AQ$4)=YEAR($G23)),#REF!,IF(AND(AQ$4&lt;($H23+1),(AQ$4+1)&gt;$G23),$U23,0)))</f>
        <v>0</v>
      </c>
      <c r="AR23" s="1285">
        <f>IF(AND(MONTH(AR$4)=MONTH($H23),YEAR(AR$4)=YEAR($H23)),#REF!,IF(AND(MONTH(AR$4)=MONTH($G23),YEAR(AR$4)=YEAR($G23)),#REF!,IF(AND(AR$4&lt;($H23+1),(AR$4+1)&gt;$G23),$U23,0)))</f>
        <v>0</v>
      </c>
      <c r="AS23" s="1285">
        <f>IF(AND(MONTH(AS$4)=MONTH($H23),YEAR(AS$4)=YEAR($H23)),#REF!,IF(AND(MONTH(AS$4)=MONTH($G23),YEAR(AS$4)=YEAR($G23)),#REF!,IF(AND(AS$4&lt;($H23+1),(AS$4+1)&gt;$G23),$U23,0)))</f>
        <v>0</v>
      </c>
      <c r="AT23" s="1285">
        <f>IF(AND(MONTH(AT$4)=MONTH($H23),YEAR(AT$4)=YEAR($H23)),#REF!,IF(AND(MONTH(AT$4)=MONTH($G23),YEAR(AT$4)=YEAR($G23)),#REF!,IF(AND(AT$4&lt;($H23+1),(AT$4+1)&gt;$G23),$U23,0)))</f>
        <v>0</v>
      </c>
      <c r="AU23" s="1297"/>
      <c r="AV23" s="1028"/>
      <c r="AW23" s="1028"/>
    </row>
    <row r="24" spans="1:49" ht="18" customHeight="1">
      <c r="A24" s="1186">
        <v>6</v>
      </c>
      <c r="B24" s="1196" t="s">
        <v>34</v>
      </c>
      <c r="C24" s="1196" t="s">
        <v>35</v>
      </c>
      <c r="D24" s="1196"/>
      <c r="E24" s="1209" t="s">
        <v>55</v>
      </c>
      <c r="F24" s="1210" t="s">
        <v>54</v>
      </c>
      <c r="G24" s="1211">
        <v>44986</v>
      </c>
      <c r="H24" s="1211">
        <v>45351</v>
      </c>
      <c r="I24" s="1256"/>
      <c r="J24" s="1257">
        <v>0</v>
      </c>
      <c r="K24" s="1257">
        <v>1334</v>
      </c>
      <c r="L24" s="1258">
        <v>0</v>
      </c>
      <c r="M24" s="1258">
        <v>0</v>
      </c>
      <c r="N24" s="1259">
        <v>12.994999999999999</v>
      </c>
      <c r="O24" s="1260">
        <v>2.2999999999999998</v>
      </c>
      <c r="P24" s="1261">
        <f>N24+O24</f>
        <v>15.295</v>
      </c>
      <c r="Q24" s="1285">
        <f>L24*J24</f>
        <v>0</v>
      </c>
      <c r="R24" s="1285">
        <f t="shared" si="2"/>
        <v>0</v>
      </c>
      <c r="S24" s="1285">
        <f t="shared" si="6"/>
        <v>0</v>
      </c>
      <c r="T24" s="1285">
        <f t="shared" si="3"/>
        <v>17335.330000000002</v>
      </c>
      <c r="U24" s="1285">
        <f t="shared" si="4"/>
        <v>3068.2</v>
      </c>
      <c r="V24" s="1285">
        <f t="shared" si="5"/>
        <v>20403.53</v>
      </c>
      <c r="W24" s="1285">
        <f>IF(AND(MONTH(W$4)=MONTH($H24),YEAR(W$4)=YEAR($H24)),#REF!,IF(AND(MONTH(W$4)=MONTH($G24),YEAR(W$4)=YEAR($G24)),#REF!,IF(AND(W$4&lt;($H24+1),(W$4+1)&gt;$G24),$Q24,0)))</f>
        <v>0</v>
      </c>
      <c r="X24" s="1285">
        <f>IF(AND(MONTH(X$4)=MONTH($H24),YEAR(X$4)=YEAR($H24)),#REF!,IF(AND(MONTH(X$4)=MONTH($G24),YEAR(X$4)=YEAR($G24)),#REF!,IF(AND(X$4&lt;($H24+1),(X$4+1)&gt;$G24),$T24,0)))</f>
        <v>0</v>
      </c>
      <c r="Y24" s="1285" t="e">
        <f>IF(AND(MONTH(Y$4)=MONTH($H24),YEAR(Y$4)=YEAR($H24)),#REF!,IF(AND(MONTH(Y$4)=MONTH($G24),YEAR(Y$4)=YEAR($G24)),#REF!,IF(AND(Y$4&lt;($H24+1),(Y$4+1)&gt;$G24),$T24,0)))</f>
        <v>#REF!</v>
      </c>
      <c r="Z24" s="1285">
        <f>IF(AND(MONTH(Z$4)=MONTH($H24),YEAR(Z$4)=YEAR($H24)),#REF!,IF(AND(MONTH(Z$4)=MONTH($G24),YEAR(Z$4)=YEAR($G24)),#REF!,IF(AND(Z$4&lt;($H24+1),(Z$4+1)&gt;$G24),$T24,0)))</f>
        <v>17335.330000000002</v>
      </c>
      <c r="AA24" s="1285">
        <f>IF(AND(MONTH(AA$4)=MONTH($H24),YEAR(AA$4)=YEAR($H24)),#REF!,IF(AND(MONTH(AA$4)=MONTH($G24),YEAR(AA$4)=YEAR($G24)),#REF!,IF(AND(AA$4&lt;($H24+1),(AA$4+1)&gt;$G24),$T24,0)))</f>
        <v>17335.330000000002</v>
      </c>
      <c r="AB24" s="1285">
        <f>IF(AND(MONTH(AB$4)=MONTH($H24),YEAR(AB$4)=YEAR($H24)),#REF!,IF(AND(MONTH(AB$4)=MONTH($G24),YEAR(AB$4)=YEAR($G24)),#REF!,IF(AND(AB$4&lt;($H24+1),(AB$4+1)&gt;$G24),$T24,0)))</f>
        <v>17335.330000000002</v>
      </c>
      <c r="AC24" s="1285">
        <f>IF(AND(MONTH(AC$4)=MONTH($H24),YEAR(AC$4)=YEAR($H24)),#REF!,IF(AND(MONTH(AC$4)=MONTH($G24),YEAR(AC$4)=YEAR($G24)),#REF!,IF(AND(AC$4&lt;($H24+1),(AC$4+1)&gt;$G24),$T24,0)))</f>
        <v>17335.330000000002</v>
      </c>
      <c r="AD24" s="1285">
        <f>IF(AND(MONTH(AD$4)=MONTH($H24),YEAR(AD$4)=YEAR($H24)),#REF!,IF(AND(MONTH(AD$4)=MONTH($G24),YEAR(AD$4)=YEAR($G24)),#REF!,IF(AND(AD$4&lt;($H24+1),(AD$4+1)&gt;$G24),$T24,0)))</f>
        <v>17335.330000000002</v>
      </c>
      <c r="AE24" s="1285">
        <f>IF(AND(MONTH(AE$4)=MONTH($H24),YEAR(AE$4)=YEAR($H24)),#REF!,IF(AND(MONTH(AE$4)=MONTH($G24),YEAR(AE$4)=YEAR($G24)),#REF!,IF(AND(AE$4&lt;($H24+1),(AE$4+1)&gt;$G24),$T24,0)))</f>
        <v>17335.330000000002</v>
      </c>
      <c r="AF24" s="1285">
        <f>IF(AND(MONTH(AF$4)=MONTH($H24),YEAR(AF$4)=YEAR($H24)),#REF!,IF(AND(MONTH(AF$4)=MONTH($G24),YEAR(AF$4)=YEAR($G24)),#REF!,IF(AND(AF$4&lt;($H24+1),(AF$4+1)&gt;$G24),$T24,0)))</f>
        <v>17335.330000000002</v>
      </c>
      <c r="AG24" s="1285">
        <f>IF(AND(MONTH(AG$4)=MONTH($H24),YEAR(AG$4)=YEAR($H24)),#REF!,IF(AND(MONTH(AG$4)=MONTH($G24),YEAR(AG$4)=YEAR($G24)),#REF!,IF(AND(AG$4&lt;($H24+1),(AG$4+1)&gt;$G24),$T24,0)))</f>
        <v>17335.330000000002</v>
      </c>
      <c r="AH24" s="1285">
        <f>IF(AND(MONTH(AH$4)=MONTH($H24),YEAR(AH$4)=YEAR($H24)),#REF!,IF(AND(MONTH(AH$4)=MONTH($G24),YEAR(AH$4)=YEAR($G24)),#REF!,IF(AND(AH$4&lt;($H24+1),(AH$4+1)&gt;$G24),$T24,0)))</f>
        <v>17335.330000000002</v>
      </c>
      <c r="AI24" s="1285">
        <f>IF(AND(MONTH(AI$4)=MONTH($H24),YEAR(AI$4)=YEAR($H24)),#REF!,IF(AND(MONTH(AI$4)=MONTH($G24),YEAR(AI$4)=YEAR($G24)),#REF!,IF(AND(AI$4&lt;($H24+1),(AI$4+1)&gt;$G24),$R24,0)))</f>
        <v>0</v>
      </c>
      <c r="AJ24" s="1285">
        <f>IF(AND(MONTH(AJ$4)=MONTH($H24),YEAR(AJ$4)=YEAR($H24)),#REF!,IF(AND(MONTH(AJ$4)=MONTH($G24),YEAR(AJ$4)=YEAR($G24)),#REF!,IF(AND(AJ$4&lt;($H24+1),(AJ$4+1)&gt;$G24),$U24,0)))</f>
        <v>0</v>
      </c>
      <c r="AK24" s="1285" t="e">
        <f>IF(AND(MONTH(AK$4)=MONTH($H24),YEAR(AK$4)=YEAR($H24)),#REF!,IF(AND(MONTH(AK$4)=MONTH($G24),YEAR(AK$4)=YEAR($G24)),#REF!,IF(AND(AK$4&lt;($H24+1),(AK$4+1)&gt;$G24),$U24,0)))</f>
        <v>#REF!</v>
      </c>
      <c r="AL24" s="1285">
        <f>IF(AND(MONTH(AL$4)=MONTH($H24),YEAR(AL$4)=YEAR($H24)),#REF!,IF(AND(MONTH(AL$4)=MONTH($G24),YEAR(AL$4)=YEAR($G24)),#REF!,IF(AND(AL$4&lt;($H24+1),(AL$4+1)&gt;$G24),$U24,0)))</f>
        <v>3068.2</v>
      </c>
      <c r="AM24" s="1285">
        <f>IF(AND(MONTH(AM$4)=MONTH($H24),YEAR(AM$4)=YEAR($H24)),#REF!,IF(AND(MONTH(AM$4)=MONTH($G24),YEAR(AM$4)=YEAR($G24)),#REF!,IF(AND(AM$4&lt;($H24+1),(AM$4+1)&gt;$G24),$U24,0)))</f>
        <v>3068.2</v>
      </c>
      <c r="AN24" s="1285">
        <f>IF(AND(MONTH(AN$4)=MONTH($H24),YEAR(AN$4)=YEAR($H24)),#REF!,IF(AND(MONTH(AN$4)=MONTH($G24),YEAR(AN$4)=YEAR($G24)),#REF!,IF(AND(AN$4&lt;($H24+1),(AN$4+1)&gt;$G24),$U24,0)))</f>
        <v>3068.2</v>
      </c>
      <c r="AO24" s="1285">
        <f>IF(AND(MONTH(AO$4)=MONTH($H24),YEAR(AO$4)=YEAR($H24)),#REF!,IF(AND(MONTH(AO$4)=MONTH($G24),YEAR(AO$4)=YEAR($G24)),#REF!,IF(AND(AO$4&lt;($H24+1),(AO$4+1)&gt;$G24),$U24,0)))</f>
        <v>3068.2</v>
      </c>
      <c r="AP24" s="1285">
        <f>IF(AND(MONTH(AP$4)=MONTH($H24),YEAR(AP$4)=YEAR($H24)),#REF!,IF(AND(MONTH(AP$4)=MONTH($G24),YEAR(AP$4)=YEAR($G24)),#REF!,IF(AND(AP$4&lt;($H24+1),(AP$4+1)&gt;$G24),$U24,0)))</f>
        <v>3068.2</v>
      </c>
      <c r="AQ24" s="1285">
        <f>IF(AND(MONTH(AQ$4)=MONTH($H24),YEAR(AQ$4)=YEAR($H24)),#REF!,IF(AND(MONTH(AQ$4)=MONTH($G24),YEAR(AQ$4)=YEAR($G24)),#REF!,IF(AND(AQ$4&lt;($H24+1),(AQ$4+1)&gt;$G24),$U24,0)))</f>
        <v>3068.2</v>
      </c>
      <c r="AR24" s="1285">
        <f>IF(AND(MONTH(AR$4)=MONTH($H24),YEAR(AR$4)=YEAR($H24)),#REF!,IF(AND(MONTH(AR$4)=MONTH($G24),YEAR(AR$4)=YEAR($G24)),#REF!,IF(AND(AR$4&lt;($H24+1),(AR$4+1)&gt;$G24),$U24,0)))</f>
        <v>3068.2</v>
      </c>
      <c r="AS24" s="1285">
        <f>IF(AND(MONTH(AS$4)=MONTH($H24),YEAR(AS$4)=YEAR($H24)),#REF!,IF(AND(MONTH(AS$4)=MONTH($G24),YEAR(AS$4)=YEAR($G24)),#REF!,IF(AND(AS$4&lt;($H24+1),(AS$4+1)&gt;$G24),$U24,0)))</f>
        <v>3068.2</v>
      </c>
      <c r="AT24" s="1285">
        <f>IF(AND(MONTH(AT$4)=MONTH($H24),YEAR(AT$4)=YEAR($H24)),#REF!,IF(AND(MONTH(AT$4)=MONTH($G24),YEAR(AT$4)=YEAR($G24)),#REF!,IF(AND(AT$4&lt;($H24+1),(AT$4+1)&gt;$G24),$U24,0)))</f>
        <v>3068.2</v>
      </c>
      <c r="AU24" s="1300"/>
      <c r="AV24" s="1028"/>
      <c r="AW24" s="1028"/>
    </row>
    <row r="25" spans="1:49" ht="18" customHeight="1">
      <c r="A25" s="1186">
        <v>6</v>
      </c>
      <c r="B25" s="1196" t="s">
        <v>34</v>
      </c>
      <c r="C25" s="1196" t="s">
        <v>35</v>
      </c>
      <c r="D25" s="1196"/>
      <c r="E25" s="1209"/>
      <c r="F25" s="1210" t="s">
        <v>54</v>
      </c>
      <c r="G25" s="1211">
        <v>45352</v>
      </c>
      <c r="H25" s="1211">
        <v>45716</v>
      </c>
      <c r="I25" s="1256"/>
      <c r="J25" s="1257">
        <v>0</v>
      </c>
      <c r="K25" s="1257">
        <v>1334</v>
      </c>
      <c r="L25" s="1258">
        <v>0</v>
      </c>
      <c r="M25" s="1258">
        <v>0</v>
      </c>
      <c r="N25" s="1259">
        <v>13.34</v>
      </c>
      <c r="O25" s="1260">
        <v>2.2999999999999998</v>
      </c>
      <c r="P25" s="1261">
        <f>N25+O25</f>
        <v>15.64</v>
      </c>
      <c r="Q25" s="1285">
        <f>L25*J25</f>
        <v>0</v>
      </c>
      <c r="R25" s="1285">
        <f t="shared" si="2"/>
        <v>0</v>
      </c>
      <c r="S25" s="1285">
        <f t="shared" si="6"/>
        <v>0</v>
      </c>
      <c r="T25" s="1285">
        <f t="shared" si="3"/>
        <v>17795.560000000001</v>
      </c>
      <c r="U25" s="1285">
        <f t="shared" si="4"/>
        <v>3068.2</v>
      </c>
      <c r="V25" s="1285">
        <f t="shared" si="5"/>
        <v>20863.759999999998</v>
      </c>
      <c r="W25" s="1285">
        <f>IF(AND(MONTH(W$4)=MONTH($H25),YEAR(W$4)=YEAR($H25)),#REF!,IF(AND(MONTH(W$4)=MONTH($G25),YEAR(W$4)=YEAR($G25)),#REF!,IF(AND(W$4&lt;($H25+1),(W$4+1)&gt;$G25),$Q25,0)))</f>
        <v>0</v>
      </c>
      <c r="X25" s="1285">
        <f>IF(AND(MONTH(X$4)=MONTH($H25),YEAR(X$4)=YEAR($H25)),#REF!,IF(AND(MONTH(X$4)=MONTH($G25),YEAR(X$4)=YEAR($G25)),#REF!,IF(AND(X$4&lt;($H25+1),(X$4+1)&gt;$G25),$T25,0)))</f>
        <v>0</v>
      </c>
      <c r="Y25" s="1285">
        <f>IF(AND(MONTH(Y$4)=MONTH($H25),YEAR(Y$4)=YEAR($H25)),#REF!,IF(AND(MONTH(Y$4)=MONTH($G25),YEAR(Y$4)=YEAR($G25)),#REF!,IF(AND(Y$4&lt;($H25+1),(Y$4+1)&gt;$G25),$T25,0)))</f>
        <v>0</v>
      </c>
      <c r="Z25" s="1285">
        <f>IF(AND(MONTH(Z$4)=MONTH($H25),YEAR(Z$4)=YEAR($H25)),#REF!,IF(AND(MONTH(Z$4)=MONTH($G25),YEAR(Z$4)=YEAR($G25)),#REF!,IF(AND(Z$4&lt;($H25+1),(Z$4+1)&gt;$G25),$T25,0)))</f>
        <v>0</v>
      </c>
      <c r="AA25" s="1285">
        <f>IF(AND(MONTH(AA$4)=MONTH($H25),YEAR(AA$4)=YEAR($H25)),#REF!,IF(AND(MONTH(AA$4)=MONTH($G25),YEAR(AA$4)=YEAR($G25)),#REF!,IF(AND(AA$4&lt;($H25+1),(AA$4+1)&gt;$G25),$T25,0)))</f>
        <v>0</v>
      </c>
      <c r="AB25" s="1285">
        <f>IF(AND(MONTH(AB$4)=MONTH($H25),YEAR(AB$4)=YEAR($H25)),#REF!,IF(AND(MONTH(AB$4)=MONTH($G25),YEAR(AB$4)=YEAR($G25)),#REF!,IF(AND(AB$4&lt;($H25+1),(AB$4+1)&gt;$G25),$T25,0)))</f>
        <v>0</v>
      </c>
      <c r="AC25" s="1285">
        <f>IF(AND(MONTH(AC$4)=MONTH($H25),YEAR(AC$4)=YEAR($H25)),#REF!,IF(AND(MONTH(AC$4)=MONTH($G25),YEAR(AC$4)=YEAR($G25)),#REF!,IF(AND(AC$4&lt;($H25+1),(AC$4+1)&gt;$G25),$T25,0)))</f>
        <v>0</v>
      </c>
      <c r="AD25" s="1285">
        <f>IF(AND(MONTH(AD$4)=MONTH($H25),YEAR(AD$4)=YEAR($H25)),#REF!,IF(AND(MONTH(AD$4)=MONTH($G25),YEAR(AD$4)=YEAR($G25)),#REF!,IF(AND(AD$4&lt;($H25+1),(AD$4+1)&gt;$G25),$T25,0)))</f>
        <v>0</v>
      </c>
      <c r="AE25" s="1285">
        <f>IF(AND(MONTH(AE$4)=MONTH($H25),YEAR(AE$4)=YEAR($H25)),#REF!,IF(AND(MONTH(AE$4)=MONTH($G25),YEAR(AE$4)=YEAR($G25)),#REF!,IF(AND(AE$4&lt;($H25+1),(AE$4+1)&gt;$G25),$T25,0)))</f>
        <v>0</v>
      </c>
      <c r="AF25" s="1285">
        <f>IF(AND(MONTH(AF$4)=MONTH($H25),YEAR(AF$4)=YEAR($H25)),#REF!,IF(AND(MONTH(AF$4)=MONTH($G25),YEAR(AF$4)=YEAR($G25)),#REF!,IF(AND(AF$4&lt;($H25+1),(AF$4+1)&gt;$G25),$T25,0)))</f>
        <v>0</v>
      </c>
      <c r="AG25" s="1285">
        <f>IF(AND(MONTH(AG$4)=MONTH($H25),YEAR(AG$4)=YEAR($H25)),#REF!,IF(AND(MONTH(AG$4)=MONTH($G25),YEAR(AG$4)=YEAR($G25)),#REF!,IF(AND(AG$4&lt;($H25+1),(AG$4+1)&gt;$G25),$T25,0)))</f>
        <v>0</v>
      </c>
      <c r="AH25" s="1285">
        <f>IF(AND(MONTH(AH$4)=MONTH($H25),YEAR(AH$4)=YEAR($H25)),#REF!,IF(AND(MONTH(AH$4)=MONTH($G25),YEAR(AH$4)=YEAR($G25)),#REF!,IF(AND(AH$4&lt;($H25+1),(AH$4+1)&gt;$G25),$T25,0)))</f>
        <v>0</v>
      </c>
      <c r="AI25" s="1285">
        <f>IF(AND(MONTH(AI$4)=MONTH($H25),YEAR(AI$4)=YEAR($H25)),#REF!,IF(AND(MONTH(AI$4)=MONTH($G25),YEAR(AI$4)=YEAR($G25)),#REF!,IF(AND(AI$4&lt;($H25+1),(AI$4+1)&gt;$G25),$R25,0)))</f>
        <v>0</v>
      </c>
      <c r="AJ25" s="1285">
        <f>IF(AND(MONTH(AJ$4)=MONTH($H25),YEAR(AJ$4)=YEAR($H25)),#REF!,IF(AND(MONTH(AJ$4)=MONTH($G25),YEAR(AJ$4)=YEAR($G25)),#REF!,IF(AND(AJ$4&lt;($H25+1),(AJ$4+1)&gt;$G25),$U25,0)))</f>
        <v>0</v>
      </c>
      <c r="AK25" s="1285">
        <f>IF(AND(MONTH(AK$4)=MONTH($H25),YEAR(AK$4)=YEAR($H25)),#REF!,IF(AND(MONTH(AK$4)=MONTH($G25),YEAR(AK$4)=YEAR($G25)),#REF!,IF(AND(AK$4&lt;($H25+1),(AK$4+1)&gt;$G25),$U25,0)))</f>
        <v>0</v>
      </c>
      <c r="AL25" s="1285">
        <f>IF(AND(MONTH(AL$4)=MONTH($H25),YEAR(AL$4)=YEAR($H25)),#REF!,IF(AND(MONTH(AL$4)=MONTH($G25),YEAR(AL$4)=YEAR($G25)),#REF!,IF(AND(AL$4&lt;($H25+1),(AL$4+1)&gt;$G25),$U25,0)))</f>
        <v>0</v>
      </c>
      <c r="AM25" s="1285">
        <f>IF(AND(MONTH(AM$4)=MONTH($H25),YEAR(AM$4)=YEAR($H25)),#REF!,IF(AND(MONTH(AM$4)=MONTH($G25),YEAR(AM$4)=YEAR($G25)),#REF!,IF(AND(AM$4&lt;($H25+1),(AM$4+1)&gt;$G25),$U25,0)))</f>
        <v>0</v>
      </c>
      <c r="AN25" s="1285">
        <f>IF(AND(MONTH(AN$4)=MONTH($H25),YEAR(AN$4)=YEAR($H25)),#REF!,IF(AND(MONTH(AN$4)=MONTH($G25),YEAR(AN$4)=YEAR($G25)),#REF!,IF(AND(AN$4&lt;($H25+1),(AN$4+1)&gt;$G25),$U25,0)))</f>
        <v>0</v>
      </c>
      <c r="AO25" s="1285">
        <f>IF(AND(MONTH(AO$4)=MONTH($H25),YEAR(AO$4)=YEAR($H25)),#REF!,IF(AND(MONTH(AO$4)=MONTH($G25),YEAR(AO$4)=YEAR($G25)),#REF!,IF(AND(AO$4&lt;($H25+1),(AO$4+1)&gt;$G25),$U25,0)))</f>
        <v>0</v>
      </c>
      <c r="AP25" s="1285">
        <f>IF(AND(MONTH(AP$4)=MONTH($H25),YEAR(AP$4)=YEAR($H25)),#REF!,IF(AND(MONTH(AP$4)=MONTH($G25),YEAR(AP$4)=YEAR($G25)),#REF!,IF(AND(AP$4&lt;($H25+1),(AP$4+1)&gt;$G25),$U25,0)))</f>
        <v>0</v>
      </c>
      <c r="AQ25" s="1285">
        <f>IF(AND(MONTH(AQ$4)=MONTH($H25),YEAR(AQ$4)=YEAR($H25)),#REF!,IF(AND(MONTH(AQ$4)=MONTH($G25),YEAR(AQ$4)=YEAR($G25)),#REF!,IF(AND(AQ$4&lt;($H25+1),(AQ$4+1)&gt;$G25),$U25,0)))</f>
        <v>0</v>
      </c>
      <c r="AR25" s="1285">
        <f>IF(AND(MONTH(AR$4)=MONTH($H25),YEAR(AR$4)=YEAR($H25)),#REF!,IF(AND(MONTH(AR$4)=MONTH($G25),YEAR(AR$4)=YEAR($G25)),#REF!,IF(AND(AR$4&lt;($H25+1),(AR$4+1)&gt;$G25),$U25,0)))</f>
        <v>0</v>
      </c>
      <c r="AS25" s="1285">
        <f>IF(AND(MONTH(AS$4)=MONTH($H25),YEAR(AS$4)=YEAR($H25)),#REF!,IF(AND(MONTH(AS$4)=MONTH($G25),YEAR(AS$4)=YEAR($G25)),#REF!,IF(AND(AS$4&lt;($H25+1),(AS$4+1)&gt;$G25),$U25,0)))</f>
        <v>0</v>
      </c>
      <c r="AT25" s="1285">
        <f>IF(AND(MONTH(AT$4)=MONTH($H25),YEAR(AT$4)=YEAR($H25)),#REF!,IF(AND(MONTH(AT$4)=MONTH($G25),YEAR(AT$4)=YEAR($G25)),#REF!,IF(AND(AT$4&lt;($H25+1),(AT$4+1)&gt;$G25),$U25,0)))</f>
        <v>0</v>
      </c>
      <c r="AU25" s="1300"/>
      <c r="AV25" s="1028"/>
      <c r="AW25" s="1028"/>
    </row>
    <row r="26" spans="1:49" ht="18" customHeight="1">
      <c r="A26" s="1186">
        <v>6</v>
      </c>
      <c r="B26" s="1196" t="s">
        <v>34</v>
      </c>
      <c r="C26" s="1196" t="s">
        <v>35</v>
      </c>
      <c r="D26" s="1196"/>
      <c r="E26" s="1209"/>
      <c r="F26" s="1210" t="s">
        <v>54</v>
      </c>
      <c r="G26" s="1211">
        <v>45717</v>
      </c>
      <c r="H26" s="1211">
        <v>46081</v>
      </c>
      <c r="I26" s="1256"/>
      <c r="J26" s="1257">
        <v>0</v>
      </c>
      <c r="K26" s="1257">
        <v>1334</v>
      </c>
      <c r="L26" s="1258">
        <v>0</v>
      </c>
      <c r="M26" s="1258">
        <v>0</v>
      </c>
      <c r="N26" s="1259">
        <v>13.7425</v>
      </c>
      <c r="O26" s="1260">
        <v>2.2999999999999998</v>
      </c>
      <c r="P26" s="1261">
        <f>N26+O26</f>
        <v>16.0425</v>
      </c>
      <c r="Q26" s="1285">
        <f>L26*J26</f>
        <v>0</v>
      </c>
      <c r="R26" s="1285">
        <f t="shared" si="2"/>
        <v>0</v>
      </c>
      <c r="S26" s="1285">
        <f t="shared" si="6"/>
        <v>0</v>
      </c>
      <c r="T26" s="1285">
        <f t="shared" si="3"/>
        <v>18332.494999999999</v>
      </c>
      <c r="U26" s="1285">
        <f t="shared" si="4"/>
        <v>3068.2</v>
      </c>
      <c r="V26" s="1285">
        <f t="shared" si="5"/>
        <v>21400.695</v>
      </c>
      <c r="W26" s="1285">
        <f>IF(AND(MONTH(W$4)=MONTH($H26),YEAR(W$4)=YEAR($H26)),#REF!,IF(AND(MONTH(W$4)=MONTH($G26),YEAR(W$4)=YEAR($G26)),#REF!,IF(AND(W$4&lt;($H26+1),(W$4+1)&gt;$G26),$Q26,0)))</f>
        <v>0</v>
      </c>
      <c r="X26" s="1285">
        <f>IF(AND(MONTH(X$4)=MONTH($H26),YEAR(X$4)=YEAR($H26)),#REF!,IF(AND(MONTH(X$4)=MONTH($G26),YEAR(X$4)=YEAR($G26)),#REF!,IF(AND(X$4&lt;($H26+1),(X$4+1)&gt;$G26),$T26,0)))</f>
        <v>0</v>
      </c>
      <c r="Y26" s="1285">
        <f>IF(AND(MONTH(Y$4)=MONTH($H26),YEAR(Y$4)=YEAR($H26)),#REF!,IF(AND(MONTH(Y$4)=MONTH($G26),YEAR(Y$4)=YEAR($G26)),#REF!,IF(AND(Y$4&lt;($H26+1),(Y$4+1)&gt;$G26),$T26,0)))</f>
        <v>0</v>
      </c>
      <c r="Z26" s="1285">
        <f>IF(AND(MONTH(Z$4)=MONTH($H26),YEAR(Z$4)=YEAR($H26)),#REF!,IF(AND(MONTH(Z$4)=MONTH($G26),YEAR(Z$4)=YEAR($G26)),#REF!,IF(AND(Z$4&lt;($H26+1),(Z$4+1)&gt;$G26),$T26,0)))</f>
        <v>0</v>
      </c>
      <c r="AA26" s="1285">
        <f>IF(AND(MONTH(AA$4)=MONTH($H26),YEAR(AA$4)=YEAR($H26)),#REF!,IF(AND(MONTH(AA$4)=MONTH($G26),YEAR(AA$4)=YEAR($G26)),#REF!,IF(AND(AA$4&lt;($H26+1),(AA$4+1)&gt;$G26),$T26,0)))</f>
        <v>0</v>
      </c>
      <c r="AB26" s="1285">
        <f>IF(AND(MONTH(AB$4)=MONTH($H26),YEAR(AB$4)=YEAR($H26)),#REF!,IF(AND(MONTH(AB$4)=MONTH($G26),YEAR(AB$4)=YEAR($G26)),#REF!,IF(AND(AB$4&lt;($H26+1),(AB$4+1)&gt;$G26),$T26,0)))</f>
        <v>0</v>
      </c>
      <c r="AC26" s="1285">
        <f>IF(AND(MONTH(AC$4)=MONTH($H26),YEAR(AC$4)=YEAR($H26)),#REF!,IF(AND(MONTH(AC$4)=MONTH($G26),YEAR(AC$4)=YEAR($G26)),#REF!,IF(AND(AC$4&lt;($H26+1),(AC$4+1)&gt;$G26),$T26,0)))</f>
        <v>0</v>
      </c>
      <c r="AD26" s="1285">
        <f>IF(AND(MONTH(AD$4)=MONTH($H26),YEAR(AD$4)=YEAR($H26)),#REF!,IF(AND(MONTH(AD$4)=MONTH($G26),YEAR(AD$4)=YEAR($G26)),#REF!,IF(AND(AD$4&lt;($H26+1),(AD$4+1)&gt;$G26),$T26,0)))</f>
        <v>0</v>
      </c>
      <c r="AE26" s="1285">
        <f>IF(AND(MONTH(AE$4)=MONTH($H26),YEAR(AE$4)=YEAR($H26)),#REF!,IF(AND(MONTH(AE$4)=MONTH($G26),YEAR(AE$4)=YEAR($G26)),#REF!,IF(AND(AE$4&lt;($H26+1),(AE$4+1)&gt;$G26),$T26,0)))</f>
        <v>0</v>
      </c>
      <c r="AF26" s="1285">
        <f>IF(AND(MONTH(AF$4)=MONTH($H26),YEAR(AF$4)=YEAR($H26)),#REF!,IF(AND(MONTH(AF$4)=MONTH($G26),YEAR(AF$4)=YEAR($G26)),#REF!,IF(AND(AF$4&lt;($H26+1),(AF$4+1)&gt;$G26),$T26,0)))</f>
        <v>0</v>
      </c>
      <c r="AG26" s="1285">
        <f>IF(AND(MONTH(AG$4)=MONTH($H26),YEAR(AG$4)=YEAR($H26)),#REF!,IF(AND(MONTH(AG$4)=MONTH($G26),YEAR(AG$4)=YEAR($G26)),#REF!,IF(AND(AG$4&lt;($H26+1),(AG$4+1)&gt;$G26),$T26,0)))</f>
        <v>0</v>
      </c>
      <c r="AH26" s="1285">
        <f>IF(AND(MONTH(AH$4)=MONTH($H26),YEAR(AH$4)=YEAR($H26)),#REF!,IF(AND(MONTH(AH$4)=MONTH($G26),YEAR(AH$4)=YEAR($G26)),#REF!,IF(AND(AH$4&lt;($H26+1),(AH$4+1)&gt;$G26),$T26,0)))</f>
        <v>0</v>
      </c>
      <c r="AI26" s="1285">
        <f>IF(AND(MONTH(AI$4)=MONTH($H26),YEAR(AI$4)=YEAR($H26)),#REF!,IF(AND(MONTH(AI$4)=MONTH($G26),YEAR(AI$4)=YEAR($G26)),#REF!,IF(AND(AI$4&lt;($H26+1),(AI$4+1)&gt;$G26),$R26,0)))</f>
        <v>0</v>
      </c>
      <c r="AJ26" s="1285">
        <f>IF(AND(MONTH(AJ$4)=MONTH($H26),YEAR(AJ$4)=YEAR($H26)),#REF!,IF(AND(MONTH(AJ$4)=MONTH($G26),YEAR(AJ$4)=YEAR($G26)),#REF!,IF(AND(AJ$4&lt;($H26+1),(AJ$4+1)&gt;$G26),$U26,0)))</f>
        <v>0</v>
      </c>
      <c r="AK26" s="1285">
        <f>IF(AND(MONTH(AK$4)=MONTH($H26),YEAR(AK$4)=YEAR($H26)),#REF!,IF(AND(MONTH(AK$4)=MONTH($G26),YEAR(AK$4)=YEAR($G26)),#REF!,IF(AND(AK$4&lt;($H26+1),(AK$4+1)&gt;$G26),$U26,0)))</f>
        <v>0</v>
      </c>
      <c r="AL26" s="1285">
        <f>IF(AND(MONTH(AL$4)=MONTH($H26),YEAR(AL$4)=YEAR($H26)),#REF!,IF(AND(MONTH(AL$4)=MONTH($G26),YEAR(AL$4)=YEAR($G26)),#REF!,IF(AND(AL$4&lt;($H26+1),(AL$4+1)&gt;$G26),$U26,0)))</f>
        <v>0</v>
      </c>
      <c r="AM26" s="1285">
        <f>IF(AND(MONTH(AM$4)=MONTH($H26),YEAR(AM$4)=YEAR($H26)),#REF!,IF(AND(MONTH(AM$4)=MONTH($G26),YEAR(AM$4)=YEAR($G26)),#REF!,IF(AND(AM$4&lt;($H26+1),(AM$4+1)&gt;$G26),$U26,0)))</f>
        <v>0</v>
      </c>
      <c r="AN26" s="1285">
        <f>IF(AND(MONTH(AN$4)=MONTH($H26),YEAR(AN$4)=YEAR($H26)),#REF!,IF(AND(MONTH(AN$4)=MONTH($G26),YEAR(AN$4)=YEAR($G26)),#REF!,IF(AND(AN$4&lt;($H26+1),(AN$4+1)&gt;$G26),$U26,0)))</f>
        <v>0</v>
      </c>
      <c r="AO26" s="1285">
        <f>IF(AND(MONTH(AO$4)=MONTH($H26),YEAR(AO$4)=YEAR($H26)),#REF!,IF(AND(MONTH(AO$4)=MONTH($G26),YEAR(AO$4)=YEAR($G26)),#REF!,IF(AND(AO$4&lt;($H26+1),(AO$4+1)&gt;$G26),$U26,0)))</f>
        <v>0</v>
      </c>
      <c r="AP26" s="1285">
        <f>IF(AND(MONTH(AP$4)=MONTH($H26),YEAR(AP$4)=YEAR($H26)),#REF!,IF(AND(MONTH(AP$4)=MONTH($G26),YEAR(AP$4)=YEAR($G26)),#REF!,IF(AND(AP$4&lt;($H26+1),(AP$4+1)&gt;$G26),$U26,0)))</f>
        <v>0</v>
      </c>
      <c r="AQ26" s="1285">
        <f>IF(AND(MONTH(AQ$4)=MONTH($H26),YEAR(AQ$4)=YEAR($H26)),#REF!,IF(AND(MONTH(AQ$4)=MONTH($G26),YEAR(AQ$4)=YEAR($G26)),#REF!,IF(AND(AQ$4&lt;($H26+1),(AQ$4+1)&gt;$G26),$U26,0)))</f>
        <v>0</v>
      </c>
      <c r="AR26" s="1285">
        <f>IF(AND(MONTH(AR$4)=MONTH($H26),YEAR(AR$4)=YEAR($H26)),#REF!,IF(AND(MONTH(AR$4)=MONTH($G26),YEAR(AR$4)=YEAR($G26)),#REF!,IF(AND(AR$4&lt;($H26+1),(AR$4+1)&gt;$G26),$U26,0)))</f>
        <v>0</v>
      </c>
      <c r="AS26" s="1285">
        <f>IF(AND(MONTH(AS$4)=MONTH($H26),YEAR(AS$4)=YEAR($H26)),#REF!,IF(AND(MONTH(AS$4)=MONTH($G26),YEAR(AS$4)=YEAR($G26)),#REF!,IF(AND(AS$4&lt;($H26+1),(AS$4+1)&gt;$G26),$U26,0)))</f>
        <v>0</v>
      </c>
      <c r="AT26" s="1285">
        <f>IF(AND(MONTH(AT$4)=MONTH($H26),YEAR(AT$4)=YEAR($H26)),#REF!,IF(AND(MONTH(AT$4)=MONTH($G26),YEAR(AT$4)=YEAR($G26)),#REF!,IF(AND(AT$4&lt;($H26+1),(AT$4+1)&gt;$G26),$U26,0)))</f>
        <v>0</v>
      </c>
      <c r="AU26" s="1300"/>
      <c r="AV26" s="1028"/>
      <c r="AW26" s="1028"/>
    </row>
    <row r="27" spans="1:49" ht="18" customHeight="1">
      <c r="A27" s="1186">
        <v>6</v>
      </c>
      <c r="B27" s="1196" t="s">
        <v>34</v>
      </c>
      <c r="C27" s="1196" t="s">
        <v>35</v>
      </c>
      <c r="D27" s="1196"/>
      <c r="E27" s="1209"/>
      <c r="F27" s="1210" t="s">
        <v>54</v>
      </c>
      <c r="G27" s="1211">
        <v>46082</v>
      </c>
      <c r="H27" s="1211">
        <v>46446</v>
      </c>
      <c r="I27" s="1256"/>
      <c r="J27" s="1257">
        <v>0</v>
      </c>
      <c r="K27" s="1257">
        <v>1334</v>
      </c>
      <c r="L27" s="1258">
        <v>0</v>
      </c>
      <c r="M27" s="1258">
        <v>0</v>
      </c>
      <c r="N27" s="1259">
        <v>14.202500000000001</v>
      </c>
      <c r="O27" s="1260">
        <v>2.2999999999999998</v>
      </c>
      <c r="P27" s="1261">
        <f>N27+O27</f>
        <v>16.502500000000001</v>
      </c>
      <c r="Q27" s="1285">
        <f>L27*J27</f>
        <v>0</v>
      </c>
      <c r="R27" s="1285">
        <f t="shared" si="2"/>
        <v>0</v>
      </c>
      <c r="S27" s="1285">
        <f t="shared" si="6"/>
        <v>0</v>
      </c>
      <c r="T27" s="1285">
        <f t="shared" si="3"/>
        <v>18946.134999999998</v>
      </c>
      <c r="U27" s="1285">
        <f t="shared" si="4"/>
        <v>3068.2</v>
      </c>
      <c r="V27" s="1285">
        <f t="shared" si="5"/>
        <v>22014.334999999999</v>
      </c>
      <c r="W27" s="1285">
        <f>IF(AND(MONTH(W$4)=MONTH($H27),YEAR(W$4)=YEAR($H27)),#REF!,IF(AND(MONTH(W$4)=MONTH($G27),YEAR(W$4)=YEAR($G27)),#REF!,IF(AND(W$4&lt;($H27+1),(W$4+1)&gt;$G27),$Q27,0)))</f>
        <v>0</v>
      </c>
      <c r="X27" s="1285">
        <f>IF(AND(MONTH(X$4)=MONTH($H27),YEAR(X$4)=YEAR($H27)),#REF!,IF(AND(MONTH(X$4)=MONTH($G27),YEAR(X$4)=YEAR($G27)),#REF!,IF(AND(X$4&lt;($H27+1),(X$4+1)&gt;$G27),$T27,0)))</f>
        <v>0</v>
      </c>
      <c r="Y27" s="1285">
        <f>IF(AND(MONTH(Y$4)=MONTH($H27),YEAR(Y$4)=YEAR($H27)),#REF!,IF(AND(MONTH(Y$4)=MONTH($G27),YEAR(Y$4)=YEAR($G27)),#REF!,IF(AND(Y$4&lt;($H27+1),(Y$4+1)&gt;$G27),$T27,0)))</f>
        <v>0</v>
      </c>
      <c r="Z27" s="1285">
        <f>IF(AND(MONTH(Z$4)=MONTH($H27),YEAR(Z$4)=YEAR($H27)),#REF!,IF(AND(MONTH(Z$4)=MONTH($G27),YEAR(Z$4)=YEAR($G27)),#REF!,IF(AND(Z$4&lt;($H27+1),(Z$4+1)&gt;$G27),$T27,0)))</f>
        <v>0</v>
      </c>
      <c r="AA27" s="1285">
        <f>IF(AND(MONTH(AA$4)=MONTH($H27),YEAR(AA$4)=YEAR($H27)),#REF!,IF(AND(MONTH(AA$4)=MONTH($G27),YEAR(AA$4)=YEAR($G27)),#REF!,IF(AND(AA$4&lt;($H27+1),(AA$4+1)&gt;$G27),$T27,0)))</f>
        <v>0</v>
      </c>
      <c r="AB27" s="1285">
        <f>IF(AND(MONTH(AB$4)=MONTH($H27),YEAR(AB$4)=YEAR($H27)),#REF!,IF(AND(MONTH(AB$4)=MONTH($G27),YEAR(AB$4)=YEAR($G27)),#REF!,IF(AND(AB$4&lt;($H27+1),(AB$4+1)&gt;$G27),$T27,0)))</f>
        <v>0</v>
      </c>
      <c r="AC27" s="1285">
        <f>IF(AND(MONTH(AC$4)=MONTH($H27),YEAR(AC$4)=YEAR($H27)),#REF!,IF(AND(MONTH(AC$4)=MONTH($G27),YEAR(AC$4)=YEAR($G27)),#REF!,IF(AND(AC$4&lt;($H27+1),(AC$4+1)&gt;$G27),$T27,0)))</f>
        <v>0</v>
      </c>
      <c r="AD27" s="1285">
        <f>IF(AND(MONTH(AD$4)=MONTH($H27),YEAR(AD$4)=YEAR($H27)),#REF!,IF(AND(MONTH(AD$4)=MONTH($G27),YEAR(AD$4)=YEAR($G27)),#REF!,IF(AND(AD$4&lt;($H27+1),(AD$4+1)&gt;$G27),$T27,0)))</f>
        <v>0</v>
      </c>
      <c r="AE27" s="1285">
        <f>IF(AND(MONTH(AE$4)=MONTH($H27),YEAR(AE$4)=YEAR($H27)),#REF!,IF(AND(MONTH(AE$4)=MONTH($G27),YEAR(AE$4)=YEAR($G27)),#REF!,IF(AND(AE$4&lt;($H27+1),(AE$4+1)&gt;$G27),$T27,0)))</f>
        <v>0</v>
      </c>
      <c r="AF27" s="1285">
        <f>IF(AND(MONTH(AF$4)=MONTH($H27),YEAR(AF$4)=YEAR($H27)),#REF!,IF(AND(MONTH(AF$4)=MONTH($G27),YEAR(AF$4)=YEAR($G27)),#REF!,IF(AND(AF$4&lt;($H27+1),(AF$4+1)&gt;$G27),$T27,0)))</f>
        <v>0</v>
      </c>
      <c r="AG27" s="1285">
        <f>IF(AND(MONTH(AG$4)=MONTH($H27),YEAR(AG$4)=YEAR($H27)),#REF!,IF(AND(MONTH(AG$4)=MONTH($G27),YEAR(AG$4)=YEAR($G27)),#REF!,IF(AND(AG$4&lt;($H27+1),(AG$4+1)&gt;$G27),$T27,0)))</f>
        <v>0</v>
      </c>
      <c r="AH27" s="1285">
        <f>IF(AND(MONTH(AH$4)=MONTH($H27),YEAR(AH$4)=YEAR($H27)),#REF!,IF(AND(MONTH(AH$4)=MONTH($G27),YEAR(AH$4)=YEAR($G27)),#REF!,IF(AND(AH$4&lt;($H27+1),(AH$4+1)&gt;$G27),$T27,0)))</f>
        <v>0</v>
      </c>
      <c r="AI27" s="1285">
        <f>IF(AND(MONTH(AI$4)=MONTH($H27),YEAR(AI$4)=YEAR($H27)),#REF!,IF(AND(MONTH(AI$4)=MONTH($G27),YEAR(AI$4)=YEAR($G27)),#REF!,IF(AND(AI$4&lt;($H27+1),(AI$4+1)&gt;$G27),$R27,0)))</f>
        <v>0</v>
      </c>
      <c r="AJ27" s="1285">
        <f>IF(AND(MONTH(AJ$4)=MONTH($H27),YEAR(AJ$4)=YEAR($H27)),#REF!,IF(AND(MONTH(AJ$4)=MONTH($G27),YEAR(AJ$4)=YEAR($G27)),#REF!,IF(AND(AJ$4&lt;($H27+1),(AJ$4+1)&gt;$G27),$U27,0)))</f>
        <v>0</v>
      </c>
      <c r="AK27" s="1285">
        <f>IF(AND(MONTH(AK$4)=MONTH($H27),YEAR(AK$4)=YEAR($H27)),#REF!,IF(AND(MONTH(AK$4)=MONTH($G27),YEAR(AK$4)=YEAR($G27)),#REF!,IF(AND(AK$4&lt;($H27+1),(AK$4+1)&gt;$G27),$U27,0)))</f>
        <v>0</v>
      </c>
      <c r="AL27" s="1285">
        <f>IF(AND(MONTH(AL$4)=MONTH($H27),YEAR(AL$4)=YEAR($H27)),#REF!,IF(AND(MONTH(AL$4)=MONTH($G27),YEAR(AL$4)=YEAR($G27)),#REF!,IF(AND(AL$4&lt;($H27+1),(AL$4+1)&gt;$G27),$U27,0)))</f>
        <v>0</v>
      </c>
      <c r="AM27" s="1285">
        <f>IF(AND(MONTH(AM$4)=MONTH($H27),YEAR(AM$4)=YEAR($H27)),#REF!,IF(AND(MONTH(AM$4)=MONTH($G27),YEAR(AM$4)=YEAR($G27)),#REF!,IF(AND(AM$4&lt;($H27+1),(AM$4+1)&gt;$G27),$U27,0)))</f>
        <v>0</v>
      </c>
      <c r="AN27" s="1285">
        <f>IF(AND(MONTH(AN$4)=MONTH($H27),YEAR(AN$4)=YEAR($H27)),#REF!,IF(AND(MONTH(AN$4)=MONTH($G27),YEAR(AN$4)=YEAR($G27)),#REF!,IF(AND(AN$4&lt;($H27+1),(AN$4+1)&gt;$G27),$U27,0)))</f>
        <v>0</v>
      </c>
      <c r="AO27" s="1285">
        <f>IF(AND(MONTH(AO$4)=MONTH($H27),YEAR(AO$4)=YEAR($H27)),#REF!,IF(AND(MONTH(AO$4)=MONTH($G27),YEAR(AO$4)=YEAR($G27)),#REF!,IF(AND(AO$4&lt;($H27+1),(AO$4+1)&gt;$G27),$U27,0)))</f>
        <v>0</v>
      </c>
      <c r="AP27" s="1285">
        <f>IF(AND(MONTH(AP$4)=MONTH($H27),YEAR(AP$4)=YEAR($H27)),#REF!,IF(AND(MONTH(AP$4)=MONTH($G27),YEAR(AP$4)=YEAR($G27)),#REF!,IF(AND(AP$4&lt;($H27+1),(AP$4+1)&gt;$G27),$U27,0)))</f>
        <v>0</v>
      </c>
      <c r="AQ27" s="1285">
        <f>IF(AND(MONTH(AQ$4)=MONTH($H27),YEAR(AQ$4)=YEAR($H27)),#REF!,IF(AND(MONTH(AQ$4)=MONTH($G27),YEAR(AQ$4)=YEAR($G27)),#REF!,IF(AND(AQ$4&lt;($H27+1),(AQ$4+1)&gt;$G27),$U27,0)))</f>
        <v>0</v>
      </c>
      <c r="AR27" s="1285">
        <f>IF(AND(MONTH(AR$4)=MONTH($H27),YEAR(AR$4)=YEAR($H27)),#REF!,IF(AND(MONTH(AR$4)=MONTH($G27),YEAR(AR$4)=YEAR($G27)),#REF!,IF(AND(AR$4&lt;($H27+1),(AR$4+1)&gt;$G27),$U27,0)))</f>
        <v>0</v>
      </c>
      <c r="AS27" s="1285">
        <f>IF(AND(MONTH(AS$4)=MONTH($H27),YEAR(AS$4)=YEAR($H27)),#REF!,IF(AND(MONTH(AS$4)=MONTH($G27),YEAR(AS$4)=YEAR($G27)),#REF!,IF(AND(AS$4&lt;($H27+1),(AS$4+1)&gt;$G27),$U27,0)))</f>
        <v>0</v>
      </c>
      <c r="AT27" s="1285">
        <f>IF(AND(MONTH(AT$4)=MONTH($H27),YEAR(AT$4)=YEAR($H27)),#REF!,IF(AND(MONTH(AT$4)=MONTH($G27),YEAR(AT$4)=YEAR($G27)),#REF!,IF(AND(AT$4&lt;($H27+1),(AT$4+1)&gt;$G27),$U27,0)))</f>
        <v>0</v>
      </c>
      <c r="AU27" s="1300"/>
      <c r="AV27" s="1028"/>
      <c r="AW27" s="1028"/>
    </row>
    <row r="28" spans="1:49" ht="18" customHeight="1">
      <c r="A28" s="1186">
        <v>7</v>
      </c>
      <c r="B28" s="1196" t="s">
        <v>34</v>
      </c>
      <c r="C28" s="1196" t="s">
        <v>35</v>
      </c>
      <c r="D28" s="1196"/>
      <c r="E28" s="1187" t="s">
        <v>56</v>
      </c>
      <c r="F28" s="1367" t="s">
        <v>57</v>
      </c>
      <c r="G28" s="1190">
        <v>44866</v>
      </c>
      <c r="H28" s="1190">
        <v>45961</v>
      </c>
      <c r="I28" s="1235"/>
      <c r="J28" s="1236">
        <v>2809</v>
      </c>
      <c r="K28" s="1236">
        <v>2809</v>
      </c>
      <c r="L28" s="1237">
        <v>14.444000000000001</v>
      </c>
      <c r="M28" s="1237">
        <v>1.38</v>
      </c>
      <c r="N28" s="1237">
        <v>15.6906</v>
      </c>
      <c r="O28" s="1238">
        <v>2.2999999999999998</v>
      </c>
      <c r="P28" s="1234">
        <f t="shared" ref="P28:P45" si="9">L28+M28</f>
        <v>15.824</v>
      </c>
      <c r="Q28" s="1284">
        <v>35294.199999999997</v>
      </c>
      <c r="R28" s="1285">
        <v>3370.8</v>
      </c>
      <c r="S28" s="1285">
        <f t="shared" si="6"/>
        <v>38665</v>
      </c>
      <c r="T28" s="1285">
        <v>33047</v>
      </c>
      <c r="U28" s="1285">
        <f t="shared" si="4"/>
        <v>6460.7</v>
      </c>
      <c r="V28" s="1285">
        <f t="shared" si="5"/>
        <v>39507.699999999997</v>
      </c>
      <c r="W28" s="1285">
        <f>IF(AND(MONTH(W$4)=MONTH($H28),YEAR(W$4)=YEAR($H28)),#REF!,IF(AND(MONTH(W$4)=MONTH($G28),YEAR(W$4)=YEAR($G28)),#REF!,IF(AND(W$4&lt;($H28+1),(W$4+1)&gt;$G28),$Q28,0)))</f>
        <v>35294.199999999997</v>
      </c>
      <c r="X28" s="1285">
        <f>IF(AND(MONTH(X$4)=MONTH($H28),YEAR(X$4)=YEAR($H28)),#REF!,IF(AND(MONTH(X$4)=MONTH($G28),YEAR(X$4)=YEAR($G28)),#REF!,IF(AND(X$4&lt;($H28+1),(X$4+1)&gt;$G28),$T28,0)))</f>
        <v>33047</v>
      </c>
      <c r="Y28" s="1285">
        <f>IF(AND(MONTH(Y$4)=MONTH($H28),YEAR(Y$4)=YEAR($H28)),#REF!,IF(AND(MONTH(Y$4)=MONTH($G28),YEAR(Y$4)=YEAR($G28)),#REF!,IF(AND(Y$4&lt;($H28+1),(Y$4+1)&gt;$G28),$T28,0)))</f>
        <v>33047</v>
      </c>
      <c r="Z28" s="1285">
        <f>IF(AND(MONTH(Z$4)=MONTH($H28),YEAR(Z$4)=YEAR($H28)),#REF!,IF(AND(MONTH(Z$4)=MONTH($G28),YEAR(Z$4)=YEAR($G28)),#REF!,IF(AND(Z$4&lt;($H28+1),(Z$4+1)&gt;$G28),$T28,0)))</f>
        <v>33047</v>
      </c>
      <c r="AA28" s="1285">
        <f>IF(AND(MONTH(AA$4)=MONTH($H28),YEAR(AA$4)=YEAR($H28)),#REF!,IF(AND(MONTH(AA$4)=MONTH($G28),YEAR(AA$4)=YEAR($G28)),#REF!,IF(AND(AA$4&lt;($H28+1),(AA$4+1)&gt;$G28),$T28,0)))</f>
        <v>33047</v>
      </c>
      <c r="AB28" s="1285">
        <f>IF(AND(MONTH(AB$4)=MONTH($H28),YEAR(AB$4)=YEAR($H28)),#REF!,IF(AND(MONTH(AB$4)=MONTH($G28),YEAR(AB$4)=YEAR($G28)),#REF!,IF(AND(AB$4&lt;($H28+1),(AB$4+1)&gt;$G28),$T28,0)))</f>
        <v>33047</v>
      </c>
      <c r="AC28" s="1285">
        <f>IF(AND(MONTH(AC$4)=MONTH($H28),YEAR(AC$4)=YEAR($H28)),#REF!,IF(AND(MONTH(AC$4)=MONTH($G28),YEAR(AC$4)=YEAR($G28)),#REF!,IF(AND(AC$4&lt;($H28+1),(AC$4+1)&gt;$G28),$T28,0)))</f>
        <v>33047</v>
      </c>
      <c r="AD28" s="1285">
        <f>IF(AND(MONTH(AD$4)=MONTH($H28),YEAR(AD$4)=YEAR($H28)),#REF!,IF(AND(MONTH(AD$4)=MONTH($G28),YEAR(AD$4)=YEAR($G28)),#REF!,IF(AND(AD$4&lt;($H28+1),(AD$4+1)&gt;$G28),$T28,0)))</f>
        <v>33047</v>
      </c>
      <c r="AE28" s="1285">
        <f>IF(AND(MONTH(AE$4)=MONTH($H28),YEAR(AE$4)=YEAR($H28)),#REF!,IF(AND(MONTH(AE$4)=MONTH($G28),YEAR(AE$4)=YEAR($G28)),#REF!,IF(AND(AE$4&lt;($H28+1),(AE$4+1)&gt;$G28),$T28,0)))</f>
        <v>33047</v>
      </c>
      <c r="AF28" s="1285">
        <f>IF(AND(MONTH(AF$4)=MONTH($H28),YEAR(AF$4)=YEAR($H28)),#REF!,IF(AND(MONTH(AF$4)=MONTH($G28),YEAR(AF$4)=YEAR($G28)),#REF!,IF(AND(AF$4&lt;($H28+1),(AF$4+1)&gt;$G28),$T28,0)))</f>
        <v>33047</v>
      </c>
      <c r="AG28" s="1285">
        <f>IF(AND(MONTH(AG$4)=MONTH($H28),YEAR(AG$4)=YEAR($H28)),#REF!,IF(AND(MONTH(AG$4)=MONTH($G28),YEAR(AG$4)=YEAR($G28)),#REF!,IF(AND(AG$4&lt;($H28+1),(AG$4+1)&gt;$G28),$T28,0)))</f>
        <v>33047</v>
      </c>
      <c r="AH28" s="1285">
        <f>IF(AND(MONTH(AH$4)=MONTH($H28),YEAR(AH$4)=YEAR($H28)),#REF!,IF(AND(MONTH(AH$4)=MONTH($G28),YEAR(AH$4)=YEAR($G28)),#REF!,IF(AND(AH$4&lt;($H28+1),(AH$4+1)&gt;$G28),$T28,0)))</f>
        <v>33047</v>
      </c>
      <c r="AI28" s="1285">
        <f>IF(AND(MONTH(AI$4)=MONTH($H28),YEAR(AI$4)=YEAR($H28)),#REF!,IF(AND(MONTH(AI$4)=MONTH($G28),YEAR(AI$4)=YEAR($G28)),#REF!,IF(AND(AI$4&lt;($H28+1),(AI$4+1)&gt;$G28),$R28,0)))</f>
        <v>3370.8</v>
      </c>
      <c r="AJ28" s="1285">
        <f>IF(AND(MONTH(AJ$4)=MONTH($H28),YEAR(AJ$4)=YEAR($H28)),#REF!,IF(AND(MONTH(AJ$4)=MONTH($G28),YEAR(AJ$4)=YEAR($G28)),#REF!,IF(AND(AJ$4&lt;($H28+1),(AJ$4+1)&gt;$G28),$U28,0)))</f>
        <v>6460.7</v>
      </c>
      <c r="AK28" s="1285">
        <f>IF(AND(MONTH(AK$4)=MONTH($H28),YEAR(AK$4)=YEAR($H28)),#REF!,IF(AND(MONTH(AK$4)=MONTH($G28),YEAR(AK$4)=YEAR($G28)),#REF!,IF(AND(AK$4&lt;($H28+1),(AK$4+1)&gt;$G28),$U28,0)))</f>
        <v>6460.7</v>
      </c>
      <c r="AL28" s="1285">
        <f>IF(AND(MONTH(AL$4)=MONTH($H28),YEAR(AL$4)=YEAR($H28)),#REF!,IF(AND(MONTH(AL$4)=MONTH($G28),YEAR(AL$4)=YEAR($G28)),#REF!,IF(AND(AL$4&lt;($H28+1),(AL$4+1)&gt;$G28),$U28,0)))</f>
        <v>6460.7</v>
      </c>
      <c r="AM28" s="1285">
        <f>IF(AND(MONTH(AM$4)=MONTH($H28),YEAR(AM$4)=YEAR($H28)),#REF!,IF(AND(MONTH(AM$4)=MONTH($G28),YEAR(AM$4)=YEAR($G28)),#REF!,IF(AND(AM$4&lt;($H28+1),(AM$4+1)&gt;$G28),$U28,0)))</f>
        <v>6460.7</v>
      </c>
      <c r="AN28" s="1285">
        <f>IF(AND(MONTH(AN$4)=MONTH($H28),YEAR(AN$4)=YEAR($H28)),#REF!,IF(AND(MONTH(AN$4)=MONTH($G28),YEAR(AN$4)=YEAR($G28)),#REF!,IF(AND(AN$4&lt;($H28+1),(AN$4+1)&gt;$G28),$U28,0)))</f>
        <v>6460.7</v>
      </c>
      <c r="AO28" s="1285">
        <f>IF(AND(MONTH(AO$4)=MONTH($H28),YEAR(AO$4)=YEAR($H28)),#REF!,IF(AND(MONTH(AO$4)=MONTH($G28),YEAR(AO$4)=YEAR($G28)),#REF!,IF(AND(AO$4&lt;($H28+1),(AO$4+1)&gt;$G28),$U28,0)))</f>
        <v>6460.7</v>
      </c>
      <c r="AP28" s="1285">
        <f>IF(AND(MONTH(AP$4)=MONTH($H28),YEAR(AP$4)=YEAR($H28)),#REF!,IF(AND(MONTH(AP$4)=MONTH($G28),YEAR(AP$4)=YEAR($G28)),#REF!,IF(AND(AP$4&lt;($H28+1),(AP$4+1)&gt;$G28),$U28,0)))</f>
        <v>6460.7</v>
      </c>
      <c r="AQ28" s="1285">
        <f>IF(AND(MONTH(AQ$4)=MONTH($H28),YEAR(AQ$4)=YEAR($H28)),#REF!,IF(AND(MONTH(AQ$4)=MONTH($G28),YEAR(AQ$4)=YEAR($G28)),#REF!,IF(AND(AQ$4&lt;($H28+1),(AQ$4+1)&gt;$G28),$U28,0)))</f>
        <v>6460.7</v>
      </c>
      <c r="AR28" s="1285">
        <f>IF(AND(MONTH(AR$4)=MONTH($H28),YEAR(AR$4)=YEAR($H28)),#REF!,IF(AND(MONTH(AR$4)=MONTH($G28),YEAR(AR$4)=YEAR($G28)),#REF!,IF(AND(AR$4&lt;($H28+1),(AR$4+1)&gt;$G28),$U28,0)))</f>
        <v>6460.7</v>
      </c>
      <c r="AS28" s="1285">
        <f>IF(AND(MONTH(AS$4)=MONTH($H28),YEAR(AS$4)=YEAR($H28)),#REF!,IF(AND(MONTH(AS$4)=MONTH($G28),YEAR(AS$4)=YEAR($G28)),#REF!,IF(AND(AS$4&lt;($H28+1),(AS$4+1)&gt;$G28),$U28,0)))</f>
        <v>6460.7</v>
      </c>
      <c r="AT28" s="1285">
        <f>IF(AND(MONTH(AT$4)=MONTH($H28),YEAR(AT$4)=YEAR($H28)),#REF!,IF(AND(MONTH(AT$4)=MONTH($G28),YEAR(AT$4)=YEAR($G28)),#REF!,IF(AND(AT$4&lt;($H28+1),(AT$4+1)&gt;$G28),$U28,0)))</f>
        <v>6460.7</v>
      </c>
      <c r="AU28" s="1297"/>
      <c r="AV28" s="1028"/>
      <c r="AW28" s="1028"/>
    </row>
    <row r="29" spans="1:49" ht="18" customHeight="1">
      <c r="A29" s="1186">
        <v>7</v>
      </c>
      <c r="B29" s="1196" t="s">
        <v>34</v>
      </c>
      <c r="C29" s="1196" t="s">
        <v>35</v>
      </c>
      <c r="D29" s="1196"/>
      <c r="E29" s="1187"/>
      <c r="F29" s="1367" t="s">
        <v>57</v>
      </c>
      <c r="G29" s="1190">
        <v>44866</v>
      </c>
      <c r="H29" s="1190">
        <v>45961</v>
      </c>
      <c r="I29" s="1235"/>
      <c r="J29" s="1236">
        <v>267</v>
      </c>
      <c r="K29" s="1236">
        <v>267</v>
      </c>
      <c r="L29" s="1237">
        <v>5.75</v>
      </c>
      <c r="M29" s="1238">
        <v>0</v>
      </c>
      <c r="N29" s="1237">
        <v>5.75</v>
      </c>
      <c r="O29" s="1238">
        <v>0</v>
      </c>
      <c r="P29" s="1234">
        <f t="shared" si="9"/>
        <v>5.75</v>
      </c>
      <c r="Q29" s="1284">
        <v>1335</v>
      </c>
      <c r="R29" s="1285">
        <f t="shared" ref="R29:R60" si="10">M29*K29</f>
        <v>0</v>
      </c>
      <c r="S29" s="1285">
        <f t="shared" si="6"/>
        <v>1335</v>
      </c>
      <c r="T29" s="1285">
        <f>N29*K29</f>
        <v>1535.25</v>
      </c>
      <c r="U29" s="1285">
        <f t="shared" si="4"/>
        <v>0</v>
      </c>
      <c r="V29" s="1285">
        <f t="shared" si="5"/>
        <v>1535.25</v>
      </c>
      <c r="W29" s="1285">
        <f>IF(AND(MONTH(W$4)=MONTH($H29),YEAR(W$4)=YEAR($H29)),#REF!,IF(AND(MONTH(W$4)=MONTH($G29),YEAR(W$4)=YEAR($G29)),#REF!,IF(AND(W$4&lt;($H29+1),(W$4+1)&gt;$G29),$Q29,0)))</f>
        <v>1335</v>
      </c>
      <c r="X29" s="1285">
        <f>IF(AND(MONTH(X$4)=MONTH($H29),YEAR(X$4)=YEAR($H29)),#REF!,IF(AND(MONTH(X$4)=MONTH($G29),YEAR(X$4)=YEAR($G29)),#REF!,IF(AND(X$4&lt;($H29+1),(X$4+1)&gt;$G29),$T29,0)))</f>
        <v>1535.25</v>
      </c>
      <c r="Y29" s="1285">
        <f>IF(AND(MONTH(Y$4)=MONTH($H29),YEAR(Y$4)=YEAR($H29)),#REF!,IF(AND(MONTH(Y$4)=MONTH($G29),YEAR(Y$4)=YEAR($G29)),#REF!,IF(AND(Y$4&lt;($H29+1),(Y$4+1)&gt;$G29),$T29,0)))</f>
        <v>1535.25</v>
      </c>
      <c r="Z29" s="1285">
        <f>IF(AND(MONTH(Z$4)=MONTH($H29),YEAR(Z$4)=YEAR($H29)),#REF!,IF(AND(MONTH(Z$4)=MONTH($G29),YEAR(Z$4)=YEAR($G29)),#REF!,IF(AND(Z$4&lt;($H29+1),(Z$4+1)&gt;$G29),$T29,0)))</f>
        <v>1535.25</v>
      </c>
      <c r="AA29" s="1285">
        <f>IF(AND(MONTH(AA$4)=MONTH($H29),YEAR(AA$4)=YEAR($H29)),#REF!,IF(AND(MONTH(AA$4)=MONTH($G29),YEAR(AA$4)=YEAR($G29)),#REF!,IF(AND(AA$4&lt;($H29+1),(AA$4+1)&gt;$G29),$T29,0)))</f>
        <v>1535.25</v>
      </c>
      <c r="AB29" s="1285">
        <f>IF(AND(MONTH(AB$4)=MONTH($H29),YEAR(AB$4)=YEAR($H29)),#REF!,IF(AND(MONTH(AB$4)=MONTH($G29),YEAR(AB$4)=YEAR($G29)),#REF!,IF(AND(AB$4&lt;($H29+1),(AB$4+1)&gt;$G29),$T29,0)))</f>
        <v>1535.25</v>
      </c>
      <c r="AC29" s="1285">
        <f>IF(AND(MONTH(AC$4)=MONTH($H29),YEAR(AC$4)=YEAR($H29)),#REF!,IF(AND(MONTH(AC$4)=MONTH($G29),YEAR(AC$4)=YEAR($G29)),#REF!,IF(AND(AC$4&lt;($H29+1),(AC$4+1)&gt;$G29),$T29,0)))</f>
        <v>1535.25</v>
      </c>
      <c r="AD29" s="1285">
        <f>IF(AND(MONTH(AD$4)=MONTH($H29),YEAR(AD$4)=YEAR($H29)),#REF!,IF(AND(MONTH(AD$4)=MONTH($G29),YEAR(AD$4)=YEAR($G29)),#REF!,IF(AND(AD$4&lt;($H29+1),(AD$4+1)&gt;$G29),$T29,0)))</f>
        <v>1535.25</v>
      </c>
      <c r="AE29" s="1285">
        <f>IF(AND(MONTH(AE$4)=MONTH($H29),YEAR(AE$4)=YEAR($H29)),#REF!,IF(AND(MONTH(AE$4)=MONTH($G29),YEAR(AE$4)=YEAR($G29)),#REF!,IF(AND(AE$4&lt;($H29+1),(AE$4+1)&gt;$G29),$T29,0)))</f>
        <v>1535.25</v>
      </c>
      <c r="AF29" s="1285">
        <f>IF(AND(MONTH(AF$4)=MONTH($H29),YEAR(AF$4)=YEAR($H29)),#REF!,IF(AND(MONTH(AF$4)=MONTH($G29),YEAR(AF$4)=YEAR($G29)),#REF!,IF(AND(AF$4&lt;($H29+1),(AF$4+1)&gt;$G29),$T29,0)))</f>
        <v>1535.25</v>
      </c>
      <c r="AG29" s="1285">
        <f>IF(AND(MONTH(AG$4)=MONTH($H29),YEAR(AG$4)=YEAR($H29)),#REF!,IF(AND(MONTH(AG$4)=MONTH($G29),YEAR(AG$4)=YEAR($G29)),#REF!,IF(AND(AG$4&lt;($H29+1),(AG$4+1)&gt;$G29),$T29,0)))</f>
        <v>1535.25</v>
      </c>
      <c r="AH29" s="1285">
        <f>IF(AND(MONTH(AH$4)=MONTH($H29),YEAR(AH$4)=YEAR($H29)),#REF!,IF(AND(MONTH(AH$4)=MONTH($G29),YEAR(AH$4)=YEAR($G29)),#REF!,IF(AND(AH$4&lt;($H29+1),(AH$4+1)&gt;$G29),$T29,0)))</f>
        <v>1535.25</v>
      </c>
      <c r="AI29" s="1285">
        <f>IF(AND(MONTH(AI$4)=MONTH($H29),YEAR(AI$4)=YEAR($H29)),#REF!,IF(AND(MONTH(AI$4)=MONTH($G29),YEAR(AI$4)=YEAR($G29)),#REF!,IF(AND(AI$4&lt;($H29+1),(AI$4+1)&gt;$G29),$R29,0)))</f>
        <v>0</v>
      </c>
      <c r="AJ29" s="1285">
        <f>IF(AND(MONTH(AJ$4)=MONTH($H29),YEAR(AJ$4)=YEAR($H29)),#REF!,IF(AND(MONTH(AJ$4)=MONTH($G29),YEAR(AJ$4)=YEAR($G29)),#REF!,IF(AND(AJ$4&lt;($H29+1),(AJ$4+1)&gt;$G29),$U29,0)))</f>
        <v>0</v>
      </c>
      <c r="AK29" s="1285">
        <f>IF(AND(MONTH(AK$4)=MONTH($H29),YEAR(AK$4)=YEAR($H29)),#REF!,IF(AND(MONTH(AK$4)=MONTH($G29),YEAR(AK$4)=YEAR($G29)),#REF!,IF(AND(AK$4&lt;($H29+1),(AK$4+1)&gt;$G29),$U29,0)))</f>
        <v>0</v>
      </c>
      <c r="AL29" s="1285">
        <f>IF(AND(MONTH(AL$4)=MONTH($H29),YEAR(AL$4)=YEAR($H29)),#REF!,IF(AND(MONTH(AL$4)=MONTH($G29),YEAR(AL$4)=YEAR($G29)),#REF!,IF(AND(AL$4&lt;($H29+1),(AL$4+1)&gt;$G29),$U29,0)))</f>
        <v>0</v>
      </c>
      <c r="AM29" s="1285">
        <f>IF(AND(MONTH(AM$4)=MONTH($H29),YEAR(AM$4)=YEAR($H29)),#REF!,IF(AND(MONTH(AM$4)=MONTH($G29),YEAR(AM$4)=YEAR($G29)),#REF!,IF(AND(AM$4&lt;($H29+1),(AM$4+1)&gt;$G29),$U29,0)))</f>
        <v>0</v>
      </c>
      <c r="AN29" s="1285">
        <f>IF(AND(MONTH(AN$4)=MONTH($H29),YEAR(AN$4)=YEAR($H29)),#REF!,IF(AND(MONTH(AN$4)=MONTH($G29),YEAR(AN$4)=YEAR($G29)),#REF!,IF(AND(AN$4&lt;($H29+1),(AN$4+1)&gt;$G29),$U29,0)))</f>
        <v>0</v>
      </c>
      <c r="AO29" s="1285">
        <f>IF(AND(MONTH(AO$4)=MONTH($H29),YEAR(AO$4)=YEAR($H29)),#REF!,IF(AND(MONTH(AO$4)=MONTH($G29),YEAR(AO$4)=YEAR($G29)),#REF!,IF(AND(AO$4&lt;($H29+1),(AO$4+1)&gt;$G29),$U29,0)))</f>
        <v>0</v>
      </c>
      <c r="AP29" s="1285">
        <f>IF(AND(MONTH(AP$4)=MONTH($H29),YEAR(AP$4)=YEAR($H29)),#REF!,IF(AND(MONTH(AP$4)=MONTH($G29),YEAR(AP$4)=YEAR($G29)),#REF!,IF(AND(AP$4&lt;($H29+1),(AP$4+1)&gt;$G29),$U29,0)))</f>
        <v>0</v>
      </c>
      <c r="AQ29" s="1285">
        <f>IF(AND(MONTH(AQ$4)=MONTH($H29),YEAR(AQ$4)=YEAR($H29)),#REF!,IF(AND(MONTH(AQ$4)=MONTH($G29),YEAR(AQ$4)=YEAR($G29)),#REF!,IF(AND(AQ$4&lt;($H29+1),(AQ$4+1)&gt;$G29),$U29,0)))</f>
        <v>0</v>
      </c>
      <c r="AR29" s="1285">
        <f>IF(AND(MONTH(AR$4)=MONTH($H29),YEAR(AR$4)=YEAR($H29)),#REF!,IF(AND(MONTH(AR$4)=MONTH($G29),YEAR(AR$4)=YEAR($G29)),#REF!,IF(AND(AR$4&lt;($H29+1),(AR$4+1)&gt;$G29),$U29,0)))</f>
        <v>0</v>
      </c>
      <c r="AS29" s="1285">
        <f>IF(AND(MONTH(AS$4)=MONTH($H29),YEAR(AS$4)=YEAR($H29)),#REF!,IF(AND(MONTH(AS$4)=MONTH($G29),YEAR(AS$4)=YEAR($G29)),#REF!,IF(AND(AS$4&lt;($H29+1),(AS$4+1)&gt;$G29),$U29,0)))</f>
        <v>0</v>
      </c>
      <c r="AT29" s="1285">
        <f>IF(AND(MONTH(AT$4)=MONTH($H29),YEAR(AT$4)=YEAR($H29)),#REF!,IF(AND(MONTH(AT$4)=MONTH($G29),YEAR(AT$4)=YEAR($G29)),#REF!,IF(AND(AT$4&lt;($H29+1),(AT$4+1)&gt;$G29),$U29,0)))</f>
        <v>0</v>
      </c>
      <c r="AU29" s="1297"/>
      <c r="AV29" s="1028"/>
      <c r="AW29" s="1028"/>
    </row>
    <row r="30" spans="1:49" ht="18" customHeight="1">
      <c r="A30" s="1186">
        <v>7</v>
      </c>
      <c r="B30" s="1196" t="s">
        <v>34</v>
      </c>
      <c r="C30" s="1196" t="s">
        <v>35</v>
      </c>
      <c r="D30" s="1196"/>
      <c r="E30" s="1212"/>
      <c r="F30" s="1368" t="s">
        <v>57</v>
      </c>
      <c r="G30" s="1213">
        <v>44866</v>
      </c>
      <c r="H30" s="1213">
        <v>45961</v>
      </c>
      <c r="I30" s="1245"/>
      <c r="J30" s="1246">
        <v>317</v>
      </c>
      <c r="K30" s="1246">
        <v>317</v>
      </c>
      <c r="L30" s="1248">
        <v>0</v>
      </c>
      <c r="M30" s="1248">
        <v>0</v>
      </c>
      <c r="N30" s="1248">
        <v>0</v>
      </c>
      <c r="O30" s="1248">
        <v>0</v>
      </c>
      <c r="P30" s="1249">
        <f t="shared" si="9"/>
        <v>0</v>
      </c>
      <c r="Q30" s="1288">
        <v>0</v>
      </c>
      <c r="R30" s="1285">
        <f t="shared" si="10"/>
        <v>0</v>
      </c>
      <c r="S30" s="1285">
        <f t="shared" si="6"/>
        <v>0</v>
      </c>
      <c r="T30" s="1285">
        <f>N30*K30</f>
        <v>0</v>
      </c>
      <c r="U30" s="1285">
        <f t="shared" si="4"/>
        <v>0</v>
      </c>
      <c r="V30" s="1285">
        <f t="shared" si="5"/>
        <v>0</v>
      </c>
      <c r="W30" s="1285">
        <f>IF(AND(MONTH(W$4)=MONTH($H30),YEAR(W$4)=YEAR($H30)),#REF!,IF(AND(MONTH(W$4)=MONTH($G30),YEAR(W$4)=YEAR($G30)),#REF!,IF(AND(W$4&lt;($H30+1),(W$4+1)&gt;$G30),$Q30,0)))</f>
        <v>0</v>
      </c>
      <c r="X30" s="1285">
        <f>IF(AND(MONTH(X$4)=MONTH($H30),YEAR(X$4)=YEAR($H30)),#REF!,IF(AND(MONTH(X$4)=MONTH($G30),YEAR(X$4)=YEAR($G30)),#REF!,IF(AND(X$4&lt;($H30+1),(X$4+1)&gt;$G30),$T30,0)))</f>
        <v>0</v>
      </c>
      <c r="Y30" s="1285">
        <f>IF(AND(MONTH(Y$4)=MONTH($H30),YEAR(Y$4)=YEAR($H30)),#REF!,IF(AND(MONTH(Y$4)=MONTH($G30),YEAR(Y$4)=YEAR($G30)),#REF!,IF(AND(Y$4&lt;($H30+1),(Y$4+1)&gt;$G30),$T30,0)))</f>
        <v>0</v>
      </c>
      <c r="Z30" s="1285">
        <f>IF(AND(MONTH(Z$4)=MONTH($H30),YEAR(Z$4)=YEAR($H30)),#REF!,IF(AND(MONTH(Z$4)=MONTH($G30),YEAR(Z$4)=YEAR($G30)),#REF!,IF(AND(Z$4&lt;($H30+1),(Z$4+1)&gt;$G30),$T30,0)))</f>
        <v>0</v>
      </c>
      <c r="AA30" s="1285">
        <f>IF(AND(MONTH(AA$4)=MONTH($H30),YEAR(AA$4)=YEAR($H30)),#REF!,IF(AND(MONTH(AA$4)=MONTH($G30),YEAR(AA$4)=YEAR($G30)),#REF!,IF(AND(AA$4&lt;($H30+1),(AA$4+1)&gt;$G30),$T30,0)))</f>
        <v>0</v>
      </c>
      <c r="AB30" s="1285">
        <f>IF(AND(MONTH(AB$4)=MONTH($H30),YEAR(AB$4)=YEAR($H30)),#REF!,IF(AND(MONTH(AB$4)=MONTH($G30),YEAR(AB$4)=YEAR($G30)),#REF!,IF(AND(AB$4&lt;($H30+1),(AB$4+1)&gt;$G30),$T30,0)))</f>
        <v>0</v>
      </c>
      <c r="AC30" s="1285">
        <f>IF(AND(MONTH(AC$4)=MONTH($H30),YEAR(AC$4)=YEAR($H30)),#REF!,IF(AND(MONTH(AC$4)=MONTH($G30),YEAR(AC$4)=YEAR($G30)),#REF!,IF(AND(AC$4&lt;($H30+1),(AC$4+1)&gt;$G30),$T30,0)))</f>
        <v>0</v>
      </c>
      <c r="AD30" s="1285">
        <f>IF(AND(MONTH(AD$4)=MONTH($H30),YEAR(AD$4)=YEAR($H30)),#REF!,IF(AND(MONTH(AD$4)=MONTH($G30),YEAR(AD$4)=YEAR($G30)),#REF!,IF(AND(AD$4&lt;($H30+1),(AD$4+1)&gt;$G30),$T30,0)))</f>
        <v>0</v>
      </c>
      <c r="AE30" s="1285">
        <f>IF(AND(MONTH(AE$4)=MONTH($H30),YEAR(AE$4)=YEAR($H30)),#REF!,IF(AND(MONTH(AE$4)=MONTH($G30),YEAR(AE$4)=YEAR($G30)),#REF!,IF(AND(AE$4&lt;($H30+1),(AE$4+1)&gt;$G30),$T30,0)))</f>
        <v>0</v>
      </c>
      <c r="AF30" s="1285">
        <f>IF(AND(MONTH(AF$4)=MONTH($H30),YEAR(AF$4)=YEAR($H30)),#REF!,IF(AND(MONTH(AF$4)=MONTH($G30),YEAR(AF$4)=YEAR($G30)),#REF!,IF(AND(AF$4&lt;($H30+1),(AF$4+1)&gt;$G30),$T30,0)))</f>
        <v>0</v>
      </c>
      <c r="AG30" s="1285">
        <f>IF(AND(MONTH(AG$4)=MONTH($H30),YEAR(AG$4)=YEAR($H30)),#REF!,IF(AND(MONTH(AG$4)=MONTH($G30),YEAR(AG$4)=YEAR($G30)),#REF!,IF(AND(AG$4&lt;($H30+1),(AG$4+1)&gt;$G30),$T30,0)))</f>
        <v>0</v>
      </c>
      <c r="AH30" s="1285">
        <f>IF(AND(MONTH(AH$4)=MONTH($H30),YEAR(AH$4)=YEAR($H30)),#REF!,IF(AND(MONTH(AH$4)=MONTH($G30),YEAR(AH$4)=YEAR($G30)),#REF!,IF(AND(AH$4&lt;($H30+1),(AH$4+1)&gt;$G30),$T30,0)))</f>
        <v>0</v>
      </c>
      <c r="AI30" s="1285">
        <f>IF(AND(MONTH(AI$4)=MONTH($H30),YEAR(AI$4)=YEAR($H30)),#REF!,IF(AND(MONTH(AI$4)=MONTH($G30),YEAR(AI$4)=YEAR($G30)),#REF!,IF(AND(AI$4&lt;($H30+1),(AI$4+1)&gt;$G30),$R30,0)))</f>
        <v>0</v>
      </c>
      <c r="AJ30" s="1285">
        <f>IF(AND(MONTH(AJ$4)=MONTH($H30),YEAR(AJ$4)=YEAR($H30)),#REF!,IF(AND(MONTH(AJ$4)=MONTH($G30),YEAR(AJ$4)=YEAR($G30)),#REF!,IF(AND(AJ$4&lt;($H30+1),(AJ$4+1)&gt;$G30),$U30,0)))</f>
        <v>0</v>
      </c>
      <c r="AK30" s="1285">
        <f>IF(AND(MONTH(AK$4)=MONTH($H30),YEAR(AK$4)=YEAR($H30)),#REF!,IF(AND(MONTH(AK$4)=MONTH($G30),YEAR(AK$4)=YEAR($G30)),#REF!,IF(AND(AK$4&lt;($H30+1),(AK$4+1)&gt;$G30),$U30,0)))</f>
        <v>0</v>
      </c>
      <c r="AL30" s="1285">
        <f>IF(AND(MONTH(AL$4)=MONTH($H30),YEAR(AL$4)=YEAR($H30)),#REF!,IF(AND(MONTH(AL$4)=MONTH($G30),YEAR(AL$4)=YEAR($G30)),#REF!,IF(AND(AL$4&lt;($H30+1),(AL$4+1)&gt;$G30),$U30,0)))</f>
        <v>0</v>
      </c>
      <c r="AM30" s="1285">
        <f>IF(AND(MONTH(AM$4)=MONTH($H30),YEAR(AM$4)=YEAR($H30)),#REF!,IF(AND(MONTH(AM$4)=MONTH($G30),YEAR(AM$4)=YEAR($G30)),#REF!,IF(AND(AM$4&lt;($H30+1),(AM$4+1)&gt;$G30),$U30,0)))</f>
        <v>0</v>
      </c>
      <c r="AN30" s="1285">
        <f>IF(AND(MONTH(AN$4)=MONTH($H30),YEAR(AN$4)=YEAR($H30)),#REF!,IF(AND(MONTH(AN$4)=MONTH($G30),YEAR(AN$4)=YEAR($G30)),#REF!,IF(AND(AN$4&lt;($H30+1),(AN$4+1)&gt;$G30),$U30,0)))</f>
        <v>0</v>
      </c>
      <c r="AO30" s="1285">
        <f>IF(AND(MONTH(AO$4)=MONTH($H30),YEAR(AO$4)=YEAR($H30)),#REF!,IF(AND(MONTH(AO$4)=MONTH($G30),YEAR(AO$4)=YEAR($G30)),#REF!,IF(AND(AO$4&lt;($H30+1),(AO$4+1)&gt;$G30),$U30,0)))</f>
        <v>0</v>
      </c>
      <c r="AP30" s="1285">
        <f>IF(AND(MONTH(AP$4)=MONTH($H30),YEAR(AP$4)=YEAR($H30)),#REF!,IF(AND(MONTH(AP$4)=MONTH($G30),YEAR(AP$4)=YEAR($G30)),#REF!,IF(AND(AP$4&lt;($H30+1),(AP$4+1)&gt;$G30),$U30,0)))</f>
        <v>0</v>
      </c>
      <c r="AQ30" s="1285">
        <f>IF(AND(MONTH(AQ$4)=MONTH($H30),YEAR(AQ$4)=YEAR($H30)),#REF!,IF(AND(MONTH(AQ$4)=MONTH($G30),YEAR(AQ$4)=YEAR($G30)),#REF!,IF(AND(AQ$4&lt;($H30+1),(AQ$4+1)&gt;$G30),$U30,0)))</f>
        <v>0</v>
      </c>
      <c r="AR30" s="1285">
        <f>IF(AND(MONTH(AR$4)=MONTH($H30),YEAR(AR$4)=YEAR($H30)),#REF!,IF(AND(MONTH(AR$4)=MONTH($G30),YEAR(AR$4)=YEAR($G30)),#REF!,IF(AND(AR$4&lt;($H30+1),(AR$4+1)&gt;$G30),$U30,0)))</f>
        <v>0</v>
      </c>
      <c r="AS30" s="1285">
        <f>IF(AND(MONTH(AS$4)=MONTH($H30),YEAR(AS$4)=YEAR($H30)),#REF!,IF(AND(MONTH(AS$4)=MONTH($G30),YEAR(AS$4)=YEAR($G30)),#REF!,IF(AND(AS$4&lt;($H30+1),(AS$4+1)&gt;$G30),$U30,0)))</f>
        <v>0</v>
      </c>
      <c r="AT30" s="1285">
        <f>IF(AND(MONTH(AT$4)=MONTH($H30),YEAR(AT$4)=YEAR($H30)),#REF!,IF(AND(MONTH(AT$4)=MONTH($G30),YEAR(AT$4)=YEAR($G30)),#REF!,IF(AND(AT$4&lt;($H30+1),(AT$4+1)&gt;$G30),$U30,0)))</f>
        <v>0</v>
      </c>
      <c r="AU30" s="1297"/>
      <c r="AV30" s="1028"/>
      <c r="AW30" s="1028"/>
    </row>
    <row r="31" spans="1:49" ht="18" customHeight="1">
      <c r="A31" s="1186">
        <v>8</v>
      </c>
      <c r="B31" s="1187" t="s">
        <v>34</v>
      </c>
      <c r="C31" s="1187" t="s">
        <v>35</v>
      </c>
      <c r="D31" s="1187"/>
      <c r="E31" s="1187" t="s">
        <v>58</v>
      </c>
      <c r="F31" s="1197" t="s">
        <v>59</v>
      </c>
      <c r="G31" s="1190">
        <v>44571</v>
      </c>
      <c r="H31" s="1198">
        <v>44935</v>
      </c>
      <c r="I31" s="1235"/>
      <c r="J31" s="1236">
        <v>1442</v>
      </c>
      <c r="K31" s="1236">
        <v>1442</v>
      </c>
      <c r="L31" s="1237">
        <v>12.9605</v>
      </c>
      <c r="M31" s="1237">
        <v>1.38</v>
      </c>
      <c r="N31" s="1237">
        <v>13.984575</v>
      </c>
      <c r="O31" s="1238">
        <v>2.2999999999999998</v>
      </c>
      <c r="P31" s="1234">
        <f t="shared" si="9"/>
        <v>14.3405</v>
      </c>
      <c r="Q31" s="1284">
        <f>S31-R31</f>
        <v>16010.04</v>
      </c>
      <c r="R31" s="1285">
        <f t="shared" si="10"/>
        <v>1989.96</v>
      </c>
      <c r="S31" s="1285">
        <v>18000</v>
      </c>
      <c r="T31" s="1285">
        <f>N31*K31</f>
        <v>20165.757150000001</v>
      </c>
      <c r="U31" s="1285">
        <f t="shared" si="4"/>
        <v>3316.6</v>
      </c>
      <c r="V31" s="1285">
        <v>18000</v>
      </c>
      <c r="W31" s="1285" t="e">
        <f>IF(AND(MONTH(W$4)=MONTH($H31),YEAR(W$4)=YEAR($H31)),#REF!,IF(AND(MONTH(W$4)=MONTH($G31),YEAR(W$4)=YEAR($G31)),#REF!,IF(AND(W$4&lt;($H31+1),(W$4+1)&gt;$G31),$Q31,0)))</f>
        <v>#REF!</v>
      </c>
      <c r="X31" s="1285">
        <f>IF(AND(MONTH(X$4)=MONTH($H31),YEAR(X$4)=YEAR($H31)),#REF!,IF(AND(MONTH(X$4)=MONTH($G31),YEAR(X$4)=YEAR($G31)),#REF!,IF(AND(X$4&lt;($H31+1),(X$4+1)&gt;$G31),$T31,0)))</f>
        <v>0</v>
      </c>
      <c r="Y31" s="1285">
        <f>IF(AND(MONTH(Y$4)=MONTH($H31),YEAR(Y$4)=YEAR($H31)),#REF!,IF(AND(MONTH(Y$4)=MONTH($G31),YEAR(Y$4)=YEAR($G31)),#REF!,IF(AND(Y$4&lt;($H31+1),(Y$4+1)&gt;$G31),$T31,0)))</f>
        <v>0</v>
      </c>
      <c r="Z31" s="1285">
        <f>IF(AND(MONTH(Z$4)=MONTH($H31),YEAR(Z$4)=YEAR($H31)),#REF!,IF(AND(MONTH(Z$4)=MONTH($G31),YEAR(Z$4)=YEAR($G31)),#REF!,IF(AND(Z$4&lt;($H31+1),(Z$4+1)&gt;$G31),$T31,0)))</f>
        <v>0</v>
      </c>
      <c r="AA31" s="1285">
        <f>IF(AND(MONTH(AA$4)=MONTH($H31),YEAR(AA$4)=YEAR($H31)),#REF!,IF(AND(MONTH(AA$4)=MONTH($G31),YEAR(AA$4)=YEAR($G31)),#REF!,IF(AND(AA$4&lt;($H31+1),(AA$4+1)&gt;$G31),$T31,0)))</f>
        <v>0</v>
      </c>
      <c r="AB31" s="1285">
        <f>IF(AND(MONTH(AB$4)=MONTH($H31),YEAR(AB$4)=YEAR($H31)),#REF!,IF(AND(MONTH(AB$4)=MONTH($G31),YEAR(AB$4)=YEAR($G31)),#REF!,IF(AND(AB$4&lt;($H31+1),(AB$4+1)&gt;$G31),$T31,0)))</f>
        <v>0</v>
      </c>
      <c r="AC31" s="1285">
        <f>IF(AND(MONTH(AC$4)=MONTH($H31),YEAR(AC$4)=YEAR($H31)),#REF!,IF(AND(MONTH(AC$4)=MONTH($G31),YEAR(AC$4)=YEAR($G31)),#REF!,IF(AND(AC$4&lt;($H31+1),(AC$4+1)&gt;$G31),$T31,0)))</f>
        <v>0</v>
      </c>
      <c r="AD31" s="1285">
        <f>IF(AND(MONTH(AD$4)=MONTH($H31),YEAR(AD$4)=YEAR($H31)),#REF!,IF(AND(MONTH(AD$4)=MONTH($G31),YEAR(AD$4)=YEAR($G31)),#REF!,IF(AND(AD$4&lt;($H31+1),(AD$4+1)&gt;$G31),$T31,0)))</f>
        <v>0</v>
      </c>
      <c r="AE31" s="1285">
        <f>IF(AND(MONTH(AE$4)=MONTH($H31),YEAR(AE$4)=YEAR($H31)),#REF!,IF(AND(MONTH(AE$4)=MONTH($G31),YEAR(AE$4)=YEAR($G31)),#REF!,IF(AND(AE$4&lt;($H31+1),(AE$4+1)&gt;$G31),$T31,0)))</f>
        <v>0</v>
      </c>
      <c r="AF31" s="1285">
        <f>IF(AND(MONTH(AF$4)=MONTH($H31),YEAR(AF$4)=YEAR($H31)),#REF!,IF(AND(MONTH(AF$4)=MONTH($G31),YEAR(AF$4)=YEAR($G31)),#REF!,IF(AND(AF$4&lt;($H31+1),(AF$4+1)&gt;$G31),$T31,0)))</f>
        <v>0</v>
      </c>
      <c r="AG31" s="1285">
        <f>IF(AND(MONTH(AG$4)=MONTH($H31),YEAR(AG$4)=YEAR($H31)),#REF!,IF(AND(MONTH(AG$4)=MONTH($G31),YEAR(AG$4)=YEAR($G31)),#REF!,IF(AND(AG$4&lt;($H31+1),(AG$4+1)&gt;$G31),$T31,0)))</f>
        <v>0</v>
      </c>
      <c r="AH31" s="1285">
        <f>IF(AND(MONTH(AH$4)=MONTH($H31),YEAR(AH$4)=YEAR($H31)),#REF!,IF(AND(MONTH(AH$4)=MONTH($G31),YEAR(AH$4)=YEAR($G31)),#REF!,IF(AND(AH$4&lt;($H31+1),(AH$4+1)&gt;$G31),$T31,0)))</f>
        <v>0</v>
      </c>
      <c r="AI31" s="1285" t="e">
        <f>IF(AND(MONTH(AI$4)=MONTH($H31),YEAR(AI$4)=YEAR($H31)),#REF!,IF(AND(MONTH(AI$4)=MONTH($G31),YEAR(AI$4)=YEAR($G31)),#REF!,IF(AND(AI$4&lt;($H31+1),(AI$4+1)&gt;$G31),$R31,0)))</f>
        <v>#REF!</v>
      </c>
      <c r="AJ31" s="1285">
        <f>IF(AND(MONTH(AJ$4)=MONTH($H31),YEAR(AJ$4)=YEAR($H31)),#REF!,IF(AND(MONTH(AJ$4)=MONTH($G31),YEAR(AJ$4)=YEAR($G31)),#REF!,IF(AND(AJ$4&lt;($H31+1),(AJ$4+1)&gt;$G31),$U31,0)))</f>
        <v>0</v>
      </c>
      <c r="AK31" s="1285">
        <f>IF(AND(MONTH(AK$4)=MONTH($H31),YEAR(AK$4)=YEAR($H31)),#REF!,IF(AND(MONTH(AK$4)=MONTH($G31),YEAR(AK$4)=YEAR($G31)),#REF!,IF(AND(AK$4&lt;($H31+1),(AK$4+1)&gt;$G31),$U31,0)))</f>
        <v>0</v>
      </c>
      <c r="AL31" s="1285">
        <f>IF(AND(MONTH(AL$4)=MONTH($H31),YEAR(AL$4)=YEAR($H31)),#REF!,IF(AND(MONTH(AL$4)=MONTH($G31),YEAR(AL$4)=YEAR($G31)),#REF!,IF(AND(AL$4&lt;($H31+1),(AL$4+1)&gt;$G31),$U31,0)))</f>
        <v>0</v>
      </c>
      <c r="AM31" s="1285">
        <f>IF(AND(MONTH(AM$4)=MONTH($H31),YEAR(AM$4)=YEAR($H31)),#REF!,IF(AND(MONTH(AM$4)=MONTH($G31),YEAR(AM$4)=YEAR($G31)),#REF!,IF(AND(AM$4&lt;($H31+1),(AM$4+1)&gt;$G31),$U31,0)))</f>
        <v>0</v>
      </c>
      <c r="AN31" s="1285">
        <f>IF(AND(MONTH(AN$4)=MONTH($H31),YEAR(AN$4)=YEAR($H31)),#REF!,IF(AND(MONTH(AN$4)=MONTH($G31),YEAR(AN$4)=YEAR($G31)),#REF!,IF(AND(AN$4&lt;($H31+1),(AN$4+1)&gt;$G31),$U31,0)))</f>
        <v>0</v>
      </c>
      <c r="AO31" s="1285">
        <f>IF(AND(MONTH(AO$4)=MONTH($H31),YEAR(AO$4)=YEAR($H31)),#REF!,IF(AND(MONTH(AO$4)=MONTH($G31),YEAR(AO$4)=YEAR($G31)),#REF!,IF(AND(AO$4&lt;($H31+1),(AO$4+1)&gt;$G31),$U31,0)))</f>
        <v>0</v>
      </c>
      <c r="AP31" s="1285">
        <f>IF(AND(MONTH(AP$4)=MONTH($H31),YEAR(AP$4)=YEAR($H31)),#REF!,IF(AND(MONTH(AP$4)=MONTH($G31),YEAR(AP$4)=YEAR($G31)),#REF!,IF(AND(AP$4&lt;($H31+1),(AP$4+1)&gt;$G31),$U31,0)))</f>
        <v>0</v>
      </c>
      <c r="AQ31" s="1285">
        <f>IF(AND(MONTH(AQ$4)=MONTH($H31),YEAR(AQ$4)=YEAR($H31)),#REF!,IF(AND(MONTH(AQ$4)=MONTH($G31),YEAR(AQ$4)=YEAR($G31)),#REF!,IF(AND(AQ$4&lt;($H31+1),(AQ$4+1)&gt;$G31),$U31,0)))</f>
        <v>0</v>
      </c>
      <c r="AR31" s="1285">
        <f>IF(AND(MONTH(AR$4)=MONTH($H31),YEAR(AR$4)=YEAR($H31)),#REF!,IF(AND(MONTH(AR$4)=MONTH($G31),YEAR(AR$4)=YEAR($G31)),#REF!,IF(AND(AR$4&lt;($H31+1),(AR$4+1)&gt;$G31),$U31,0)))</f>
        <v>0</v>
      </c>
      <c r="AS31" s="1285">
        <f>IF(AND(MONTH(AS$4)=MONTH($H31),YEAR(AS$4)=YEAR($H31)),#REF!,IF(AND(MONTH(AS$4)=MONTH($G31),YEAR(AS$4)=YEAR($G31)),#REF!,IF(AND(AS$4&lt;($H31+1),(AS$4+1)&gt;$G31),$U31,0)))</f>
        <v>0</v>
      </c>
      <c r="AT31" s="1285">
        <f>IF(AND(MONTH(AT$4)=MONTH($H31),YEAR(AT$4)=YEAR($H31)),#REF!,IF(AND(MONTH(AT$4)=MONTH($G31),YEAR(AT$4)=YEAR($G31)),#REF!,IF(AND(AT$4&lt;($H31+1),(AT$4+1)&gt;$G31),$U31,0)))</f>
        <v>0</v>
      </c>
      <c r="AU31" s="1297"/>
      <c r="AV31" s="1028"/>
      <c r="AW31" s="1028"/>
    </row>
    <row r="32" spans="1:49" ht="18" customHeight="1">
      <c r="A32" s="1186">
        <v>8</v>
      </c>
      <c r="B32" s="1187" t="s">
        <v>34</v>
      </c>
      <c r="C32" s="1187" t="s">
        <v>35</v>
      </c>
      <c r="D32" s="1187"/>
      <c r="E32" s="1187"/>
      <c r="F32" s="1197" t="s">
        <v>59</v>
      </c>
      <c r="G32" s="1190">
        <v>44936</v>
      </c>
      <c r="H32" s="1198">
        <v>45300</v>
      </c>
      <c r="I32" s="1235"/>
      <c r="J32" s="1236">
        <v>0</v>
      </c>
      <c r="K32" s="1236">
        <v>1442</v>
      </c>
      <c r="L32" s="1237">
        <v>13.363</v>
      </c>
      <c r="M32" s="1237">
        <v>1.38</v>
      </c>
      <c r="N32" s="1237">
        <v>14.44745</v>
      </c>
      <c r="O32" s="1238">
        <v>2.2999999999999998</v>
      </c>
      <c r="P32" s="1234">
        <f t="shared" si="9"/>
        <v>14.743</v>
      </c>
      <c r="Q32" s="1284">
        <f>S32-R32</f>
        <v>16510.04</v>
      </c>
      <c r="R32" s="1285">
        <f t="shared" si="10"/>
        <v>1989.96</v>
      </c>
      <c r="S32" s="1285">
        <v>18500</v>
      </c>
      <c r="T32" s="1285">
        <v>15616</v>
      </c>
      <c r="U32" s="1285">
        <f t="shared" si="4"/>
        <v>3316.6</v>
      </c>
      <c r="V32" s="1285">
        <v>18500</v>
      </c>
      <c r="W32" s="1285" t="e">
        <f>IF(AND(MONTH(W$4)=MONTH($H32),YEAR(W$4)=YEAR($H32)),#REF!,IF(AND(MONTH(W$4)=MONTH($G32),YEAR(W$4)=YEAR($G32)),#REF!,IF(AND(W$4&lt;($H32+1),(W$4+1)&gt;$G32),$Q32,0)))</f>
        <v>#REF!</v>
      </c>
      <c r="X32" s="1285">
        <f>IF(AND(MONTH(X$4)=MONTH($H32),YEAR(X$4)=YEAR($H32)),#REF!,IF(AND(MONTH(X$4)=MONTH($G32),YEAR(X$4)=YEAR($G32)),#REF!,IF(AND(X$4&lt;($H32+1),(X$4+1)&gt;$G32),$T32,0)))</f>
        <v>15616</v>
      </c>
      <c r="Y32" s="1285">
        <f>IF(AND(MONTH(Y$4)=MONTH($H32),YEAR(Y$4)=YEAR($H32)),#REF!,IF(AND(MONTH(Y$4)=MONTH($G32),YEAR(Y$4)=YEAR($G32)),#REF!,IF(AND(Y$4&lt;($H32+1),(Y$4+1)&gt;$G32),$T32,0)))</f>
        <v>15616</v>
      </c>
      <c r="Z32" s="1285">
        <f>IF(AND(MONTH(Z$4)=MONTH($H32),YEAR(Z$4)=YEAR($H32)),#REF!,IF(AND(MONTH(Z$4)=MONTH($G32),YEAR(Z$4)=YEAR($G32)),#REF!,IF(AND(Z$4&lt;($H32+1),(Z$4+1)&gt;$G32),$T32,0)))</f>
        <v>15616</v>
      </c>
      <c r="AA32" s="1285">
        <f>IF(AND(MONTH(AA$4)=MONTH($H32),YEAR(AA$4)=YEAR($H32)),#REF!,IF(AND(MONTH(AA$4)=MONTH($G32),YEAR(AA$4)=YEAR($G32)),#REF!,IF(AND(AA$4&lt;($H32+1),(AA$4+1)&gt;$G32),$T32,0)))</f>
        <v>15616</v>
      </c>
      <c r="AB32" s="1285">
        <f>IF(AND(MONTH(AB$4)=MONTH($H32),YEAR(AB$4)=YEAR($H32)),#REF!,IF(AND(MONTH(AB$4)=MONTH($G32),YEAR(AB$4)=YEAR($G32)),#REF!,IF(AND(AB$4&lt;($H32+1),(AB$4+1)&gt;$G32),$T32,0)))</f>
        <v>15616</v>
      </c>
      <c r="AC32" s="1285">
        <f>IF(AND(MONTH(AC$4)=MONTH($H32),YEAR(AC$4)=YEAR($H32)),#REF!,IF(AND(MONTH(AC$4)=MONTH($G32),YEAR(AC$4)=YEAR($G32)),#REF!,IF(AND(AC$4&lt;($H32+1),(AC$4+1)&gt;$G32),$T32,0)))</f>
        <v>15616</v>
      </c>
      <c r="AD32" s="1285">
        <f>IF(AND(MONTH(AD$4)=MONTH($H32),YEAR(AD$4)=YEAR($H32)),#REF!,IF(AND(MONTH(AD$4)=MONTH($G32),YEAR(AD$4)=YEAR($G32)),#REF!,IF(AND(AD$4&lt;($H32+1),(AD$4+1)&gt;$G32),$T32,0)))</f>
        <v>15616</v>
      </c>
      <c r="AE32" s="1285">
        <f>IF(AND(MONTH(AE$4)=MONTH($H32),YEAR(AE$4)=YEAR($H32)),#REF!,IF(AND(MONTH(AE$4)=MONTH($G32),YEAR(AE$4)=YEAR($G32)),#REF!,IF(AND(AE$4&lt;($H32+1),(AE$4+1)&gt;$G32),$T32,0)))</f>
        <v>15616</v>
      </c>
      <c r="AF32" s="1285">
        <f>IF(AND(MONTH(AF$4)=MONTH($H32),YEAR(AF$4)=YEAR($H32)),#REF!,IF(AND(MONTH(AF$4)=MONTH($G32),YEAR(AF$4)=YEAR($G32)),#REF!,IF(AND(AF$4&lt;($H32+1),(AF$4+1)&gt;$G32),$T32,0)))</f>
        <v>15616</v>
      </c>
      <c r="AG32" s="1285">
        <f>IF(AND(MONTH(AG$4)=MONTH($H32),YEAR(AG$4)=YEAR($H32)),#REF!,IF(AND(MONTH(AG$4)=MONTH($G32),YEAR(AG$4)=YEAR($G32)),#REF!,IF(AND(AG$4&lt;($H32+1),(AG$4+1)&gt;$G32),$T32,0)))</f>
        <v>15616</v>
      </c>
      <c r="AH32" s="1285">
        <f>IF(AND(MONTH(AH$4)=MONTH($H32),YEAR(AH$4)=YEAR($H32)),#REF!,IF(AND(MONTH(AH$4)=MONTH($G32),YEAR(AH$4)=YEAR($G32)),#REF!,IF(AND(AH$4&lt;($H32+1),(AH$4+1)&gt;$G32),$T32,0)))</f>
        <v>15616</v>
      </c>
      <c r="AI32" s="1285" t="e">
        <f>IF(AND(MONTH(AI$4)=MONTH($H32),YEAR(AI$4)=YEAR($H32)),#REF!,IF(AND(MONTH(AI$4)=MONTH($G32),YEAR(AI$4)=YEAR($G32)),#REF!,IF(AND(AI$4&lt;($H32+1),(AI$4+1)&gt;$G32),$R32,0)))</f>
        <v>#REF!</v>
      </c>
      <c r="AJ32" s="1285">
        <f>IF(AND(MONTH(AJ$4)=MONTH($H32),YEAR(AJ$4)=YEAR($H32)),#REF!,IF(AND(MONTH(AJ$4)=MONTH($G32),YEAR(AJ$4)=YEAR($G32)),#REF!,IF(AND(AJ$4&lt;($H32+1),(AJ$4+1)&gt;$G32),$U32,0)))</f>
        <v>3316.6</v>
      </c>
      <c r="AK32" s="1285">
        <f>IF(AND(MONTH(AK$4)=MONTH($H32),YEAR(AK$4)=YEAR($H32)),#REF!,IF(AND(MONTH(AK$4)=MONTH($G32),YEAR(AK$4)=YEAR($G32)),#REF!,IF(AND(AK$4&lt;($H32+1),(AK$4+1)&gt;$G32),$U32,0)))</f>
        <v>3316.6</v>
      </c>
      <c r="AL32" s="1285">
        <f>IF(AND(MONTH(AL$4)=MONTH($H32),YEAR(AL$4)=YEAR($H32)),#REF!,IF(AND(MONTH(AL$4)=MONTH($G32),YEAR(AL$4)=YEAR($G32)),#REF!,IF(AND(AL$4&lt;($H32+1),(AL$4+1)&gt;$G32),$U32,0)))</f>
        <v>3316.6</v>
      </c>
      <c r="AM32" s="1285">
        <f>IF(AND(MONTH(AM$4)=MONTH($H32),YEAR(AM$4)=YEAR($H32)),#REF!,IF(AND(MONTH(AM$4)=MONTH($G32),YEAR(AM$4)=YEAR($G32)),#REF!,IF(AND(AM$4&lt;($H32+1),(AM$4+1)&gt;$G32),$U32,0)))</f>
        <v>3316.6</v>
      </c>
      <c r="AN32" s="1285">
        <f>IF(AND(MONTH(AN$4)=MONTH($H32),YEAR(AN$4)=YEAR($H32)),#REF!,IF(AND(MONTH(AN$4)=MONTH($G32),YEAR(AN$4)=YEAR($G32)),#REF!,IF(AND(AN$4&lt;($H32+1),(AN$4+1)&gt;$G32),$U32,0)))</f>
        <v>3316.6</v>
      </c>
      <c r="AO32" s="1285">
        <f>IF(AND(MONTH(AO$4)=MONTH($H32),YEAR(AO$4)=YEAR($H32)),#REF!,IF(AND(MONTH(AO$4)=MONTH($G32),YEAR(AO$4)=YEAR($G32)),#REF!,IF(AND(AO$4&lt;($H32+1),(AO$4+1)&gt;$G32),$U32,0)))</f>
        <v>3316.6</v>
      </c>
      <c r="AP32" s="1285">
        <f>IF(AND(MONTH(AP$4)=MONTH($H32),YEAR(AP$4)=YEAR($H32)),#REF!,IF(AND(MONTH(AP$4)=MONTH($G32),YEAR(AP$4)=YEAR($G32)),#REF!,IF(AND(AP$4&lt;($H32+1),(AP$4+1)&gt;$G32),$U32,0)))</f>
        <v>3316.6</v>
      </c>
      <c r="AQ32" s="1285">
        <f>IF(AND(MONTH(AQ$4)=MONTH($H32),YEAR(AQ$4)=YEAR($H32)),#REF!,IF(AND(MONTH(AQ$4)=MONTH($G32),YEAR(AQ$4)=YEAR($G32)),#REF!,IF(AND(AQ$4&lt;($H32+1),(AQ$4+1)&gt;$G32),$U32,0)))</f>
        <v>3316.6</v>
      </c>
      <c r="AR32" s="1285">
        <f>IF(AND(MONTH(AR$4)=MONTH($H32),YEAR(AR$4)=YEAR($H32)),#REF!,IF(AND(MONTH(AR$4)=MONTH($G32),YEAR(AR$4)=YEAR($G32)),#REF!,IF(AND(AR$4&lt;($H32+1),(AR$4+1)&gt;$G32),$U32,0)))</f>
        <v>3316.6</v>
      </c>
      <c r="AS32" s="1285">
        <f>IF(AND(MONTH(AS$4)=MONTH($H32),YEAR(AS$4)=YEAR($H32)),#REF!,IF(AND(MONTH(AS$4)=MONTH($G32),YEAR(AS$4)=YEAR($G32)),#REF!,IF(AND(AS$4&lt;($H32+1),(AS$4+1)&gt;$G32),$U32,0)))</f>
        <v>3316.6</v>
      </c>
      <c r="AT32" s="1285">
        <f>IF(AND(MONTH(AT$4)=MONTH($H32),YEAR(AT$4)=YEAR($H32)),#REF!,IF(AND(MONTH(AT$4)=MONTH($G32),YEAR(AT$4)=YEAR($G32)),#REF!,IF(AND(AT$4&lt;($H32+1),(AT$4+1)&gt;$G32),$U32,0)))</f>
        <v>3316.6</v>
      </c>
      <c r="AU32" s="1297"/>
      <c r="AV32" s="1028"/>
      <c r="AW32" s="1028"/>
    </row>
    <row r="33" spans="1:49" ht="18" customHeight="1">
      <c r="A33" s="1186">
        <v>8</v>
      </c>
      <c r="B33" s="1187" t="s">
        <v>34</v>
      </c>
      <c r="C33" s="1187" t="s">
        <v>35</v>
      </c>
      <c r="D33" s="1187"/>
      <c r="E33" s="1187"/>
      <c r="F33" s="1197" t="s">
        <v>59</v>
      </c>
      <c r="G33" s="1190">
        <v>45301</v>
      </c>
      <c r="H33" s="1198">
        <v>45666</v>
      </c>
      <c r="I33" s="1235"/>
      <c r="J33" s="1236">
        <v>0</v>
      </c>
      <c r="K33" s="1236">
        <v>1442</v>
      </c>
      <c r="L33" s="1237">
        <v>13.765499999999999</v>
      </c>
      <c r="M33" s="1237">
        <v>1.38</v>
      </c>
      <c r="N33" s="1237">
        <v>14.910325</v>
      </c>
      <c r="O33" s="1238">
        <v>2.2999999999999998</v>
      </c>
      <c r="P33" s="1234">
        <f t="shared" si="9"/>
        <v>15.1455</v>
      </c>
      <c r="Q33" s="1284">
        <f>S33-R33</f>
        <v>17010.04</v>
      </c>
      <c r="R33" s="1285">
        <f t="shared" si="10"/>
        <v>1989.96</v>
      </c>
      <c r="S33" s="1285">
        <v>19000</v>
      </c>
      <c r="T33" s="1285">
        <v>16116</v>
      </c>
      <c r="U33" s="1285">
        <f t="shared" si="4"/>
        <v>3316.6</v>
      </c>
      <c r="V33" s="1285">
        <v>19000</v>
      </c>
      <c r="W33" s="1285">
        <f>IF(AND(MONTH(W$4)=MONTH($H33),YEAR(W$4)=YEAR($H33)),#REF!,IF(AND(MONTH(W$4)=MONTH($G33),YEAR(W$4)=YEAR($G33)),#REF!,IF(AND(W$4&lt;($H33+1),(W$4+1)&gt;$G33),$Q33,0)))</f>
        <v>0</v>
      </c>
      <c r="X33" s="1285">
        <f>IF(AND(MONTH(X$4)=MONTH($H33),YEAR(X$4)=YEAR($H33)),#REF!,IF(AND(MONTH(X$4)=MONTH($G33),YEAR(X$4)=YEAR($G33)),#REF!,IF(AND(X$4&lt;($H33+1),(X$4+1)&gt;$G33),$T33,0)))</f>
        <v>0</v>
      </c>
      <c r="Y33" s="1285">
        <f>IF(AND(MONTH(Y$4)=MONTH($H33),YEAR(Y$4)=YEAR($H33)),#REF!,IF(AND(MONTH(Y$4)=MONTH($G33),YEAR(Y$4)=YEAR($G33)),#REF!,IF(AND(Y$4&lt;($H33+1),(Y$4+1)&gt;$G33),$T33,0)))</f>
        <v>0</v>
      </c>
      <c r="Z33" s="1285">
        <f>IF(AND(MONTH(Z$4)=MONTH($H33),YEAR(Z$4)=YEAR($H33)),#REF!,IF(AND(MONTH(Z$4)=MONTH($G33),YEAR(Z$4)=YEAR($G33)),#REF!,IF(AND(Z$4&lt;($H33+1),(Z$4+1)&gt;$G33),$T33,0)))</f>
        <v>0</v>
      </c>
      <c r="AA33" s="1285">
        <f>IF(AND(MONTH(AA$4)=MONTH($H33),YEAR(AA$4)=YEAR($H33)),#REF!,IF(AND(MONTH(AA$4)=MONTH($G33),YEAR(AA$4)=YEAR($G33)),#REF!,IF(AND(AA$4&lt;($H33+1),(AA$4+1)&gt;$G33),$T33,0)))</f>
        <v>0</v>
      </c>
      <c r="AB33" s="1285">
        <f>IF(AND(MONTH(AB$4)=MONTH($H33),YEAR(AB$4)=YEAR($H33)),#REF!,IF(AND(MONTH(AB$4)=MONTH($G33),YEAR(AB$4)=YEAR($G33)),#REF!,IF(AND(AB$4&lt;($H33+1),(AB$4+1)&gt;$G33),$T33,0)))</f>
        <v>0</v>
      </c>
      <c r="AC33" s="1285">
        <f>IF(AND(MONTH(AC$4)=MONTH($H33),YEAR(AC$4)=YEAR($H33)),#REF!,IF(AND(MONTH(AC$4)=MONTH($G33),YEAR(AC$4)=YEAR($G33)),#REF!,IF(AND(AC$4&lt;($H33+1),(AC$4+1)&gt;$G33),$T33,0)))</f>
        <v>0</v>
      </c>
      <c r="AD33" s="1285">
        <f>IF(AND(MONTH(AD$4)=MONTH($H33),YEAR(AD$4)=YEAR($H33)),#REF!,IF(AND(MONTH(AD$4)=MONTH($G33),YEAR(AD$4)=YEAR($G33)),#REF!,IF(AND(AD$4&lt;($H33+1),(AD$4+1)&gt;$G33),$T33,0)))</f>
        <v>0</v>
      </c>
      <c r="AE33" s="1285">
        <f>IF(AND(MONTH(AE$4)=MONTH($H33),YEAR(AE$4)=YEAR($H33)),#REF!,IF(AND(MONTH(AE$4)=MONTH($G33),YEAR(AE$4)=YEAR($G33)),#REF!,IF(AND(AE$4&lt;($H33+1),(AE$4+1)&gt;$G33),$T33,0)))</f>
        <v>0</v>
      </c>
      <c r="AF33" s="1285">
        <f>IF(AND(MONTH(AF$4)=MONTH($H33),YEAR(AF$4)=YEAR($H33)),#REF!,IF(AND(MONTH(AF$4)=MONTH($G33),YEAR(AF$4)=YEAR($G33)),#REF!,IF(AND(AF$4&lt;($H33+1),(AF$4+1)&gt;$G33),$T33,0)))</f>
        <v>0</v>
      </c>
      <c r="AG33" s="1285">
        <f>IF(AND(MONTH(AG$4)=MONTH($H33),YEAR(AG$4)=YEAR($H33)),#REF!,IF(AND(MONTH(AG$4)=MONTH($G33),YEAR(AG$4)=YEAR($G33)),#REF!,IF(AND(AG$4&lt;($H33+1),(AG$4+1)&gt;$G33),$T33,0)))</f>
        <v>0</v>
      </c>
      <c r="AH33" s="1285">
        <f>IF(AND(MONTH(AH$4)=MONTH($H33),YEAR(AH$4)=YEAR($H33)),#REF!,IF(AND(MONTH(AH$4)=MONTH($G33),YEAR(AH$4)=YEAR($G33)),#REF!,IF(AND(AH$4&lt;($H33+1),(AH$4+1)&gt;$G33),$T33,0)))</f>
        <v>0</v>
      </c>
      <c r="AI33" s="1285">
        <f>IF(AND(MONTH(AI$4)=MONTH($H33),YEAR(AI$4)=YEAR($H33)),#REF!,IF(AND(MONTH(AI$4)=MONTH($G33),YEAR(AI$4)=YEAR($G33)),#REF!,IF(AND(AI$4&lt;($H33+1),(AI$4+1)&gt;$G33),$R33,0)))</f>
        <v>0</v>
      </c>
      <c r="AJ33" s="1285">
        <f>IF(AND(MONTH(AJ$4)=MONTH($H33),YEAR(AJ$4)=YEAR($H33)),#REF!,IF(AND(MONTH(AJ$4)=MONTH($G33),YEAR(AJ$4)=YEAR($G33)),#REF!,IF(AND(AJ$4&lt;($H33+1),(AJ$4+1)&gt;$G33),$U33,0)))</f>
        <v>0</v>
      </c>
      <c r="AK33" s="1285">
        <f>IF(AND(MONTH(AK$4)=MONTH($H33),YEAR(AK$4)=YEAR($H33)),#REF!,IF(AND(MONTH(AK$4)=MONTH($G33),YEAR(AK$4)=YEAR($G33)),#REF!,IF(AND(AK$4&lt;($H33+1),(AK$4+1)&gt;$G33),$U33,0)))</f>
        <v>0</v>
      </c>
      <c r="AL33" s="1285">
        <f>IF(AND(MONTH(AL$4)=MONTH($H33),YEAR(AL$4)=YEAR($H33)),#REF!,IF(AND(MONTH(AL$4)=MONTH($G33),YEAR(AL$4)=YEAR($G33)),#REF!,IF(AND(AL$4&lt;($H33+1),(AL$4+1)&gt;$G33),$U33,0)))</f>
        <v>0</v>
      </c>
      <c r="AM33" s="1285">
        <f>IF(AND(MONTH(AM$4)=MONTH($H33),YEAR(AM$4)=YEAR($H33)),#REF!,IF(AND(MONTH(AM$4)=MONTH($G33),YEAR(AM$4)=YEAR($G33)),#REF!,IF(AND(AM$4&lt;($H33+1),(AM$4+1)&gt;$G33),$U33,0)))</f>
        <v>0</v>
      </c>
      <c r="AN33" s="1285">
        <f>IF(AND(MONTH(AN$4)=MONTH($H33),YEAR(AN$4)=YEAR($H33)),#REF!,IF(AND(MONTH(AN$4)=MONTH($G33),YEAR(AN$4)=YEAR($G33)),#REF!,IF(AND(AN$4&lt;($H33+1),(AN$4+1)&gt;$G33),$U33,0)))</f>
        <v>0</v>
      </c>
      <c r="AO33" s="1285">
        <f>IF(AND(MONTH(AO$4)=MONTH($H33),YEAR(AO$4)=YEAR($H33)),#REF!,IF(AND(MONTH(AO$4)=MONTH($G33),YEAR(AO$4)=YEAR($G33)),#REF!,IF(AND(AO$4&lt;($H33+1),(AO$4+1)&gt;$G33),$U33,0)))</f>
        <v>0</v>
      </c>
      <c r="AP33" s="1285">
        <f>IF(AND(MONTH(AP$4)=MONTH($H33),YEAR(AP$4)=YEAR($H33)),#REF!,IF(AND(MONTH(AP$4)=MONTH($G33),YEAR(AP$4)=YEAR($G33)),#REF!,IF(AND(AP$4&lt;($H33+1),(AP$4+1)&gt;$G33),$U33,0)))</f>
        <v>0</v>
      </c>
      <c r="AQ33" s="1285">
        <f>IF(AND(MONTH(AQ$4)=MONTH($H33),YEAR(AQ$4)=YEAR($H33)),#REF!,IF(AND(MONTH(AQ$4)=MONTH($G33),YEAR(AQ$4)=YEAR($G33)),#REF!,IF(AND(AQ$4&lt;($H33+1),(AQ$4+1)&gt;$G33),$U33,0)))</f>
        <v>0</v>
      </c>
      <c r="AR33" s="1285">
        <f>IF(AND(MONTH(AR$4)=MONTH($H33),YEAR(AR$4)=YEAR($H33)),#REF!,IF(AND(MONTH(AR$4)=MONTH($G33),YEAR(AR$4)=YEAR($G33)),#REF!,IF(AND(AR$4&lt;($H33+1),(AR$4+1)&gt;$G33),$U33,0)))</f>
        <v>0</v>
      </c>
      <c r="AS33" s="1285">
        <f>IF(AND(MONTH(AS$4)=MONTH($H33),YEAR(AS$4)=YEAR($H33)),#REF!,IF(AND(MONTH(AS$4)=MONTH($G33),YEAR(AS$4)=YEAR($G33)),#REF!,IF(AND(AS$4&lt;($H33+1),(AS$4+1)&gt;$G33),$U33,0)))</f>
        <v>0</v>
      </c>
      <c r="AT33" s="1285">
        <f>IF(AND(MONTH(AT$4)=MONTH($H33),YEAR(AT$4)=YEAR($H33)),#REF!,IF(AND(MONTH(AT$4)=MONTH($G33),YEAR(AT$4)=YEAR($G33)),#REF!,IF(AND(AT$4&lt;($H33+1),(AT$4+1)&gt;$G33),$U33,0)))</f>
        <v>0</v>
      </c>
      <c r="AU33" s="1297"/>
      <c r="AV33" s="1028"/>
      <c r="AW33" s="1028"/>
    </row>
    <row r="34" spans="1:49" ht="18" customHeight="1">
      <c r="A34" s="1186">
        <v>9</v>
      </c>
      <c r="B34" s="1187" t="s">
        <v>34</v>
      </c>
      <c r="C34" s="1187" t="s">
        <v>35</v>
      </c>
      <c r="D34" s="1187"/>
      <c r="E34" s="1187" t="s">
        <v>60</v>
      </c>
      <c r="F34" s="1197" t="s">
        <v>61</v>
      </c>
      <c r="G34" s="1190">
        <v>44625</v>
      </c>
      <c r="H34" s="1198">
        <v>44989</v>
      </c>
      <c r="I34" s="1235"/>
      <c r="J34" s="1236">
        <v>1091</v>
      </c>
      <c r="K34" s="1236">
        <v>1091</v>
      </c>
      <c r="L34" s="1235">
        <v>17.02</v>
      </c>
      <c r="M34" s="1237">
        <v>1.38</v>
      </c>
      <c r="N34" s="1235">
        <v>18.652999999999999</v>
      </c>
      <c r="O34" s="1238">
        <v>2.2999999999999998</v>
      </c>
      <c r="P34" s="1234">
        <f t="shared" si="9"/>
        <v>18.399999999999999</v>
      </c>
      <c r="Q34" s="1284">
        <f t="shared" ref="Q34:Q46" si="11">L34*K34</f>
        <v>18568.82</v>
      </c>
      <c r="R34" s="1285">
        <f t="shared" si="10"/>
        <v>1505.58</v>
      </c>
      <c r="S34" s="1285">
        <f t="shared" ref="S34:S67" si="12">SUM(Q34:R34)</f>
        <v>20074.400000000001</v>
      </c>
      <c r="T34" s="1285">
        <f t="shared" ref="T34:T73" si="13">N34*K34</f>
        <v>20350.422999999999</v>
      </c>
      <c r="U34" s="1285">
        <f t="shared" si="4"/>
        <v>2509.3000000000002</v>
      </c>
      <c r="V34" s="1285">
        <f t="shared" ref="V34:V67" si="14">SUM(T34:U34)</f>
        <v>22859.723000000002</v>
      </c>
      <c r="W34" s="1285">
        <f>IF(AND(MONTH(W$4)=MONTH($H34),YEAR(W$4)=YEAR($H34)),#REF!,IF(AND(MONTH(W$4)=MONTH($G34),YEAR(W$4)=YEAR($G34)),#REF!,IF(AND(W$4&lt;($H34+1),(W$4+1)&gt;$G34),$Q34,0)))</f>
        <v>18568.82</v>
      </c>
      <c r="X34" s="1285">
        <f>IF(AND(MONTH(X$4)=MONTH($H34),YEAR(X$4)=YEAR($H34)),#REF!,IF(AND(MONTH(X$4)=MONTH($G34),YEAR(X$4)=YEAR($G34)),#REF!,IF(AND(X$4&lt;($H34+1),(X$4+1)&gt;$G34),$T34,0)))</f>
        <v>20350.422999999999</v>
      </c>
      <c r="Y34" s="1285" t="e">
        <f>IF(AND(MONTH(Y$4)=MONTH($H34),YEAR(Y$4)=YEAR($H34)),#REF!,IF(AND(MONTH(Y$4)=MONTH($G34),YEAR(Y$4)=YEAR($G34)),#REF!,IF(AND(Y$4&lt;($H34+1),(Y$4+1)&gt;$G34),$T34,0)))</f>
        <v>#REF!</v>
      </c>
      <c r="Z34" s="1285">
        <f>IF(AND(MONTH(Z$4)=MONTH($H34),YEAR(Z$4)=YEAR($H34)),#REF!,IF(AND(MONTH(Z$4)=MONTH($G34),YEAR(Z$4)=YEAR($G34)),#REF!,IF(AND(Z$4&lt;($H34+1),(Z$4+1)&gt;$G34),$T34,0)))</f>
        <v>0</v>
      </c>
      <c r="AA34" s="1285">
        <f>IF(AND(MONTH(AA$4)=MONTH($H34),YEAR(AA$4)=YEAR($H34)),#REF!,IF(AND(MONTH(AA$4)=MONTH($G34),YEAR(AA$4)=YEAR($G34)),#REF!,IF(AND(AA$4&lt;($H34+1),(AA$4+1)&gt;$G34),$T34,0)))</f>
        <v>0</v>
      </c>
      <c r="AB34" s="1285">
        <f>IF(AND(MONTH(AB$4)=MONTH($H34),YEAR(AB$4)=YEAR($H34)),#REF!,IF(AND(MONTH(AB$4)=MONTH($G34),YEAR(AB$4)=YEAR($G34)),#REF!,IF(AND(AB$4&lt;($H34+1),(AB$4+1)&gt;$G34),$T34,0)))</f>
        <v>0</v>
      </c>
      <c r="AC34" s="1285">
        <f>IF(AND(MONTH(AC$4)=MONTH($H34),YEAR(AC$4)=YEAR($H34)),#REF!,IF(AND(MONTH(AC$4)=MONTH($G34),YEAR(AC$4)=YEAR($G34)),#REF!,IF(AND(AC$4&lt;($H34+1),(AC$4+1)&gt;$G34),$T34,0)))</f>
        <v>0</v>
      </c>
      <c r="AD34" s="1285">
        <f>IF(AND(MONTH(AD$4)=MONTH($H34),YEAR(AD$4)=YEAR($H34)),#REF!,IF(AND(MONTH(AD$4)=MONTH($G34),YEAR(AD$4)=YEAR($G34)),#REF!,IF(AND(AD$4&lt;($H34+1),(AD$4+1)&gt;$G34),$T34,0)))</f>
        <v>0</v>
      </c>
      <c r="AE34" s="1285">
        <f>IF(AND(MONTH(AE$4)=MONTH($H34),YEAR(AE$4)=YEAR($H34)),#REF!,IF(AND(MONTH(AE$4)=MONTH($G34),YEAR(AE$4)=YEAR($G34)),#REF!,IF(AND(AE$4&lt;($H34+1),(AE$4+1)&gt;$G34),$T34,0)))</f>
        <v>0</v>
      </c>
      <c r="AF34" s="1285">
        <f>IF(AND(MONTH(AF$4)=MONTH($H34),YEAR(AF$4)=YEAR($H34)),#REF!,IF(AND(MONTH(AF$4)=MONTH($G34),YEAR(AF$4)=YEAR($G34)),#REF!,IF(AND(AF$4&lt;($H34+1),(AF$4+1)&gt;$G34),$T34,0)))</f>
        <v>0</v>
      </c>
      <c r="AG34" s="1285">
        <f>IF(AND(MONTH(AG$4)=MONTH($H34),YEAR(AG$4)=YEAR($H34)),#REF!,IF(AND(MONTH(AG$4)=MONTH($G34),YEAR(AG$4)=YEAR($G34)),#REF!,IF(AND(AG$4&lt;($H34+1),(AG$4+1)&gt;$G34),$T34,0)))</f>
        <v>0</v>
      </c>
      <c r="AH34" s="1285">
        <f>IF(AND(MONTH(AH$4)=MONTH($H34),YEAR(AH$4)=YEAR($H34)),#REF!,IF(AND(MONTH(AH$4)=MONTH($G34),YEAR(AH$4)=YEAR($G34)),#REF!,IF(AND(AH$4&lt;($H34+1),(AH$4+1)&gt;$G34),$T34,0)))</f>
        <v>0</v>
      </c>
      <c r="AI34" s="1285">
        <f>IF(AND(MONTH(AI$4)=MONTH($H34),YEAR(AI$4)=YEAR($H34)),#REF!,IF(AND(MONTH(AI$4)=MONTH($G34),YEAR(AI$4)=YEAR($G34)),#REF!,IF(AND(AI$4&lt;($H34+1),(AI$4+1)&gt;$G34),$R34,0)))</f>
        <v>1505.58</v>
      </c>
      <c r="AJ34" s="1285">
        <f>IF(AND(MONTH(AJ$4)=MONTH($H34),YEAR(AJ$4)=YEAR($H34)),#REF!,IF(AND(MONTH(AJ$4)=MONTH($G34),YEAR(AJ$4)=YEAR($G34)),#REF!,IF(AND(AJ$4&lt;($H34+1),(AJ$4+1)&gt;$G34),$U34,0)))</f>
        <v>2509.3000000000002</v>
      </c>
      <c r="AK34" s="1285" t="e">
        <f>IF(AND(MONTH(AK$4)=MONTH($H34),YEAR(AK$4)=YEAR($H34)),#REF!,IF(AND(MONTH(AK$4)=MONTH($G34),YEAR(AK$4)=YEAR($G34)),#REF!,IF(AND(AK$4&lt;($H34+1),(AK$4+1)&gt;$G34),$U34,0)))</f>
        <v>#REF!</v>
      </c>
      <c r="AL34" s="1285">
        <f>IF(AND(MONTH(AL$4)=MONTH($H34),YEAR(AL$4)=YEAR($H34)),#REF!,IF(AND(MONTH(AL$4)=MONTH($G34),YEAR(AL$4)=YEAR($G34)),#REF!,IF(AND(AL$4&lt;($H34+1),(AL$4+1)&gt;$G34),$U34,0)))</f>
        <v>0</v>
      </c>
      <c r="AM34" s="1285">
        <f>IF(AND(MONTH(AM$4)=MONTH($H34),YEAR(AM$4)=YEAR($H34)),#REF!,IF(AND(MONTH(AM$4)=MONTH($G34),YEAR(AM$4)=YEAR($G34)),#REF!,IF(AND(AM$4&lt;($H34+1),(AM$4+1)&gt;$G34),$U34,0)))</f>
        <v>0</v>
      </c>
      <c r="AN34" s="1285">
        <f>IF(AND(MONTH(AN$4)=MONTH($H34),YEAR(AN$4)=YEAR($H34)),#REF!,IF(AND(MONTH(AN$4)=MONTH($G34),YEAR(AN$4)=YEAR($G34)),#REF!,IF(AND(AN$4&lt;($H34+1),(AN$4+1)&gt;$G34),$U34,0)))</f>
        <v>0</v>
      </c>
      <c r="AO34" s="1285">
        <f>IF(AND(MONTH(AO$4)=MONTH($H34),YEAR(AO$4)=YEAR($H34)),#REF!,IF(AND(MONTH(AO$4)=MONTH($G34),YEAR(AO$4)=YEAR($G34)),#REF!,IF(AND(AO$4&lt;($H34+1),(AO$4+1)&gt;$G34),$U34,0)))</f>
        <v>0</v>
      </c>
      <c r="AP34" s="1285">
        <f>IF(AND(MONTH(AP$4)=MONTH($H34),YEAR(AP$4)=YEAR($H34)),#REF!,IF(AND(MONTH(AP$4)=MONTH($G34),YEAR(AP$4)=YEAR($G34)),#REF!,IF(AND(AP$4&lt;($H34+1),(AP$4+1)&gt;$G34),$U34,0)))</f>
        <v>0</v>
      </c>
      <c r="AQ34" s="1285">
        <f>IF(AND(MONTH(AQ$4)=MONTH($H34),YEAR(AQ$4)=YEAR($H34)),#REF!,IF(AND(MONTH(AQ$4)=MONTH($G34),YEAR(AQ$4)=YEAR($G34)),#REF!,IF(AND(AQ$4&lt;($H34+1),(AQ$4+1)&gt;$G34),$U34,0)))</f>
        <v>0</v>
      </c>
      <c r="AR34" s="1285">
        <f>IF(AND(MONTH(AR$4)=MONTH($H34),YEAR(AR$4)=YEAR($H34)),#REF!,IF(AND(MONTH(AR$4)=MONTH($G34),YEAR(AR$4)=YEAR($G34)),#REF!,IF(AND(AR$4&lt;($H34+1),(AR$4+1)&gt;$G34),$U34,0)))</f>
        <v>0</v>
      </c>
      <c r="AS34" s="1285">
        <f>IF(AND(MONTH(AS$4)=MONTH($H34),YEAR(AS$4)=YEAR($H34)),#REF!,IF(AND(MONTH(AS$4)=MONTH($G34),YEAR(AS$4)=YEAR($G34)),#REF!,IF(AND(AS$4&lt;($H34+1),(AS$4+1)&gt;$G34),$U34,0)))</f>
        <v>0</v>
      </c>
      <c r="AT34" s="1285">
        <f>IF(AND(MONTH(AT$4)=MONTH($H34),YEAR(AT$4)=YEAR($H34)),#REF!,IF(AND(MONTH(AT$4)=MONTH($G34),YEAR(AT$4)=YEAR($G34)),#REF!,IF(AND(AT$4&lt;($H34+1),(AT$4+1)&gt;$G34),$U34,0)))</f>
        <v>0</v>
      </c>
      <c r="AU34" s="1297"/>
      <c r="AV34" s="1028"/>
      <c r="AW34" s="1028"/>
    </row>
    <row r="35" spans="1:49" ht="18" customHeight="1">
      <c r="A35" s="1186">
        <v>9</v>
      </c>
      <c r="B35" s="1187" t="s">
        <v>34</v>
      </c>
      <c r="C35" s="1187" t="s">
        <v>35</v>
      </c>
      <c r="D35" s="1187"/>
      <c r="E35" s="1187"/>
      <c r="F35" s="1197" t="s">
        <v>61</v>
      </c>
      <c r="G35" s="1190">
        <v>44990</v>
      </c>
      <c r="H35" s="1198">
        <v>45355</v>
      </c>
      <c r="I35" s="1235"/>
      <c r="J35" s="1236">
        <v>0</v>
      </c>
      <c r="K35" s="1236">
        <v>1091</v>
      </c>
      <c r="L35" s="1235">
        <v>18.170000000000002</v>
      </c>
      <c r="M35" s="1237">
        <v>1.38</v>
      </c>
      <c r="N35" s="1235">
        <v>19.9755</v>
      </c>
      <c r="O35" s="1238">
        <v>2.2999999999999998</v>
      </c>
      <c r="P35" s="1234">
        <f t="shared" si="9"/>
        <v>19.55</v>
      </c>
      <c r="Q35" s="1284">
        <f t="shared" si="11"/>
        <v>19823.47</v>
      </c>
      <c r="R35" s="1285">
        <f t="shared" si="10"/>
        <v>1505.58</v>
      </c>
      <c r="S35" s="1285">
        <f t="shared" si="12"/>
        <v>21329.05</v>
      </c>
      <c r="T35" s="1285">
        <f t="shared" si="13"/>
        <v>21793.270499999999</v>
      </c>
      <c r="U35" s="1285">
        <f t="shared" si="4"/>
        <v>2509.3000000000002</v>
      </c>
      <c r="V35" s="1285">
        <f t="shared" si="14"/>
        <v>24302.570500000002</v>
      </c>
      <c r="W35" s="1285">
        <f>IF(AND(MONTH(W$4)=MONTH($H35),YEAR(W$4)=YEAR($H35)),#REF!,IF(AND(MONTH(W$4)=MONTH($G35),YEAR(W$4)=YEAR($G35)),#REF!,IF(AND(W$4&lt;($H35+1),(W$4+1)&gt;$G35),$Q35,0)))</f>
        <v>0</v>
      </c>
      <c r="X35" s="1285">
        <f>IF(AND(MONTH(X$4)=MONTH($H35),YEAR(X$4)=YEAR($H35)),#REF!,IF(AND(MONTH(X$4)=MONTH($G35),YEAR(X$4)=YEAR($G35)),#REF!,IF(AND(X$4&lt;($H35+1),(X$4+1)&gt;$G35),$T35,0)))</f>
        <v>0</v>
      </c>
      <c r="Y35" s="1285" t="e">
        <f>IF(AND(MONTH(Y$4)=MONTH($H35),YEAR(Y$4)=YEAR($H35)),#REF!,IF(AND(MONTH(Y$4)=MONTH($G35),YEAR(Y$4)=YEAR($G35)),#REF!,IF(AND(Y$4&lt;($H35+1),(Y$4+1)&gt;$G35),$T35,0)))</f>
        <v>#REF!</v>
      </c>
      <c r="Z35" s="1285">
        <f>IF(AND(MONTH(Z$4)=MONTH($H35),YEAR(Z$4)=YEAR($H35)),#REF!,IF(AND(MONTH(Z$4)=MONTH($G35),YEAR(Z$4)=YEAR($G35)),#REF!,IF(AND(Z$4&lt;($H35+1),(Z$4+1)&gt;$G35),$T35,0)))</f>
        <v>21793.270499999999</v>
      </c>
      <c r="AA35" s="1285">
        <f>IF(AND(MONTH(AA$4)=MONTH($H35),YEAR(AA$4)=YEAR($H35)),#REF!,IF(AND(MONTH(AA$4)=MONTH($G35),YEAR(AA$4)=YEAR($G35)),#REF!,IF(AND(AA$4&lt;($H35+1),(AA$4+1)&gt;$G35),$T35,0)))</f>
        <v>21793.270499999999</v>
      </c>
      <c r="AB35" s="1285">
        <f>IF(AND(MONTH(AB$4)=MONTH($H35),YEAR(AB$4)=YEAR($H35)),#REF!,IF(AND(MONTH(AB$4)=MONTH($G35),YEAR(AB$4)=YEAR($G35)),#REF!,IF(AND(AB$4&lt;($H35+1),(AB$4+1)&gt;$G35),$T35,0)))</f>
        <v>21793.270499999999</v>
      </c>
      <c r="AC35" s="1285">
        <f>IF(AND(MONTH(AC$4)=MONTH($H35),YEAR(AC$4)=YEAR($H35)),#REF!,IF(AND(MONTH(AC$4)=MONTH($G35),YEAR(AC$4)=YEAR($G35)),#REF!,IF(AND(AC$4&lt;($H35+1),(AC$4+1)&gt;$G35),$T35,0)))</f>
        <v>21793.270499999999</v>
      </c>
      <c r="AD35" s="1285">
        <f>IF(AND(MONTH(AD$4)=MONTH($H35),YEAR(AD$4)=YEAR($H35)),#REF!,IF(AND(MONTH(AD$4)=MONTH($G35),YEAR(AD$4)=YEAR($G35)),#REF!,IF(AND(AD$4&lt;($H35+1),(AD$4+1)&gt;$G35),$T35,0)))</f>
        <v>21793.270499999999</v>
      </c>
      <c r="AE35" s="1285">
        <f>IF(AND(MONTH(AE$4)=MONTH($H35),YEAR(AE$4)=YEAR($H35)),#REF!,IF(AND(MONTH(AE$4)=MONTH($G35),YEAR(AE$4)=YEAR($G35)),#REF!,IF(AND(AE$4&lt;($H35+1),(AE$4+1)&gt;$G35),$T35,0)))</f>
        <v>21793.270499999999</v>
      </c>
      <c r="AF35" s="1285">
        <f>IF(AND(MONTH(AF$4)=MONTH($H35),YEAR(AF$4)=YEAR($H35)),#REF!,IF(AND(MONTH(AF$4)=MONTH($G35),YEAR(AF$4)=YEAR($G35)),#REF!,IF(AND(AF$4&lt;($H35+1),(AF$4+1)&gt;$G35),$T35,0)))</f>
        <v>21793.270499999999</v>
      </c>
      <c r="AG35" s="1285">
        <f>IF(AND(MONTH(AG$4)=MONTH($H35),YEAR(AG$4)=YEAR($H35)),#REF!,IF(AND(MONTH(AG$4)=MONTH($G35),YEAR(AG$4)=YEAR($G35)),#REF!,IF(AND(AG$4&lt;($H35+1),(AG$4+1)&gt;$G35),$T35,0)))</f>
        <v>21793.270499999999</v>
      </c>
      <c r="AH35" s="1285">
        <f>IF(AND(MONTH(AH$4)=MONTH($H35),YEAR(AH$4)=YEAR($H35)),#REF!,IF(AND(MONTH(AH$4)=MONTH($G35),YEAR(AH$4)=YEAR($G35)),#REF!,IF(AND(AH$4&lt;($H35+1),(AH$4+1)&gt;$G35),$T35,0)))</f>
        <v>21793.270499999999</v>
      </c>
      <c r="AI35" s="1285">
        <f>IF(AND(MONTH(AI$4)=MONTH($H35),YEAR(AI$4)=YEAR($H35)),#REF!,IF(AND(MONTH(AI$4)=MONTH($G35),YEAR(AI$4)=YEAR($G35)),#REF!,IF(AND(AI$4&lt;($H35+1),(AI$4+1)&gt;$G35),$R35,0)))</f>
        <v>0</v>
      </c>
      <c r="AJ35" s="1285">
        <f>IF(AND(MONTH(AJ$4)=MONTH($H35),YEAR(AJ$4)=YEAR($H35)),#REF!,IF(AND(MONTH(AJ$4)=MONTH($G35),YEAR(AJ$4)=YEAR($G35)),#REF!,IF(AND(AJ$4&lt;($H35+1),(AJ$4+1)&gt;$G35),$U35,0)))</f>
        <v>0</v>
      </c>
      <c r="AK35" s="1285" t="e">
        <f>IF(AND(MONTH(AK$4)=MONTH($H35),YEAR(AK$4)=YEAR($H35)),#REF!,IF(AND(MONTH(AK$4)=MONTH($G35),YEAR(AK$4)=YEAR($G35)),#REF!,IF(AND(AK$4&lt;($H35+1),(AK$4+1)&gt;$G35),$U35,0)))</f>
        <v>#REF!</v>
      </c>
      <c r="AL35" s="1285">
        <f>IF(AND(MONTH(AL$4)=MONTH($H35),YEAR(AL$4)=YEAR($H35)),#REF!,IF(AND(MONTH(AL$4)=MONTH($G35),YEAR(AL$4)=YEAR($G35)),#REF!,IF(AND(AL$4&lt;($H35+1),(AL$4+1)&gt;$G35),$U35,0)))</f>
        <v>2509.3000000000002</v>
      </c>
      <c r="AM35" s="1285">
        <f>IF(AND(MONTH(AM$4)=MONTH($H35),YEAR(AM$4)=YEAR($H35)),#REF!,IF(AND(MONTH(AM$4)=MONTH($G35),YEAR(AM$4)=YEAR($G35)),#REF!,IF(AND(AM$4&lt;($H35+1),(AM$4+1)&gt;$G35),$U35,0)))</f>
        <v>2509.3000000000002</v>
      </c>
      <c r="AN35" s="1285">
        <f>IF(AND(MONTH(AN$4)=MONTH($H35),YEAR(AN$4)=YEAR($H35)),#REF!,IF(AND(MONTH(AN$4)=MONTH($G35),YEAR(AN$4)=YEAR($G35)),#REF!,IF(AND(AN$4&lt;($H35+1),(AN$4+1)&gt;$G35),$U35,0)))</f>
        <v>2509.3000000000002</v>
      </c>
      <c r="AO35" s="1285">
        <f>IF(AND(MONTH(AO$4)=MONTH($H35),YEAR(AO$4)=YEAR($H35)),#REF!,IF(AND(MONTH(AO$4)=MONTH($G35),YEAR(AO$4)=YEAR($G35)),#REF!,IF(AND(AO$4&lt;($H35+1),(AO$4+1)&gt;$G35),$U35,0)))</f>
        <v>2509.3000000000002</v>
      </c>
      <c r="AP35" s="1285">
        <f>IF(AND(MONTH(AP$4)=MONTH($H35),YEAR(AP$4)=YEAR($H35)),#REF!,IF(AND(MONTH(AP$4)=MONTH($G35),YEAR(AP$4)=YEAR($G35)),#REF!,IF(AND(AP$4&lt;($H35+1),(AP$4+1)&gt;$G35),$U35,0)))</f>
        <v>2509.3000000000002</v>
      </c>
      <c r="AQ35" s="1285">
        <f>IF(AND(MONTH(AQ$4)=MONTH($H35),YEAR(AQ$4)=YEAR($H35)),#REF!,IF(AND(MONTH(AQ$4)=MONTH($G35),YEAR(AQ$4)=YEAR($G35)),#REF!,IF(AND(AQ$4&lt;($H35+1),(AQ$4+1)&gt;$G35),$U35,0)))</f>
        <v>2509.3000000000002</v>
      </c>
      <c r="AR35" s="1285">
        <f>IF(AND(MONTH(AR$4)=MONTH($H35),YEAR(AR$4)=YEAR($H35)),#REF!,IF(AND(MONTH(AR$4)=MONTH($G35),YEAR(AR$4)=YEAR($G35)),#REF!,IF(AND(AR$4&lt;($H35+1),(AR$4+1)&gt;$G35),$U35,0)))</f>
        <v>2509.3000000000002</v>
      </c>
      <c r="AS35" s="1285">
        <f>IF(AND(MONTH(AS$4)=MONTH($H35),YEAR(AS$4)=YEAR($H35)),#REF!,IF(AND(MONTH(AS$4)=MONTH($G35),YEAR(AS$4)=YEAR($G35)),#REF!,IF(AND(AS$4&lt;($H35+1),(AS$4+1)&gt;$G35),$U35,0)))</f>
        <v>2509.3000000000002</v>
      </c>
      <c r="AT35" s="1285">
        <f>IF(AND(MONTH(AT$4)=MONTH($H35),YEAR(AT$4)=YEAR($H35)),#REF!,IF(AND(MONTH(AT$4)=MONTH($G35),YEAR(AT$4)=YEAR($G35)),#REF!,IF(AND(AT$4&lt;($H35+1),(AT$4+1)&gt;$G35),$U35,0)))</f>
        <v>2509.3000000000002</v>
      </c>
      <c r="AU35" s="1297"/>
      <c r="AV35" s="1028"/>
      <c r="AW35" s="1028"/>
    </row>
    <row r="36" spans="1:49" ht="18" customHeight="1">
      <c r="A36" s="1186" t="s">
        <v>62</v>
      </c>
      <c r="B36" s="1187" t="s">
        <v>34</v>
      </c>
      <c r="C36" s="1187" t="s">
        <v>35</v>
      </c>
      <c r="D36" s="1187"/>
      <c r="E36" s="1195" t="s">
        <v>63</v>
      </c>
      <c r="F36" s="1189" t="s">
        <v>64</v>
      </c>
      <c r="G36" s="1190">
        <v>44260</v>
      </c>
      <c r="H36" s="1198">
        <v>45355</v>
      </c>
      <c r="I36" s="1235"/>
      <c r="J36" s="1236">
        <v>198</v>
      </c>
      <c r="K36" s="1236">
        <v>198</v>
      </c>
      <c r="L36" s="1235">
        <v>9.1999999999999993</v>
      </c>
      <c r="M36" s="1244">
        <v>0</v>
      </c>
      <c r="N36" s="1235">
        <v>9.1999999999999993</v>
      </c>
      <c r="O36" s="1238">
        <v>0</v>
      </c>
      <c r="P36" s="1234">
        <f t="shared" si="9"/>
        <v>9.1999999999999993</v>
      </c>
      <c r="Q36" s="1284">
        <f t="shared" si="11"/>
        <v>1821.6</v>
      </c>
      <c r="R36" s="1285">
        <f t="shared" si="10"/>
        <v>0</v>
      </c>
      <c r="S36" s="1285">
        <f t="shared" si="12"/>
        <v>1821.6</v>
      </c>
      <c r="T36" s="1285">
        <f t="shared" si="13"/>
        <v>1821.6</v>
      </c>
      <c r="U36" s="1285">
        <f t="shared" si="4"/>
        <v>0</v>
      </c>
      <c r="V36" s="1285">
        <f t="shared" si="14"/>
        <v>1821.6</v>
      </c>
      <c r="W36" s="1285">
        <f>IF(AND(MONTH(W$4)=MONTH($H36),YEAR(W$4)=YEAR($H36)),#REF!,IF(AND(MONTH(W$4)=MONTH($G36),YEAR(W$4)=YEAR($G36)),#REF!,IF(AND(W$4&lt;($H36+1),(W$4+1)&gt;$G36),$Q36,0)))</f>
        <v>1821.6</v>
      </c>
      <c r="X36" s="1285">
        <f>IF(AND(MONTH(X$4)=MONTH($H36),YEAR(X$4)=YEAR($H36)),#REF!,IF(AND(MONTH(X$4)=MONTH($G36),YEAR(X$4)=YEAR($G36)),#REF!,IF(AND(X$4&lt;($H36+1),(X$4+1)&gt;$G36),$T36,0)))</f>
        <v>1821.6</v>
      </c>
      <c r="Y36" s="1285">
        <f>IF(AND(MONTH(Y$4)=MONTH($H36),YEAR(Y$4)=YEAR($H36)),#REF!,IF(AND(MONTH(Y$4)=MONTH($G36),YEAR(Y$4)=YEAR($G36)),#REF!,IF(AND(Y$4&lt;($H36+1),(Y$4+1)&gt;$G36),$T36,0)))</f>
        <v>1821.6</v>
      </c>
      <c r="Z36" s="1285">
        <f>IF(AND(MONTH(Z$4)=MONTH($H36),YEAR(Z$4)=YEAR($H36)),#REF!,IF(AND(MONTH(Z$4)=MONTH($G36),YEAR(Z$4)=YEAR($G36)),#REF!,IF(AND(Z$4&lt;($H36+1),(Z$4+1)&gt;$G36),$T36,0)))</f>
        <v>1821.6</v>
      </c>
      <c r="AA36" s="1285">
        <f>IF(AND(MONTH(AA$4)=MONTH($H36),YEAR(AA$4)=YEAR($H36)),#REF!,IF(AND(MONTH(AA$4)=MONTH($G36),YEAR(AA$4)=YEAR($G36)),#REF!,IF(AND(AA$4&lt;($H36+1),(AA$4+1)&gt;$G36),$T36,0)))</f>
        <v>1821.6</v>
      </c>
      <c r="AB36" s="1285">
        <f>IF(AND(MONTH(AB$4)=MONTH($H36),YEAR(AB$4)=YEAR($H36)),#REF!,IF(AND(MONTH(AB$4)=MONTH($G36),YEAR(AB$4)=YEAR($G36)),#REF!,IF(AND(AB$4&lt;($H36+1),(AB$4+1)&gt;$G36),$T36,0)))</f>
        <v>1821.6</v>
      </c>
      <c r="AC36" s="1285">
        <f>IF(AND(MONTH(AC$4)=MONTH($H36),YEAR(AC$4)=YEAR($H36)),#REF!,IF(AND(MONTH(AC$4)=MONTH($G36),YEAR(AC$4)=YEAR($G36)),#REF!,IF(AND(AC$4&lt;($H36+1),(AC$4+1)&gt;$G36),$T36,0)))</f>
        <v>1821.6</v>
      </c>
      <c r="AD36" s="1285">
        <f>IF(AND(MONTH(AD$4)=MONTH($H36),YEAR(AD$4)=YEAR($H36)),#REF!,IF(AND(MONTH(AD$4)=MONTH($G36),YEAR(AD$4)=YEAR($G36)),#REF!,IF(AND(AD$4&lt;($H36+1),(AD$4+1)&gt;$G36),$T36,0)))</f>
        <v>1821.6</v>
      </c>
      <c r="AE36" s="1285">
        <f>IF(AND(MONTH(AE$4)=MONTH($H36),YEAR(AE$4)=YEAR($H36)),#REF!,IF(AND(MONTH(AE$4)=MONTH($G36),YEAR(AE$4)=YEAR($G36)),#REF!,IF(AND(AE$4&lt;($H36+1),(AE$4+1)&gt;$G36),$T36,0)))</f>
        <v>1821.6</v>
      </c>
      <c r="AF36" s="1285">
        <f>IF(AND(MONTH(AF$4)=MONTH($H36),YEAR(AF$4)=YEAR($H36)),#REF!,IF(AND(MONTH(AF$4)=MONTH($G36),YEAR(AF$4)=YEAR($G36)),#REF!,IF(AND(AF$4&lt;($H36+1),(AF$4+1)&gt;$G36),$T36,0)))</f>
        <v>1821.6</v>
      </c>
      <c r="AG36" s="1285">
        <f>IF(AND(MONTH(AG$4)=MONTH($H36),YEAR(AG$4)=YEAR($H36)),#REF!,IF(AND(MONTH(AG$4)=MONTH($G36),YEAR(AG$4)=YEAR($G36)),#REF!,IF(AND(AG$4&lt;($H36+1),(AG$4+1)&gt;$G36),$T36,0)))</f>
        <v>1821.6</v>
      </c>
      <c r="AH36" s="1285">
        <f>IF(AND(MONTH(AH$4)=MONTH($H36),YEAR(AH$4)=YEAR($H36)),#REF!,IF(AND(MONTH(AH$4)=MONTH($G36),YEAR(AH$4)=YEAR($G36)),#REF!,IF(AND(AH$4&lt;($H36+1),(AH$4+1)&gt;$G36),$T36,0)))</f>
        <v>1821.6</v>
      </c>
      <c r="AI36" s="1285">
        <f>IF(AND(MONTH(AI$4)=MONTH($H36),YEAR(AI$4)=YEAR($H36)),#REF!,IF(AND(MONTH(AI$4)=MONTH($G36),YEAR(AI$4)=YEAR($G36)),#REF!,IF(AND(AI$4&lt;($H36+1),(AI$4+1)&gt;$G36),$R36,0)))</f>
        <v>0</v>
      </c>
      <c r="AJ36" s="1285">
        <f>IF(AND(MONTH(AJ$4)=MONTH($H36),YEAR(AJ$4)=YEAR($H36)),#REF!,IF(AND(MONTH(AJ$4)=MONTH($G36),YEAR(AJ$4)=YEAR($G36)),#REF!,IF(AND(AJ$4&lt;($H36+1),(AJ$4+1)&gt;$G36),$U36,0)))</f>
        <v>0</v>
      </c>
      <c r="AK36" s="1285">
        <f>IF(AND(MONTH(AK$4)=MONTH($H36),YEAR(AK$4)=YEAR($H36)),#REF!,IF(AND(MONTH(AK$4)=MONTH($G36),YEAR(AK$4)=YEAR($G36)),#REF!,IF(AND(AK$4&lt;($H36+1),(AK$4+1)&gt;$G36),$U36,0)))</f>
        <v>0</v>
      </c>
      <c r="AL36" s="1285">
        <f>IF(AND(MONTH(AL$4)=MONTH($H36),YEAR(AL$4)=YEAR($H36)),#REF!,IF(AND(MONTH(AL$4)=MONTH($G36),YEAR(AL$4)=YEAR($G36)),#REF!,IF(AND(AL$4&lt;($H36+1),(AL$4+1)&gt;$G36),$U36,0)))</f>
        <v>0</v>
      </c>
      <c r="AM36" s="1285">
        <f>IF(AND(MONTH(AM$4)=MONTH($H36),YEAR(AM$4)=YEAR($H36)),#REF!,IF(AND(MONTH(AM$4)=MONTH($G36),YEAR(AM$4)=YEAR($G36)),#REF!,IF(AND(AM$4&lt;($H36+1),(AM$4+1)&gt;$G36),$U36,0)))</f>
        <v>0</v>
      </c>
      <c r="AN36" s="1285">
        <f>IF(AND(MONTH(AN$4)=MONTH($H36),YEAR(AN$4)=YEAR($H36)),#REF!,IF(AND(MONTH(AN$4)=MONTH($G36),YEAR(AN$4)=YEAR($G36)),#REF!,IF(AND(AN$4&lt;($H36+1),(AN$4+1)&gt;$G36),$U36,0)))</f>
        <v>0</v>
      </c>
      <c r="AO36" s="1285">
        <f>IF(AND(MONTH(AO$4)=MONTH($H36),YEAR(AO$4)=YEAR($H36)),#REF!,IF(AND(MONTH(AO$4)=MONTH($G36),YEAR(AO$4)=YEAR($G36)),#REF!,IF(AND(AO$4&lt;($H36+1),(AO$4+1)&gt;$G36),$U36,0)))</f>
        <v>0</v>
      </c>
      <c r="AP36" s="1285">
        <f>IF(AND(MONTH(AP$4)=MONTH($H36),YEAR(AP$4)=YEAR($H36)),#REF!,IF(AND(MONTH(AP$4)=MONTH($G36),YEAR(AP$4)=YEAR($G36)),#REF!,IF(AND(AP$4&lt;($H36+1),(AP$4+1)&gt;$G36),$U36,0)))</f>
        <v>0</v>
      </c>
      <c r="AQ36" s="1285">
        <f>IF(AND(MONTH(AQ$4)=MONTH($H36),YEAR(AQ$4)=YEAR($H36)),#REF!,IF(AND(MONTH(AQ$4)=MONTH($G36),YEAR(AQ$4)=YEAR($G36)),#REF!,IF(AND(AQ$4&lt;($H36+1),(AQ$4+1)&gt;$G36),$U36,0)))</f>
        <v>0</v>
      </c>
      <c r="AR36" s="1285">
        <f>IF(AND(MONTH(AR$4)=MONTH($H36),YEAR(AR$4)=YEAR($H36)),#REF!,IF(AND(MONTH(AR$4)=MONTH($G36),YEAR(AR$4)=YEAR($G36)),#REF!,IF(AND(AR$4&lt;($H36+1),(AR$4+1)&gt;$G36),$U36,0)))</f>
        <v>0</v>
      </c>
      <c r="AS36" s="1285">
        <f>IF(AND(MONTH(AS$4)=MONTH($H36),YEAR(AS$4)=YEAR($H36)),#REF!,IF(AND(MONTH(AS$4)=MONTH($G36),YEAR(AS$4)=YEAR($G36)),#REF!,IF(AND(AS$4&lt;($H36+1),(AS$4+1)&gt;$G36),$U36,0)))</f>
        <v>0</v>
      </c>
      <c r="AT36" s="1285">
        <f>IF(AND(MONTH(AT$4)=MONTH($H36),YEAR(AT$4)=YEAR($H36)),#REF!,IF(AND(MONTH(AT$4)=MONTH($G36),YEAR(AT$4)=YEAR($G36)),#REF!,IF(AND(AT$4&lt;($H36+1),(AT$4+1)&gt;$G36),$U36,0)))</f>
        <v>0</v>
      </c>
      <c r="AU36" s="1297"/>
      <c r="AV36" s="1028"/>
      <c r="AW36" s="1028"/>
    </row>
    <row r="37" spans="1:49" ht="18" customHeight="1">
      <c r="A37" s="1186">
        <v>10</v>
      </c>
      <c r="B37" s="1187" t="s">
        <v>34</v>
      </c>
      <c r="C37" s="1187" t="s">
        <v>35</v>
      </c>
      <c r="D37" s="1187"/>
      <c r="E37" s="1187" t="s">
        <v>65</v>
      </c>
      <c r="F37" s="1214" t="s">
        <v>66</v>
      </c>
      <c r="G37" s="1190">
        <v>44577</v>
      </c>
      <c r="H37" s="1190">
        <v>44941</v>
      </c>
      <c r="I37" s="1235"/>
      <c r="J37" s="1236">
        <v>2040</v>
      </c>
      <c r="K37" s="1236">
        <v>2040</v>
      </c>
      <c r="L37" s="1237">
        <v>11.845000000000001</v>
      </c>
      <c r="M37" s="1237">
        <v>1.38</v>
      </c>
      <c r="N37" s="1237">
        <v>12.701750000000001</v>
      </c>
      <c r="O37" s="1238">
        <v>2.2999999999999998</v>
      </c>
      <c r="P37" s="1234">
        <f t="shared" si="9"/>
        <v>13.225</v>
      </c>
      <c r="Q37" s="1284">
        <f t="shared" si="11"/>
        <v>24163.8</v>
      </c>
      <c r="R37" s="1285">
        <f t="shared" si="10"/>
        <v>2815.2</v>
      </c>
      <c r="S37" s="1285">
        <f t="shared" si="12"/>
        <v>26979</v>
      </c>
      <c r="T37" s="1285">
        <f t="shared" si="13"/>
        <v>25911.57</v>
      </c>
      <c r="U37" s="1285">
        <f t="shared" si="4"/>
        <v>4692</v>
      </c>
      <c r="V37" s="1285">
        <f t="shared" si="14"/>
        <v>30603.57</v>
      </c>
      <c r="W37" s="1285" t="e">
        <f>IF(AND(MONTH(W$4)=MONTH($H37),YEAR(W$4)=YEAR($H37)),#REF!,IF(AND(MONTH(W$4)=MONTH($G37),YEAR(W$4)=YEAR($G37)),#REF!,IF(AND(W$4&lt;($H37+1),(W$4+1)&gt;$G37),$Q37,0)))</f>
        <v>#REF!</v>
      </c>
      <c r="X37" s="1285">
        <f>IF(AND(MONTH(X$4)=MONTH($H37),YEAR(X$4)=YEAR($H37)),#REF!,IF(AND(MONTH(X$4)=MONTH($G37),YEAR(X$4)=YEAR($G37)),#REF!,IF(AND(X$4&lt;($H37+1),(X$4+1)&gt;$G37),$T37,0)))</f>
        <v>0</v>
      </c>
      <c r="Y37" s="1285">
        <f>IF(AND(MONTH(Y$4)=MONTH($H37),YEAR(Y$4)=YEAR($H37)),#REF!,IF(AND(MONTH(Y$4)=MONTH($G37),YEAR(Y$4)=YEAR($G37)),#REF!,IF(AND(Y$4&lt;($H37+1),(Y$4+1)&gt;$G37),$T37,0)))</f>
        <v>0</v>
      </c>
      <c r="Z37" s="1285">
        <f>IF(AND(MONTH(Z$4)=MONTH($H37),YEAR(Z$4)=YEAR($H37)),#REF!,IF(AND(MONTH(Z$4)=MONTH($G37),YEAR(Z$4)=YEAR($G37)),#REF!,IF(AND(Z$4&lt;($H37+1),(Z$4+1)&gt;$G37),$T37,0)))</f>
        <v>0</v>
      </c>
      <c r="AA37" s="1285">
        <f>IF(AND(MONTH(AA$4)=MONTH($H37),YEAR(AA$4)=YEAR($H37)),#REF!,IF(AND(MONTH(AA$4)=MONTH($G37),YEAR(AA$4)=YEAR($G37)),#REF!,IF(AND(AA$4&lt;($H37+1),(AA$4+1)&gt;$G37),$T37,0)))</f>
        <v>0</v>
      </c>
      <c r="AB37" s="1285">
        <f>IF(AND(MONTH(AB$4)=MONTH($H37),YEAR(AB$4)=YEAR($H37)),#REF!,IF(AND(MONTH(AB$4)=MONTH($G37),YEAR(AB$4)=YEAR($G37)),#REF!,IF(AND(AB$4&lt;($H37+1),(AB$4+1)&gt;$G37),$T37,0)))</f>
        <v>0</v>
      </c>
      <c r="AC37" s="1285">
        <f>IF(AND(MONTH(AC$4)=MONTH($H37),YEAR(AC$4)=YEAR($H37)),#REF!,IF(AND(MONTH(AC$4)=MONTH($G37),YEAR(AC$4)=YEAR($G37)),#REF!,IF(AND(AC$4&lt;($H37+1),(AC$4+1)&gt;$G37),$T37,0)))</f>
        <v>0</v>
      </c>
      <c r="AD37" s="1285">
        <f>IF(AND(MONTH(AD$4)=MONTH($H37),YEAR(AD$4)=YEAR($H37)),#REF!,IF(AND(MONTH(AD$4)=MONTH($G37),YEAR(AD$4)=YEAR($G37)),#REF!,IF(AND(AD$4&lt;($H37+1),(AD$4+1)&gt;$G37),$T37,0)))</f>
        <v>0</v>
      </c>
      <c r="AE37" s="1285">
        <f>IF(AND(MONTH(AE$4)=MONTH($H37),YEAR(AE$4)=YEAR($H37)),#REF!,IF(AND(MONTH(AE$4)=MONTH($G37),YEAR(AE$4)=YEAR($G37)),#REF!,IF(AND(AE$4&lt;($H37+1),(AE$4+1)&gt;$G37),$T37,0)))</f>
        <v>0</v>
      </c>
      <c r="AF37" s="1285">
        <f>IF(AND(MONTH(AF$4)=MONTH($H37),YEAR(AF$4)=YEAR($H37)),#REF!,IF(AND(MONTH(AF$4)=MONTH($G37),YEAR(AF$4)=YEAR($G37)),#REF!,IF(AND(AF$4&lt;($H37+1),(AF$4+1)&gt;$G37),$T37,0)))</f>
        <v>0</v>
      </c>
      <c r="AG37" s="1285">
        <f>IF(AND(MONTH(AG$4)=MONTH($H37),YEAR(AG$4)=YEAR($H37)),#REF!,IF(AND(MONTH(AG$4)=MONTH($G37),YEAR(AG$4)=YEAR($G37)),#REF!,IF(AND(AG$4&lt;($H37+1),(AG$4+1)&gt;$G37),$T37,0)))</f>
        <v>0</v>
      </c>
      <c r="AH37" s="1285">
        <f>IF(AND(MONTH(AH$4)=MONTH($H37),YEAR(AH$4)=YEAR($H37)),#REF!,IF(AND(MONTH(AH$4)=MONTH($G37),YEAR(AH$4)=YEAR($G37)),#REF!,IF(AND(AH$4&lt;($H37+1),(AH$4+1)&gt;$G37),$T37,0)))</f>
        <v>0</v>
      </c>
      <c r="AI37" s="1285" t="e">
        <f>IF(AND(MONTH(AI$4)=MONTH($H37),YEAR(AI$4)=YEAR($H37)),#REF!,IF(AND(MONTH(AI$4)=MONTH($G37),YEAR(AI$4)=YEAR($G37)),#REF!,IF(AND(AI$4&lt;($H37+1),(AI$4+1)&gt;$G37),$R37,0)))</f>
        <v>#REF!</v>
      </c>
      <c r="AJ37" s="1285">
        <f>IF(AND(MONTH(AJ$4)=MONTH($H37),YEAR(AJ$4)=YEAR($H37)),#REF!,IF(AND(MONTH(AJ$4)=MONTH($G37),YEAR(AJ$4)=YEAR($G37)),#REF!,IF(AND(AJ$4&lt;($H37+1),(AJ$4+1)&gt;$G37),$U37,0)))</f>
        <v>0</v>
      </c>
      <c r="AK37" s="1285">
        <f>IF(AND(MONTH(AK$4)=MONTH($H37),YEAR(AK$4)=YEAR($H37)),#REF!,IF(AND(MONTH(AK$4)=MONTH($G37),YEAR(AK$4)=YEAR($G37)),#REF!,IF(AND(AK$4&lt;($H37+1),(AK$4+1)&gt;$G37),$U37,0)))</f>
        <v>0</v>
      </c>
      <c r="AL37" s="1285">
        <f>IF(AND(MONTH(AL$4)=MONTH($H37),YEAR(AL$4)=YEAR($H37)),#REF!,IF(AND(MONTH(AL$4)=MONTH($G37),YEAR(AL$4)=YEAR($G37)),#REF!,IF(AND(AL$4&lt;($H37+1),(AL$4+1)&gt;$G37),$U37,0)))</f>
        <v>0</v>
      </c>
      <c r="AM37" s="1285">
        <f>IF(AND(MONTH(AM$4)=MONTH($H37),YEAR(AM$4)=YEAR($H37)),#REF!,IF(AND(MONTH(AM$4)=MONTH($G37),YEAR(AM$4)=YEAR($G37)),#REF!,IF(AND(AM$4&lt;($H37+1),(AM$4+1)&gt;$G37),$U37,0)))</f>
        <v>0</v>
      </c>
      <c r="AN37" s="1285">
        <f>IF(AND(MONTH(AN$4)=MONTH($H37),YEAR(AN$4)=YEAR($H37)),#REF!,IF(AND(MONTH(AN$4)=MONTH($G37),YEAR(AN$4)=YEAR($G37)),#REF!,IF(AND(AN$4&lt;($H37+1),(AN$4+1)&gt;$G37),$U37,0)))</f>
        <v>0</v>
      </c>
      <c r="AO37" s="1285">
        <f>IF(AND(MONTH(AO$4)=MONTH($H37),YEAR(AO$4)=YEAR($H37)),#REF!,IF(AND(MONTH(AO$4)=MONTH($G37),YEAR(AO$4)=YEAR($G37)),#REF!,IF(AND(AO$4&lt;($H37+1),(AO$4+1)&gt;$G37),$U37,0)))</f>
        <v>0</v>
      </c>
      <c r="AP37" s="1285">
        <f>IF(AND(MONTH(AP$4)=MONTH($H37),YEAR(AP$4)=YEAR($H37)),#REF!,IF(AND(MONTH(AP$4)=MONTH($G37),YEAR(AP$4)=YEAR($G37)),#REF!,IF(AND(AP$4&lt;($H37+1),(AP$4+1)&gt;$G37),$U37,0)))</f>
        <v>0</v>
      </c>
      <c r="AQ37" s="1285">
        <f>IF(AND(MONTH(AQ$4)=MONTH($H37),YEAR(AQ$4)=YEAR($H37)),#REF!,IF(AND(MONTH(AQ$4)=MONTH($G37),YEAR(AQ$4)=YEAR($G37)),#REF!,IF(AND(AQ$4&lt;($H37+1),(AQ$4+1)&gt;$G37),$U37,0)))</f>
        <v>0</v>
      </c>
      <c r="AR37" s="1285">
        <f>IF(AND(MONTH(AR$4)=MONTH($H37),YEAR(AR$4)=YEAR($H37)),#REF!,IF(AND(MONTH(AR$4)=MONTH($G37),YEAR(AR$4)=YEAR($G37)),#REF!,IF(AND(AR$4&lt;($H37+1),(AR$4+1)&gt;$G37),$U37,0)))</f>
        <v>0</v>
      </c>
      <c r="AS37" s="1285">
        <f>IF(AND(MONTH(AS$4)=MONTH($H37),YEAR(AS$4)=YEAR($H37)),#REF!,IF(AND(MONTH(AS$4)=MONTH($G37),YEAR(AS$4)=YEAR($G37)),#REF!,IF(AND(AS$4&lt;($H37+1),(AS$4+1)&gt;$G37),$U37,0)))</f>
        <v>0</v>
      </c>
      <c r="AT37" s="1285">
        <f>IF(AND(MONTH(AT$4)=MONTH($H37),YEAR(AT$4)=YEAR($H37)),#REF!,IF(AND(MONTH(AT$4)=MONTH($G37),YEAR(AT$4)=YEAR($G37)),#REF!,IF(AND(AT$4&lt;($H37+1),(AT$4+1)&gt;$G37),$U37,0)))</f>
        <v>0</v>
      </c>
      <c r="AU37" s="1297"/>
      <c r="AV37" s="1028"/>
      <c r="AW37" s="1028"/>
    </row>
    <row r="38" spans="1:49" ht="18" customHeight="1">
      <c r="A38" s="1186">
        <v>10</v>
      </c>
      <c r="B38" s="1187" t="s">
        <v>34</v>
      </c>
      <c r="C38" s="1187" t="s">
        <v>35</v>
      </c>
      <c r="D38" s="1187"/>
      <c r="E38" s="1187"/>
      <c r="F38" s="1214" t="s">
        <v>66</v>
      </c>
      <c r="G38" s="1190">
        <v>44942</v>
      </c>
      <c r="H38" s="1190">
        <v>45306</v>
      </c>
      <c r="I38" s="1235"/>
      <c r="J38" s="1236">
        <v>0</v>
      </c>
      <c r="K38" s="1236">
        <v>2040</v>
      </c>
      <c r="L38" s="1237">
        <v>12.42</v>
      </c>
      <c r="M38" s="1237">
        <v>1.38</v>
      </c>
      <c r="N38" s="1237">
        <v>13.363</v>
      </c>
      <c r="O38" s="1238">
        <v>2.2999999999999998</v>
      </c>
      <c r="P38" s="1234">
        <f t="shared" si="9"/>
        <v>13.8</v>
      </c>
      <c r="Q38" s="1284">
        <f t="shared" si="11"/>
        <v>25336.799999999999</v>
      </c>
      <c r="R38" s="1285">
        <f t="shared" si="10"/>
        <v>2815.2</v>
      </c>
      <c r="S38" s="1285">
        <f t="shared" si="12"/>
        <v>28152</v>
      </c>
      <c r="T38" s="1285">
        <f t="shared" si="13"/>
        <v>27260.52</v>
      </c>
      <c r="U38" s="1285">
        <f t="shared" si="4"/>
        <v>4692</v>
      </c>
      <c r="V38" s="1285">
        <f t="shared" si="14"/>
        <v>31952.52</v>
      </c>
      <c r="W38" s="1285" t="e">
        <f>IF(AND(MONTH(W$4)=MONTH($H38),YEAR(W$4)=YEAR($H38)),#REF!,IF(AND(MONTH(W$4)=MONTH($G38),YEAR(W$4)=YEAR($G38)),#REF!,IF(AND(W$4&lt;($H38+1),(W$4+1)&gt;$G38),$Q38,0)))</f>
        <v>#REF!</v>
      </c>
      <c r="X38" s="1285">
        <f>IF(AND(MONTH(X$4)=MONTH($H38),YEAR(X$4)=YEAR($H38)),#REF!,IF(AND(MONTH(X$4)=MONTH($G38),YEAR(X$4)=YEAR($G38)),#REF!,IF(AND(X$4&lt;($H38+1),(X$4+1)&gt;$G38),$T38,0)))</f>
        <v>27260.52</v>
      </c>
      <c r="Y38" s="1285">
        <f>IF(AND(MONTH(Y$4)=MONTH($H38),YEAR(Y$4)=YEAR($H38)),#REF!,IF(AND(MONTH(Y$4)=MONTH($G38),YEAR(Y$4)=YEAR($G38)),#REF!,IF(AND(Y$4&lt;($H38+1),(Y$4+1)&gt;$G38),$T38,0)))</f>
        <v>27260.52</v>
      </c>
      <c r="Z38" s="1285">
        <f>IF(AND(MONTH(Z$4)=MONTH($H38),YEAR(Z$4)=YEAR($H38)),#REF!,IF(AND(MONTH(Z$4)=MONTH($G38),YEAR(Z$4)=YEAR($G38)),#REF!,IF(AND(Z$4&lt;($H38+1),(Z$4+1)&gt;$G38),$T38,0)))</f>
        <v>27260.52</v>
      </c>
      <c r="AA38" s="1285">
        <f>IF(AND(MONTH(AA$4)=MONTH($H38),YEAR(AA$4)=YEAR($H38)),#REF!,IF(AND(MONTH(AA$4)=MONTH($G38),YEAR(AA$4)=YEAR($G38)),#REF!,IF(AND(AA$4&lt;($H38+1),(AA$4+1)&gt;$G38),$T38,0)))</f>
        <v>27260.52</v>
      </c>
      <c r="AB38" s="1285">
        <f>IF(AND(MONTH(AB$4)=MONTH($H38),YEAR(AB$4)=YEAR($H38)),#REF!,IF(AND(MONTH(AB$4)=MONTH($G38),YEAR(AB$4)=YEAR($G38)),#REF!,IF(AND(AB$4&lt;($H38+1),(AB$4+1)&gt;$G38),$T38,0)))</f>
        <v>27260.52</v>
      </c>
      <c r="AC38" s="1285">
        <f>IF(AND(MONTH(AC$4)=MONTH($H38),YEAR(AC$4)=YEAR($H38)),#REF!,IF(AND(MONTH(AC$4)=MONTH($G38),YEAR(AC$4)=YEAR($G38)),#REF!,IF(AND(AC$4&lt;($H38+1),(AC$4+1)&gt;$G38),$T38,0)))</f>
        <v>27260.52</v>
      </c>
      <c r="AD38" s="1285">
        <f>IF(AND(MONTH(AD$4)=MONTH($H38),YEAR(AD$4)=YEAR($H38)),#REF!,IF(AND(MONTH(AD$4)=MONTH($G38),YEAR(AD$4)=YEAR($G38)),#REF!,IF(AND(AD$4&lt;($H38+1),(AD$4+1)&gt;$G38),$T38,0)))</f>
        <v>27260.52</v>
      </c>
      <c r="AE38" s="1285">
        <f>IF(AND(MONTH(AE$4)=MONTH($H38),YEAR(AE$4)=YEAR($H38)),#REF!,IF(AND(MONTH(AE$4)=MONTH($G38),YEAR(AE$4)=YEAR($G38)),#REF!,IF(AND(AE$4&lt;($H38+1),(AE$4+1)&gt;$G38),$T38,0)))</f>
        <v>27260.52</v>
      </c>
      <c r="AF38" s="1285">
        <f>IF(AND(MONTH(AF$4)=MONTH($H38),YEAR(AF$4)=YEAR($H38)),#REF!,IF(AND(MONTH(AF$4)=MONTH($G38),YEAR(AF$4)=YEAR($G38)),#REF!,IF(AND(AF$4&lt;($H38+1),(AF$4+1)&gt;$G38),$T38,0)))</f>
        <v>27260.52</v>
      </c>
      <c r="AG38" s="1285">
        <f>IF(AND(MONTH(AG$4)=MONTH($H38),YEAR(AG$4)=YEAR($H38)),#REF!,IF(AND(MONTH(AG$4)=MONTH($G38),YEAR(AG$4)=YEAR($G38)),#REF!,IF(AND(AG$4&lt;($H38+1),(AG$4+1)&gt;$G38),$T38,0)))</f>
        <v>27260.52</v>
      </c>
      <c r="AH38" s="1285">
        <f>IF(AND(MONTH(AH$4)=MONTH($H38),YEAR(AH$4)=YEAR($H38)),#REF!,IF(AND(MONTH(AH$4)=MONTH($G38),YEAR(AH$4)=YEAR($G38)),#REF!,IF(AND(AH$4&lt;($H38+1),(AH$4+1)&gt;$G38),$T38,0)))</f>
        <v>27260.52</v>
      </c>
      <c r="AI38" s="1285" t="e">
        <f>IF(AND(MONTH(AI$4)=MONTH($H38),YEAR(AI$4)=YEAR($H38)),#REF!,IF(AND(MONTH(AI$4)=MONTH($G38),YEAR(AI$4)=YEAR($G38)),#REF!,IF(AND(AI$4&lt;($H38+1),(AI$4+1)&gt;$G38),$R38,0)))</f>
        <v>#REF!</v>
      </c>
      <c r="AJ38" s="1285">
        <f>IF(AND(MONTH(AJ$4)=MONTH($H38),YEAR(AJ$4)=YEAR($H38)),#REF!,IF(AND(MONTH(AJ$4)=MONTH($G38),YEAR(AJ$4)=YEAR($G38)),#REF!,IF(AND(AJ$4&lt;($H38+1),(AJ$4+1)&gt;$G38),$U38,0)))</f>
        <v>4692</v>
      </c>
      <c r="AK38" s="1285">
        <f>IF(AND(MONTH(AK$4)=MONTH($H38),YEAR(AK$4)=YEAR($H38)),#REF!,IF(AND(MONTH(AK$4)=MONTH($G38),YEAR(AK$4)=YEAR($G38)),#REF!,IF(AND(AK$4&lt;($H38+1),(AK$4+1)&gt;$G38),$U38,0)))</f>
        <v>4692</v>
      </c>
      <c r="AL38" s="1285">
        <f>IF(AND(MONTH(AL$4)=MONTH($H38),YEAR(AL$4)=YEAR($H38)),#REF!,IF(AND(MONTH(AL$4)=MONTH($G38),YEAR(AL$4)=YEAR($G38)),#REF!,IF(AND(AL$4&lt;($H38+1),(AL$4+1)&gt;$G38),$U38,0)))</f>
        <v>4692</v>
      </c>
      <c r="AM38" s="1285">
        <f>IF(AND(MONTH(AM$4)=MONTH($H38),YEAR(AM$4)=YEAR($H38)),#REF!,IF(AND(MONTH(AM$4)=MONTH($G38),YEAR(AM$4)=YEAR($G38)),#REF!,IF(AND(AM$4&lt;($H38+1),(AM$4+1)&gt;$G38),$U38,0)))</f>
        <v>4692</v>
      </c>
      <c r="AN38" s="1285">
        <f>IF(AND(MONTH(AN$4)=MONTH($H38),YEAR(AN$4)=YEAR($H38)),#REF!,IF(AND(MONTH(AN$4)=MONTH($G38),YEAR(AN$4)=YEAR($G38)),#REF!,IF(AND(AN$4&lt;($H38+1),(AN$4+1)&gt;$G38),$U38,0)))</f>
        <v>4692</v>
      </c>
      <c r="AO38" s="1285">
        <f>IF(AND(MONTH(AO$4)=MONTH($H38),YEAR(AO$4)=YEAR($H38)),#REF!,IF(AND(MONTH(AO$4)=MONTH($G38),YEAR(AO$4)=YEAR($G38)),#REF!,IF(AND(AO$4&lt;($H38+1),(AO$4+1)&gt;$G38),$U38,0)))</f>
        <v>4692</v>
      </c>
      <c r="AP38" s="1285">
        <f>IF(AND(MONTH(AP$4)=MONTH($H38),YEAR(AP$4)=YEAR($H38)),#REF!,IF(AND(MONTH(AP$4)=MONTH($G38),YEAR(AP$4)=YEAR($G38)),#REF!,IF(AND(AP$4&lt;($H38+1),(AP$4+1)&gt;$G38),$U38,0)))</f>
        <v>4692</v>
      </c>
      <c r="AQ38" s="1285">
        <f>IF(AND(MONTH(AQ$4)=MONTH($H38),YEAR(AQ$4)=YEAR($H38)),#REF!,IF(AND(MONTH(AQ$4)=MONTH($G38),YEAR(AQ$4)=YEAR($G38)),#REF!,IF(AND(AQ$4&lt;($H38+1),(AQ$4+1)&gt;$G38),$U38,0)))</f>
        <v>4692</v>
      </c>
      <c r="AR38" s="1285">
        <f>IF(AND(MONTH(AR$4)=MONTH($H38),YEAR(AR$4)=YEAR($H38)),#REF!,IF(AND(MONTH(AR$4)=MONTH($G38),YEAR(AR$4)=YEAR($G38)),#REF!,IF(AND(AR$4&lt;($H38+1),(AR$4+1)&gt;$G38),$U38,0)))</f>
        <v>4692</v>
      </c>
      <c r="AS38" s="1285">
        <f>IF(AND(MONTH(AS$4)=MONTH($H38),YEAR(AS$4)=YEAR($H38)),#REF!,IF(AND(MONTH(AS$4)=MONTH($G38),YEAR(AS$4)=YEAR($G38)),#REF!,IF(AND(AS$4&lt;($H38+1),(AS$4+1)&gt;$G38),$U38,0)))</f>
        <v>4692</v>
      </c>
      <c r="AT38" s="1285">
        <f>IF(AND(MONTH(AT$4)=MONTH($H38),YEAR(AT$4)=YEAR($H38)),#REF!,IF(AND(MONTH(AT$4)=MONTH($G38),YEAR(AT$4)=YEAR($G38)),#REF!,IF(AND(AT$4&lt;($H38+1),(AT$4+1)&gt;$G38),$U38,0)))</f>
        <v>4692</v>
      </c>
      <c r="AU38" s="1297"/>
      <c r="AV38" s="1028"/>
      <c r="AW38" s="1028"/>
    </row>
    <row r="39" spans="1:49" ht="18" customHeight="1">
      <c r="A39" s="1186">
        <v>11</v>
      </c>
      <c r="B39" s="1187" t="s">
        <v>67</v>
      </c>
      <c r="C39" s="1187" t="s">
        <v>68</v>
      </c>
      <c r="D39" s="1187"/>
      <c r="E39" s="1187" t="s">
        <v>69</v>
      </c>
      <c r="F39" s="1364" t="s">
        <v>70</v>
      </c>
      <c r="G39" s="1190">
        <v>44663</v>
      </c>
      <c r="H39" s="1190">
        <v>45027</v>
      </c>
      <c r="I39" s="1235"/>
      <c r="J39" s="1236">
        <v>1025</v>
      </c>
      <c r="K39" s="1236">
        <v>1025</v>
      </c>
      <c r="L39" s="1237">
        <v>25.07</v>
      </c>
      <c r="M39" s="1237">
        <v>1.38</v>
      </c>
      <c r="N39" s="1237">
        <v>27.910499999999999</v>
      </c>
      <c r="O39" s="1238">
        <v>2.2999999999999998</v>
      </c>
      <c r="P39" s="1234">
        <f t="shared" si="9"/>
        <v>26.45</v>
      </c>
      <c r="Q39" s="1284">
        <f t="shared" si="11"/>
        <v>25696.75</v>
      </c>
      <c r="R39" s="1285">
        <f t="shared" si="10"/>
        <v>1414.5</v>
      </c>
      <c r="S39" s="1285">
        <f t="shared" si="12"/>
        <v>27111.25</v>
      </c>
      <c r="T39" s="1285">
        <f t="shared" si="13"/>
        <v>28608.262500000001</v>
      </c>
      <c r="U39" s="1285">
        <f t="shared" si="4"/>
        <v>2357.5</v>
      </c>
      <c r="V39" s="1285">
        <f t="shared" si="14"/>
        <v>30965.762500000001</v>
      </c>
      <c r="W39" s="1285">
        <f>IF(AND(MONTH(W$4)=MONTH($H39),YEAR(W$4)=YEAR($H39)),#REF!,IF(AND(MONTH(W$4)=MONTH($G39),YEAR(W$4)=YEAR($G39)),#REF!,IF(AND(W$4&lt;($H39+1),(W$4+1)&gt;$G39),$Q39,0)))</f>
        <v>25696.75</v>
      </c>
      <c r="X39" s="1285">
        <f>IF(AND(MONTH(X$4)=MONTH($H39),YEAR(X$4)=YEAR($H39)),#REF!,IF(AND(MONTH(X$4)=MONTH($G39),YEAR(X$4)=YEAR($G39)),#REF!,IF(AND(X$4&lt;($H39+1),(X$4+1)&gt;$G39),$T39,0)))</f>
        <v>28608.262500000001</v>
      </c>
      <c r="Y39" s="1285">
        <f>IF(AND(MONTH(Y$4)=MONTH($H39),YEAR(Y$4)=YEAR($H39)),#REF!,IF(AND(MONTH(Y$4)=MONTH($G39),YEAR(Y$4)=YEAR($G39)),#REF!,IF(AND(Y$4&lt;($H39+1),(Y$4+1)&gt;$G39),$T39,0)))</f>
        <v>28608.262500000001</v>
      </c>
      <c r="Z39" s="1285" t="e">
        <f>IF(AND(MONTH(Z$4)=MONTH($H39),YEAR(Z$4)=YEAR($H39)),#REF!,IF(AND(MONTH(Z$4)=MONTH($G39),YEAR(Z$4)=YEAR($G39)),#REF!,IF(AND(Z$4&lt;($H39+1),(Z$4+1)&gt;$G39),$T39,0)))</f>
        <v>#REF!</v>
      </c>
      <c r="AA39" s="1285">
        <f>IF(AND(MONTH(AA$4)=MONTH($H39),YEAR(AA$4)=YEAR($H39)),#REF!,IF(AND(MONTH(AA$4)=MONTH($G39),YEAR(AA$4)=YEAR($G39)),#REF!,IF(AND(AA$4&lt;($H39+1),(AA$4+1)&gt;$G39),$T39,0)))</f>
        <v>0</v>
      </c>
      <c r="AB39" s="1285">
        <f>IF(AND(MONTH(AB$4)=MONTH($H39),YEAR(AB$4)=YEAR($H39)),#REF!,IF(AND(MONTH(AB$4)=MONTH($G39),YEAR(AB$4)=YEAR($G39)),#REF!,IF(AND(AB$4&lt;($H39+1),(AB$4+1)&gt;$G39),$T39,0)))</f>
        <v>0</v>
      </c>
      <c r="AC39" s="1285">
        <f>IF(AND(MONTH(AC$4)=MONTH($H39),YEAR(AC$4)=YEAR($H39)),#REF!,IF(AND(MONTH(AC$4)=MONTH($G39),YEAR(AC$4)=YEAR($G39)),#REF!,IF(AND(AC$4&lt;($H39+1),(AC$4+1)&gt;$G39),$T39,0)))</f>
        <v>0</v>
      </c>
      <c r="AD39" s="1285">
        <f>IF(AND(MONTH(AD$4)=MONTH($H39),YEAR(AD$4)=YEAR($H39)),#REF!,IF(AND(MONTH(AD$4)=MONTH($G39),YEAR(AD$4)=YEAR($G39)),#REF!,IF(AND(AD$4&lt;($H39+1),(AD$4+1)&gt;$G39),$T39,0)))</f>
        <v>0</v>
      </c>
      <c r="AE39" s="1285">
        <f>IF(AND(MONTH(AE$4)=MONTH($H39),YEAR(AE$4)=YEAR($H39)),#REF!,IF(AND(MONTH(AE$4)=MONTH($G39),YEAR(AE$4)=YEAR($G39)),#REF!,IF(AND(AE$4&lt;($H39+1),(AE$4+1)&gt;$G39),$T39,0)))</f>
        <v>0</v>
      </c>
      <c r="AF39" s="1285">
        <f>IF(AND(MONTH(AF$4)=MONTH($H39),YEAR(AF$4)=YEAR($H39)),#REF!,IF(AND(MONTH(AF$4)=MONTH($G39),YEAR(AF$4)=YEAR($G39)),#REF!,IF(AND(AF$4&lt;($H39+1),(AF$4+1)&gt;$G39),$T39,0)))</f>
        <v>0</v>
      </c>
      <c r="AG39" s="1285">
        <f>IF(AND(MONTH(AG$4)=MONTH($H39),YEAR(AG$4)=YEAR($H39)),#REF!,IF(AND(MONTH(AG$4)=MONTH($G39),YEAR(AG$4)=YEAR($G39)),#REF!,IF(AND(AG$4&lt;($H39+1),(AG$4+1)&gt;$G39),$T39,0)))</f>
        <v>0</v>
      </c>
      <c r="AH39" s="1285">
        <f>IF(AND(MONTH(AH$4)=MONTH($H39),YEAR(AH$4)=YEAR($H39)),#REF!,IF(AND(MONTH(AH$4)=MONTH($G39),YEAR(AH$4)=YEAR($G39)),#REF!,IF(AND(AH$4&lt;($H39+1),(AH$4+1)&gt;$G39),$T39,0)))</f>
        <v>0</v>
      </c>
      <c r="AI39" s="1285">
        <f>IF(AND(MONTH(AI$4)=MONTH($H39),YEAR(AI$4)=YEAR($H39)),#REF!,IF(AND(MONTH(AI$4)=MONTH($G39),YEAR(AI$4)=YEAR($G39)),#REF!,IF(AND(AI$4&lt;($H39+1),(AI$4+1)&gt;$G39),$R39,0)))</f>
        <v>1414.5</v>
      </c>
      <c r="AJ39" s="1285">
        <f>IF(AND(MONTH(AJ$4)=MONTH($H39),YEAR(AJ$4)=YEAR($H39)),#REF!,IF(AND(MONTH(AJ$4)=MONTH($G39),YEAR(AJ$4)=YEAR($G39)),#REF!,IF(AND(AJ$4&lt;($H39+1),(AJ$4+1)&gt;$G39),$U39,0)))</f>
        <v>2357.5</v>
      </c>
      <c r="AK39" s="1285">
        <f>IF(AND(MONTH(AK$4)=MONTH($H39),YEAR(AK$4)=YEAR($H39)),#REF!,IF(AND(MONTH(AK$4)=MONTH($G39),YEAR(AK$4)=YEAR($G39)),#REF!,IF(AND(AK$4&lt;($H39+1),(AK$4+1)&gt;$G39),$U39,0)))</f>
        <v>2357.5</v>
      </c>
      <c r="AL39" s="1285" t="e">
        <f>IF(AND(MONTH(AL$4)=MONTH($H39),YEAR(AL$4)=YEAR($H39)),#REF!,IF(AND(MONTH(AL$4)=MONTH($G39),YEAR(AL$4)=YEAR($G39)),#REF!,IF(AND(AL$4&lt;($H39+1),(AL$4+1)&gt;$G39),$U39,0)))</f>
        <v>#REF!</v>
      </c>
      <c r="AM39" s="1285">
        <f>IF(AND(MONTH(AM$4)=MONTH($H39),YEAR(AM$4)=YEAR($H39)),#REF!,IF(AND(MONTH(AM$4)=MONTH($G39),YEAR(AM$4)=YEAR($G39)),#REF!,IF(AND(AM$4&lt;($H39+1),(AM$4+1)&gt;$G39),$U39,0)))</f>
        <v>0</v>
      </c>
      <c r="AN39" s="1285">
        <f>IF(AND(MONTH(AN$4)=MONTH($H39),YEAR(AN$4)=YEAR($H39)),#REF!,IF(AND(MONTH(AN$4)=MONTH($G39),YEAR(AN$4)=YEAR($G39)),#REF!,IF(AND(AN$4&lt;($H39+1),(AN$4+1)&gt;$G39),$U39,0)))</f>
        <v>0</v>
      </c>
      <c r="AO39" s="1285">
        <f>IF(AND(MONTH(AO$4)=MONTH($H39),YEAR(AO$4)=YEAR($H39)),#REF!,IF(AND(MONTH(AO$4)=MONTH($G39),YEAR(AO$4)=YEAR($G39)),#REF!,IF(AND(AO$4&lt;($H39+1),(AO$4+1)&gt;$G39),$U39,0)))</f>
        <v>0</v>
      </c>
      <c r="AP39" s="1285">
        <f>IF(AND(MONTH(AP$4)=MONTH($H39),YEAR(AP$4)=YEAR($H39)),#REF!,IF(AND(MONTH(AP$4)=MONTH($G39),YEAR(AP$4)=YEAR($G39)),#REF!,IF(AND(AP$4&lt;($H39+1),(AP$4+1)&gt;$G39),$U39,0)))</f>
        <v>0</v>
      </c>
      <c r="AQ39" s="1285">
        <f>IF(AND(MONTH(AQ$4)=MONTH($H39),YEAR(AQ$4)=YEAR($H39)),#REF!,IF(AND(MONTH(AQ$4)=MONTH($G39),YEAR(AQ$4)=YEAR($G39)),#REF!,IF(AND(AQ$4&lt;($H39+1),(AQ$4+1)&gt;$G39),$U39,0)))</f>
        <v>0</v>
      </c>
      <c r="AR39" s="1285">
        <f>IF(AND(MONTH(AR$4)=MONTH($H39),YEAR(AR$4)=YEAR($H39)),#REF!,IF(AND(MONTH(AR$4)=MONTH($G39),YEAR(AR$4)=YEAR($G39)),#REF!,IF(AND(AR$4&lt;($H39+1),(AR$4+1)&gt;$G39),$U39,0)))</f>
        <v>0</v>
      </c>
      <c r="AS39" s="1285">
        <f>IF(AND(MONTH(AS$4)=MONTH($H39),YEAR(AS$4)=YEAR($H39)),#REF!,IF(AND(MONTH(AS$4)=MONTH($G39),YEAR(AS$4)=YEAR($G39)),#REF!,IF(AND(AS$4&lt;($H39+1),(AS$4+1)&gt;$G39),$U39,0)))</f>
        <v>0</v>
      </c>
      <c r="AT39" s="1285">
        <f>IF(AND(MONTH(AT$4)=MONTH($H39),YEAR(AT$4)=YEAR($H39)),#REF!,IF(AND(MONTH(AT$4)=MONTH($G39),YEAR(AT$4)=YEAR($G39)),#REF!,IF(AND(AT$4&lt;($H39+1),(AT$4+1)&gt;$G39),$U39,0)))</f>
        <v>0</v>
      </c>
      <c r="AU39" s="1297"/>
      <c r="AV39" s="1028"/>
      <c r="AW39" s="1028"/>
    </row>
    <row r="40" spans="1:49" ht="18" customHeight="1">
      <c r="A40" s="1186">
        <v>11</v>
      </c>
      <c r="B40" s="1187" t="s">
        <v>67</v>
      </c>
      <c r="C40" s="1187" t="s">
        <v>68</v>
      </c>
      <c r="D40" s="1187"/>
      <c r="F40" s="1364" t="s">
        <v>70</v>
      </c>
      <c r="G40" s="1190">
        <v>45028</v>
      </c>
      <c r="H40" s="1190">
        <v>45393</v>
      </c>
      <c r="I40" s="1235"/>
      <c r="J40" s="1236">
        <v>0</v>
      </c>
      <c r="K40" s="1236">
        <v>1025</v>
      </c>
      <c r="L40" s="1237">
        <v>25.645</v>
      </c>
      <c r="M40" s="1237">
        <v>1.38</v>
      </c>
      <c r="N40" s="1237">
        <v>28.571750000000002</v>
      </c>
      <c r="O40" s="1238">
        <v>2.2999999999999998</v>
      </c>
      <c r="P40" s="1234">
        <f t="shared" si="9"/>
        <v>27.024999999999999</v>
      </c>
      <c r="Q40" s="1284">
        <f t="shared" si="11"/>
        <v>26286.125</v>
      </c>
      <c r="R40" s="1285">
        <f t="shared" si="10"/>
        <v>1414.5</v>
      </c>
      <c r="S40" s="1285">
        <f t="shared" si="12"/>
        <v>27700.625</v>
      </c>
      <c r="T40" s="1285">
        <f t="shared" si="13"/>
        <v>29286.043750000001</v>
      </c>
      <c r="U40" s="1285">
        <f t="shared" si="4"/>
        <v>2357.5</v>
      </c>
      <c r="V40" s="1285">
        <f t="shared" si="14"/>
        <v>31643.543750000001</v>
      </c>
      <c r="W40" s="1285">
        <f>IF(AND(MONTH(W$4)=MONTH($H40),YEAR(W$4)=YEAR($H40)),#REF!,IF(AND(MONTH(W$4)=MONTH($G40),YEAR(W$4)=YEAR($G40)),#REF!,IF(AND(W$4&lt;($H40+1),(W$4+1)&gt;$G40),$Q40,0)))</f>
        <v>0</v>
      </c>
      <c r="X40" s="1285">
        <f>IF(AND(MONTH(X$4)=MONTH($H40),YEAR(X$4)=YEAR($H40)),#REF!,IF(AND(MONTH(X$4)=MONTH($G40),YEAR(X$4)=YEAR($G40)),#REF!,IF(AND(X$4&lt;($H40+1),(X$4+1)&gt;$G40),$T40,0)))</f>
        <v>0</v>
      </c>
      <c r="Y40" s="1285">
        <f>IF(AND(MONTH(Y$4)=MONTH($H40),YEAR(Y$4)=YEAR($H40)),#REF!,IF(AND(MONTH(Y$4)=MONTH($G40),YEAR(Y$4)=YEAR($G40)),#REF!,IF(AND(Y$4&lt;($H40+1),(Y$4+1)&gt;$G40),$T40,0)))</f>
        <v>0</v>
      </c>
      <c r="Z40" s="1285" t="e">
        <f>IF(AND(MONTH(Z$4)=MONTH($H40),YEAR(Z$4)=YEAR($H40)),#REF!,IF(AND(MONTH(Z$4)=MONTH($G40),YEAR(Z$4)=YEAR($G40)),#REF!,IF(AND(Z$4&lt;($H40+1),(Z$4+1)&gt;$G40),$T40,0)))</f>
        <v>#REF!</v>
      </c>
      <c r="AA40" s="1285">
        <f>IF(AND(MONTH(AA$4)=MONTH($H40),YEAR(AA$4)=YEAR($H40)),#REF!,IF(AND(MONTH(AA$4)=MONTH($G40),YEAR(AA$4)=YEAR($G40)),#REF!,IF(AND(AA$4&lt;($H40+1),(AA$4+1)&gt;$G40),$T40,0)))</f>
        <v>29286.043750000001</v>
      </c>
      <c r="AB40" s="1285">
        <f>IF(AND(MONTH(AB$4)=MONTH($H40),YEAR(AB$4)=YEAR($H40)),#REF!,IF(AND(MONTH(AB$4)=MONTH($G40),YEAR(AB$4)=YEAR($G40)),#REF!,IF(AND(AB$4&lt;($H40+1),(AB$4+1)&gt;$G40),$T40,0)))</f>
        <v>29286.043750000001</v>
      </c>
      <c r="AC40" s="1285">
        <f>IF(AND(MONTH(AC$4)=MONTH($H40),YEAR(AC$4)=YEAR($H40)),#REF!,IF(AND(MONTH(AC$4)=MONTH($G40),YEAR(AC$4)=YEAR($G40)),#REF!,IF(AND(AC$4&lt;($H40+1),(AC$4+1)&gt;$G40),$T40,0)))</f>
        <v>29286.043750000001</v>
      </c>
      <c r="AD40" s="1285">
        <f>IF(AND(MONTH(AD$4)=MONTH($H40),YEAR(AD$4)=YEAR($H40)),#REF!,IF(AND(MONTH(AD$4)=MONTH($G40),YEAR(AD$4)=YEAR($G40)),#REF!,IF(AND(AD$4&lt;($H40+1),(AD$4+1)&gt;$G40),$T40,0)))</f>
        <v>29286.043750000001</v>
      </c>
      <c r="AE40" s="1285">
        <f>IF(AND(MONTH(AE$4)=MONTH($H40),YEAR(AE$4)=YEAR($H40)),#REF!,IF(AND(MONTH(AE$4)=MONTH($G40),YEAR(AE$4)=YEAR($G40)),#REF!,IF(AND(AE$4&lt;($H40+1),(AE$4+1)&gt;$G40),$T40,0)))</f>
        <v>29286.043750000001</v>
      </c>
      <c r="AF40" s="1285">
        <f>IF(AND(MONTH(AF$4)=MONTH($H40),YEAR(AF$4)=YEAR($H40)),#REF!,IF(AND(MONTH(AF$4)=MONTH($G40),YEAR(AF$4)=YEAR($G40)),#REF!,IF(AND(AF$4&lt;($H40+1),(AF$4+1)&gt;$G40),$T40,0)))</f>
        <v>29286.043750000001</v>
      </c>
      <c r="AG40" s="1285">
        <f>IF(AND(MONTH(AG$4)=MONTH($H40),YEAR(AG$4)=YEAR($H40)),#REF!,IF(AND(MONTH(AG$4)=MONTH($G40),YEAR(AG$4)=YEAR($G40)),#REF!,IF(AND(AG$4&lt;($H40+1),(AG$4+1)&gt;$G40),$T40,0)))</f>
        <v>29286.043750000001</v>
      </c>
      <c r="AH40" s="1285">
        <f>IF(AND(MONTH(AH$4)=MONTH($H40),YEAR(AH$4)=YEAR($H40)),#REF!,IF(AND(MONTH(AH$4)=MONTH($G40),YEAR(AH$4)=YEAR($G40)),#REF!,IF(AND(AH$4&lt;($H40+1),(AH$4+1)&gt;$G40),$T40,0)))</f>
        <v>29286.043750000001</v>
      </c>
      <c r="AI40" s="1285">
        <f>IF(AND(MONTH(AI$4)=MONTH($H40),YEAR(AI$4)=YEAR($H40)),#REF!,IF(AND(MONTH(AI$4)=MONTH($G40),YEAR(AI$4)=YEAR($G40)),#REF!,IF(AND(AI$4&lt;($H40+1),(AI$4+1)&gt;$G40),$R40,0)))</f>
        <v>0</v>
      </c>
      <c r="AJ40" s="1285">
        <f>IF(AND(MONTH(AJ$4)=MONTH($H40),YEAR(AJ$4)=YEAR($H40)),#REF!,IF(AND(MONTH(AJ$4)=MONTH($G40),YEAR(AJ$4)=YEAR($G40)),#REF!,IF(AND(AJ$4&lt;($H40+1),(AJ$4+1)&gt;$G40),$U40,0)))</f>
        <v>0</v>
      </c>
      <c r="AK40" s="1285">
        <f>IF(AND(MONTH(AK$4)=MONTH($H40),YEAR(AK$4)=YEAR($H40)),#REF!,IF(AND(MONTH(AK$4)=MONTH($G40),YEAR(AK$4)=YEAR($G40)),#REF!,IF(AND(AK$4&lt;($H40+1),(AK$4+1)&gt;$G40),$U40,0)))</f>
        <v>0</v>
      </c>
      <c r="AL40" s="1285" t="e">
        <f>IF(AND(MONTH(AL$4)=MONTH($H40),YEAR(AL$4)=YEAR($H40)),#REF!,IF(AND(MONTH(AL$4)=MONTH($G40),YEAR(AL$4)=YEAR($G40)),#REF!,IF(AND(AL$4&lt;($H40+1),(AL$4+1)&gt;$G40),$U40,0)))</f>
        <v>#REF!</v>
      </c>
      <c r="AM40" s="1285">
        <f>IF(AND(MONTH(AM$4)=MONTH($H40),YEAR(AM$4)=YEAR($H40)),#REF!,IF(AND(MONTH(AM$4)=MONTH($G40),YEAR(AM$4)=YEAR($G40)),#REF!,IF(AND(AM$4&lt;($H40+1),(AM$4+1)&gt;$G40),$U40,0)))</f>
        <v>2357.5</v>
      </c>
      <c r="AN40" s="1285">
        <f>IF(AND(MONTH(AN$4)=MONTH($H40),YEAR(AN$4)=YEAR($H40)),#REF!,IF(AND(MONTH(AN$4)=MONTH($G40),YEAR(AN$4)=YEAR($G40)),#REF!,IF(AND(AN$4&lt;($H40+1),(AN$4+1)&gt;$G40),$U40,0)))</f>
        <v>2357.5</v>
      </c>
      <c r="AO40" s="1285">
        <f>IF(AND(MONTH(AO$4)=MONTH($H40),YEAR(AO$4)=YEAR($H40)),#REF!,IF(AND(MONTH(AO$4)=MONTH($G40),YEAR(AO$4)=YEAR($G40)),#REF!,IF(AND(AO$4&lt;($H40+1),(AO$4+1)&gt;$G40),$U40,0)))</f>
        <v>2357.5</v>
      </c>
      <c r="AP40" s="1285">
        <f>IF(AND(MONTH(AP$4)=MONTH($H40),YEAR(AP$4)=YEAR($H40)),#REF!,IF(AND(MONTH(AP$4)=MONTH($G40),YEAR(AP$4)=YEAR($G40)),#REF!,IF(AND(AP$4&lt;($H40+1),(AP$4+1)&gt;$G40),$U40,0)))</f>
        <v>2357.5</v>
      </c>
      <c r="AQ40" s="1285">
        <f>IF(AND(MONTH(AQ$4)=MONTH($H40),YEAR(AQ$4)=YEAR($H40)),#REF!,IF(AND(MONTH(AQ$4)=MONTH($G40),YEAR(AQ$4)=YEAR($G40)),#REF!,IF(AND(AQ$4&lt;($H40+1),(AQ$4+1)&gt;$G40),$U40,0)))</f>
        <v>2357.5</v>
      </c>
      <c r="AR40" s="1285">
        <f>IF(AND(MONTH(AR$4)=MONTH($H40),YEAR(AR$4)=YEAR($H40)),#REF!,IF(AND(MONTH(AR$4)=MONTH($G40),YEAR(AR$4)=YEAR($G40)),#REF!,IF(AND(AR$4&lt;($H40+1),(AR$4+1)&gt;$G40),$U40,0)))</f>
        <v>2357.5</v>
      </c>
      <c r="AS40" s="1285">
        <f>IF(AND(MONTH(AS$4)=MONTH($H40),YEAR(AS$4)=YEAR($H40)),#REF!,IF(AND(MONTH(AS$4)=MONTH($G40),YEAR(AS$4)=YEAR($G40)),#REF!,IF(AND(AS$4&lt;($H40+1),(AS$4+1)&gt;$G40),$U40,0)))</f>
        <v>2357.5</v>
      </c>
      <c r="AT40" s="1285">
        <f>IF(AND(MONTH(AT$4)=MONTH($H40),YEAR(AT$4)=YEAR($H40)),#REF!,IF(AND(MONTH(AT$4)=MONTH($G40),YEAR(AT$4)=YEAR($G40)),#REF!,IF(AND(AT$4&lt;($H40+1),(AT$4+1)&gt;$G40),$U40,0)))</f>
        <v>2357.5</v>
      </c>
      <c r="AU40" s="1297"/>
      <c r="AV40" s="1028"/>
      <c r="AW40" s="1028"/>
    </row>
    <row r="41" spans="1:49" ht="18" customHeight="1">
      <c r="A41" s="1186">
        <v>11</v>
      </c>
      <c r="B41" s="1187" t="s">
        <v>67</v>
      </c>
      <c r="C41" s="1187" t="s">
        <v>68</v>
      </c>
      <c r="D41" s="1187"/>
      <c r="E41" s="1187"/>
      <c r="F41" s="1364" t="s">
        <v>70</v>
      </c>
      <c r="G41" s="1190">
        <v>45394</v>
      </c>
      <c r="H41" s="1190">
        <v>45758</v>
      </c>
      <c r="I41" s="1235"/>
      <c r="J41" s="1236">
        <v>0</v>
      </c>
      <c r="K41" s="1236">
        <v>1025</v>
      </c>
      <c r="L41" s="1237">
        <v>26.22</v>
      </c>
      <c r="M41" s="1237">
        <v>1.38</v>
      </c>
      <c r="N41" s="1237">
        <v>29.233000000000001</v>
      </c>
      <c r="O41" s="1238">
        <v>2.2999999999999998</v>
      </c>
      <c r="P41" s="1234">
        <f t="shared" si="9"/>
        <v>27.6</v>
      </c>
      <c r="Q41" s="1284">
        <f t="shared" si="11"/>
        <v>26875.5</v>
      </c>
      <c r="R41" s="1285">
        <f t="shared" si="10"/>
        <v>1414.5</v>
      </c>
      <c r="S41" s="1285">
        <f t="shared" si="12"/>
        <v>28290</v>
      </c>
      <c r="T41" s="1285">
        <f t="shared" si="13"/>
        <v>29963.825000000001</v>
      </c>
      <c r="U41" s="1285">
        <f t="shared" si="4"/>
        <v>2357.5</v>
      </c>
      <c r="V41" s="1285">
        <f t="shared" si="14"/>
        <v>32321.325000000001</v>
      </c>
      <c r="W41" s="1285">
        <f>IF(AND(MONTH(W$4)=MONTH($H41),YEAR(W$4)=YEAR($H41)),#REF!,IF(AND(MONTH(W$4)=MONTH($G41),YEAR(W$4)=YEAR($G41)),#REF!,IF(AND(W$4&lt;($H41+1),(W$4+1)&gt;$G41),$Q41,0)))</f>
        <v>0</v>
      </c>
      <c r="X41" s="1285">
        <f>IF(AND(MONTH(X$4)=MONTH($H41),YEAR(X$4)=YEAR($H41)),#REF!,IF(AND(MONTH(X$4)=MONTH($G41),YEAR(X$4)=YEAR($G41)),#REF!,IF(AND(X$4&lt;($H41+1),(X$4+1)&gt;$G41),$T41,0)))</f>
        <v>0</v>
      </c>
      <c r="Y41" s="1285">
        <f>IF(AND(MONTH(Y$4)=MONTH($H41),YEAR(Y$4)=YEAR($H41)),#REF!,IF(AND(MONTH(Y$4)=MONTH($G41),YEAR(Y$4)=YEAR($G41)),#REF!,IF(AND(Y$4&lt;($H41+1),(Y$4+1)&gt;$G41),$T41,0)))</f>
        <v>0</v>
      </c>
      <c r="Z41" s="1285">
        <f>IF(AND(MONTH(Z$4)=MONTH($H41),YEAR(Z$4)=YEAR($H41)),#REF!,IF(AND(MONTH(Z$4)=MONTH($G41),YEAR(Z$4)=YEAR($G41)),#REF!,IF(AND(Z$4&lt;($H41+1),(Z$4+1)&gt;$G41),$T41,0)))</f>
        <v>0</v>
      </c>
      <c r="AA41" s="1285">
        <f>IF(AND(MONTH(AA$4)=MONTH($H41),YEAR(AA$4)=YEAR($H41)),#REF!,IF(AND(MONTH(AA$4)=MONTH($G41),YEAR(AA$4)=YEAR($G41)),#REF!,IF(AND(AA$4&lt;($H41+1),(AA$4+1)&gt;$G41),$T41,0)))</f>
        <v>0</v>
      </c>
      <c r="AB41" s="1285">
        <f>IF(AND(MONTH(AB$4)=MONTH($H41),YEAR(AB$4)=YEAR($H41)),#REF!,IF(AND(MONTH(AB$4)=MONTH($G41),YEAR(AB$4)=YEAR($G41)),#REF!,IF(AND(AB$4&lt;($H41+1),(AB$4+1)&gt;$G41),$T41,0)))</f>
        <v>0</v>
      </c>
      <c r="AC41" s="1285">
        <f>IF(AND(MONTH(AC$4)=MONTH($H41),YEAR(AC$4)=YEAR($H41)),#REF!,IF(AND(MONTH(AC$4)=MONTH($G41),YEAR(AC$4)=YEAR($G41)),#REF!,IF(AND(AC$4&lt;($H41+1),(AC$4+1)&gt;$G41),$T41,0)))</f>
        <v>0</v>
      </c>
      <c r="AD41" s="1285">
        <f>IF(AND(MONTH(AD$4)=MONTH($H41),YEAR(AD$4)=YEAR($H41)),#REF!,IF(AND(MONTH(AD$4)=MONTH($G41),YEAR(AD$4)=YEAR($G41)),#REF!,IF(AND(AD$4&lt;($H41+1),(AD$4+1)&gt;$G41),$T41,0)))</f>
        <v>0</v>
      </c>
      <c r="AE41" s="1285">
        <f>IF(AND(MONTH(AE$4)=MONTH($H41),YEAR(AE$4)=YEAR($H41)),#REF!,IF(AND(MONTH(AE$4)=MONTH($G41),YEAR(AE$4)=YEAR($G41)),#REF!,IF(AND(AE$4&lt;($H41+1),(AE$4+1)&gt;$G41),$T41,0)))</f>
        <v>0</v>
      </c>
      <c r="AF41" s="1285">
        <f>IF(AND(MONTH(AF$4)=MONTH($H41),YEAR(AF$4)=YEAR($H41)),#REF!,IF(AND(MONTH(AF$4)=MONTH($G41),YEAR(AF$4)=YEAR($G41)),#REF!,IF(AND(AF$4&lt;($H41+1),(AF$4+1)&gt;$G41),$T41,0)))</f>
        <v>0</v>
      </c>
      <c r="AG41" s="1285">
        <f>IF(AND(MONTH(AG$4)=MONTH($H41),YEAR(AG$4)=YEAR($H41)),#REF!,IF(AND(MONTH(AG$4)=MONTH($G41),YEAR(AG$4)=YEAR($G41)),#REF!,IF(AND(AG$4&lt;($H41+1),(AG$4+1)&gt;$G41),$T41,0)))</f>
        <v>0</v>
      </c>
      <c r="AH41" s="1285">
        <f>IF(AND(MONTH(AH$4)=MONTH($H41),YEAR(AH$4)=YEAR($H41)),#REF!,IF(AND(MONTH(AH$4)=MONTH($G41),YEAR(AH$4)=YEAR($G41)),#REF!,IF(AND(AH$4&lt;($H41+1),(AH$4+1)&gt;$G41),$T41,0)))</f>
        <v>0</v>
      </c>
      <c r="AI41" s="1285">
        <f>IF(AND(MONTH(AI$4)=MONTH($H41),YEAR(AI$4)=YEAR($H41)),#REF!,IF(AND(MONTH(AI$4)=MONTH($G41),YEAR(AI$4)=YEAR($G41)),#REF!,IF(AND(AI$4&lt;($H41+1),(AI$4+1)&gt;$G41),$R41,0)))</f>
        <v>0</v>
      </c>
      <c r="AJ41" s="1285">
        <f>IF(AND(MONTH(AJ$4)=MONTH($H41),YEAR(AJ$4)=YEAR($H41)),#REF!,IF(AND(MONTH(AJ$4)=MONTH($G41),YEAR(AJ$4)=YEAR($G41)),#REF!,IF(AND(AJ$4&lt;($H41+1),(AJ$4+1)&gt;$G41),$U41,0)))</f>
        <v>0</v>
      </c>
      <c r="AK41" s="1285">
        <f>IF(AND(MONTH(AK$4)=MONTH($H41),YEAR(AK$4)=YEAR($H41)),#REF!,IF(AND(MONTH(AK$4)=MONTH($G41),YEAR(AK$4)=YEAR($G41)),#REF!,IF(AND(AK$4&lt;($H41+1),(AK$4+1)&gt;$G41),$U41,0)))</f>
        <v>0</v>
      </c>
      <c r="AL41" s="1285">
        <f>IF(AND(MONTH(AL$4)=MONTH($H41),YEAR(AL$4)=YEAR($H41)),#REF!,IF(AND(MONTH(AL$4)=MONTH($G41),YEAR(AL$4)=YEAR($G41)),#REF!,IF(AND(AL$4&lt;($H41+1),(AL$4+1)&gt;$G41),$U41,0)))</f>
        <v>0</v>
      </c>
      <c r="AM41" s="1285">
        <f>IF(AND(MONTH(AM$4)=MONTH($H41),YEAR(AM$4)=YEAR($H41)),#REF!,IF(AND(MONTH(AM$4)=MONTH($G41),YEAR(AM$4)=YEAR($G41)),#REF!,IF(AND(AM$4&lt;($H41+1),(AM$4+1)&gt;$G41),$U41,0)))</f>
        <v>0</v>
      </c>
      <c r="AN41" s="1285">
        <f>IF(AND(MONTH(AN$4)=MONTH($H41),YEAR(AN$4)=YEAR($H41)),#REF!,IF(AND(MONTH(AN$4)=MONTH($G41),YEAR(AN$4)=YEAR($G41)),#REF!,IF(AND(AN$4&lt;($H41+1),(AN$4+1)&gt;$G41),$U41,0)))</f>
        <v>0</v>
      </c>
      <c r="AO41" s="1285">
        <f>IF(AND(MONTH(AO$4)=MONTH($H41),YEAR(AO$4)=YEAR($H41)),#REF!,IF(AND(MONTH(AO$4)=MONTH($G41),YEAR(AO$4)=YEAR($G41)),#REF!,IF(AND(AO$4&lt;($H41+1),(AO$4+1)&gt;$G41),$U41,0)))</f>
        <v>0</v>
      </c>
      <c r="AP41" s="1285">
        <f>IF(AND(MONTH(AP$4)=MONTH($H41),YEAR(AP$4)=YEAR($H41)),#REF!,IF(AND(MONTH(AP$4)=MONTH($G41),YEAR(AP$4)=YEAR($G41)),#REF!,IF(AND(AP$4&lt;($H41+1),(AP$4+1)&gt;$G41),$U41,0)))</f>
        <v>0</v>
      </c>
      <c r="AQ41" s="1285">
        <f>IF(AND(MONTH(AQ$4)=MONTH($H41),YEAR(AQ$4)=YEAR($H41)),#REF!,IF(AND(MONTH(AQ$4)=MONTH($G41),YEAR(AQ$4)=YEAR($G41)),#REF!,IF(AND(AQ$4&lt;($H41+1),(AQ$4+1)&gt;$G41),$U41,0)))</f>
        <v>0</v>
      </c>
      <c r="AR41" s="1285">
        <f>IF(AND(MONTH(AR$4)=MONTH($H41),YEAR(AR$4)=YEAR($H41)),#REF!,IF(AND(MONTH(AR$4)=MONTH($G41),YEAR(AR$4)=YEAR($G41)),#REF!,IF(AND(AR$4&lt;($H41+1),(AR$4+1)&gt;$G41),$U41,0)))</f>
        <v>0</v>
      </c>
      <c r="AS41" s="1285">
        <f>IF(AND(MONTH(AS$4)=MONTH($H41),YEAR(AS$4)=YEAR($H41)),#REF!,IF(AND(MONTH(AS$4)=MONTH($G41),YEAR(AS$4)=YEAR($G41)),#REF!,IF(AND(AS$4&lt;($H41+1),(AS$4+1)&gt;$G41),$U41,0)))</f>
        <v>0</v>
      </c>
      <c r="AT41" s="1285">
        <f>IF(AND(MONTH(AT$4)=MONTH($H41),YEAR(AT$4)=YEAR($H41)),#REF!,IF(AND(MONTH(AT$4)=MONTH($G41),YEAR(AT$4)=YEAR($G41)),#REF!,IF(AND(AT$4&lt;($H41+1),(AT$4+1)&gt;$G41),$U41,0)))</f>
        <v>0</v>
      </c>
      <c r="AU41" s="1297"/>
      <c r="AV41" s="1028"/>
      <c r="AW41" s="1028"/>
    </row>
    <row r="42" spans="1:49" ht="18" customHeight="1">
      <c r="A42" s="1186">
        <v>13</v>
      </c>
      <c r="B42" s="1187" t="s">
        <v>67</v>
      </c>
      <c r="C42" s="1187" t="s">
        <v>71</v>
      </c>
      <c r="D42" s="1187"/>
      <c r="E42" s="1187" t="s">
        <v>72</v>
      </c>
      <c r="F42" s="1364" t="s">
        <v>73</v>
      </c>
      <c r="G42" s="1190">
        <v>44591</v>
      </c>
      <c r="H42" s="1190">
        <v>44955</v>
      </c>
      <c r="I42" s="1235"/>
      <c r="J42" s="1236">
        <v>570</v>
      </c>
      <c r="K42" s="1236">
        <v>570</v>
      </c>
      <c r="L42" s="1237">
        <v>15.87</v>
      </c>
      <c r="M42" s="1237">
        <v>1.38</v>
      </c>
      <c r="N42" s="1237">
        <v>17.330500000000001</v>
      </c>
      <c r="O42" s="1238">
        <v>2.2999999999999998</v>
      </c>
      <c r="P42" s="1234">
        <f t="shared" si="9"/>
        <v>17.25</v>
      </c>
      <c r="Q42" s="1284">
        <f t="shared" si="11"/>
        <v>9045.9</v>
      </c>
      <c r="R42" s="1285">
        <f t="shared" si="10"/>
        <v>786.6</v>
      </c>
      <c r="S42" s="1285">
        <f t="shared" si="12"/>
        <v>9832.5</v>
      </c>
      <c r="T42" s="1285">
        <f t="shared" si="13"/>
        <v>9878.3850000000002</v>
      </c>
      <c r="U42" s="1285">
        <f t="shared" si="4"/>
        <v>1311</v>
      </c>
      <c r="V42" s="1285">
        <f t="shared" si="14"/>
        <v>11189.385</v>
      </c>
      <c r="W42" s="1285" t="e">
        <f>IF(AND(MONTH(W$4)=MONTH($H42),YEAR(W$4)=YEAR($H42)),#REF!,IF(AND(MONTH(W$4)=MONTH($G42),YEAR(W$4)=YEAR($G42)),#REF!,IF(AND(W$4&lt;($H42+1),(W$4+1)&gt;$G42),$Q42,0)))</f>
        <v>#REF!</v>
      </c>
      <c r="X42" s="1285">
        <f>IF(AND(MONTH(X$4)=MONTH($H42),YEAR(X$4)=YEAR($H42)),#REF!,IF(AND(MONTH(X$4)=MONTH($G42),YEAR(X$4)=YEAR($G42)),#REF!,IF(AND(X$4&lt;($H42+1),(X$4+1)&gt;$G42),$T42,0)))</f>
        <v>0</v>
      </c>
      <c r="Y42" s="1285">
        <f>IF(AND(MONTH(Y$4)=MONTH($H42),YEAR(Y$4)=YEAR($H42)),#REF!,IF(AND(MONTH(Y$4)=MONTH($G42),YEAR(Y$4)=YEAR($G42)),#REF!,IF(AND(Y$4&lt;($H42+1),(Y$4+1)&gt;$G42),$T42,0)))</f>
        <v>0</v>
      </c>
      <c r="Z42" s="1285">
        <f>IF(AND(MONTH(Z$4)=MONTH($H42),YEAR(Z$4)=YEAR($H42)),#REF!,IF(AND(MONTH(Z$4)=MONTH($G42),YEAR(Z$4)=YEAR($G42)),#REF!,IF(AND(Z$4&lt;($H42+1),(Z$4+1)&gt;$G42),$T42,0)))</f>
        <v>0</v>
      </c>
      <c r="AA42" s="1285">
        <f>IF(AND(MONTH(AA$4)=MONTH($H42),YEAR(AA$4)=YEAR($H42)),#REF!,IF(AND(MONTH(AA$4)=MONTH($G42),YEAR(AA$4)=YEAR($G42)),#REF!,IF(AND(AA$4&lt;($H42+1),(AA$4+1)&gt;$G42),$T42,0)))</f>
        <v>0</v>
      </c>
      <c r="AB42" s="1285">
        <f>IF(AND(MONTH(AB$4)=MONTH($H42),YEAR(AB$4)=YEAR($H42)),#REF!,IF(AND(MONTH(AB$4)=MONTH($G42),YEAR(AB$4)=YEAR($G42)),#REF!,IF(AND(AB$4&lt;($H42+1),(AB$4+1)&gt;$G42),$T42,0)))</f>
        <v>0</v>
      </c>
      <c r="AC42" s="1285">
        <f>IF(AND(MONTH(AC$4)=MONTH($H42),YEAR(AC$4)=YEAR($H42)),#REF!,IF(AND(MONTH(AC$4)=MONTH($G42),YEAR(AC$4)=YEAR($G42)),#REF!,IF(AND(AC$4&lt;($H42+1),(AC$4+1)&gt;$G42),$T42,0)))</f>
        <v>0</v>
      </c>
      <c r="AD42" s="1285">
        <f>IF(AND(MONTH(AD$4)=MONTH($H42),YEAR(AD$4)=YEAR($H42)),#REF!,IF(AND(MONTH(AD$4)=MONTH($G42),YEAR(AD$4)=YEAR($G42)),#REF!,IF(AND(AD$4&lt;($H42+1),(AD$4+1)&gt;$G42),$T42,0)))</f>
        <v>0</v>
      </c>
      <c r="AE42" s="1285">
        <f>IF(AND(MONTH(AE$4)=MONTH($H42),YEAR(AE$4)=YEAR($H42)),#REF!,IF(AND(MONTH(AE$4)=MONTH($G42),YEAR(AE$4)=YEAR($G42)),#REF!,IF(AND(AE$4&lt;($H42+1),(AE$4+1)&gt;$G42),$T42,0)))</f>
        <v>0</v>
      </c>
      <c r="AF42" s="1285">
        <f>IF(AND(MONTH(AF$4)=MONTH($H42),YEAR(AF$4)=YEAR($H42)),#REF!,IF(AND(MONTH(AF$4)=MONTH($G42),YEAR(AF$4)=YEAR($G42)),#REF!,IF(AND(AF$4&lt;($H42+1),(AF$4+1)&gt;$G42),$T42,0)))</f>
        <v>0</v>
      </c>
      <c r="AG42" s="1285">
        <f>IF(AND(MONTH(AG$4)=MONTH($H42),YEAR(AG$4)=YEAR($H42)),#REF!,IF(AND(MONTH(AG$4)=MONTH($G42),YEAR(AG$4)=YEAR($G42)),#REF!,IF(AND(AG$4&lt;($H42+1),(AG$4+1)&gt;$G42),$T42,0)))</f>
        <v>0</v>
      </c>
      <c r="AH42" s="1285">
        <f>IF(AND(MONTH(AH$4)=MONTH($H42),YEAR(AH$4)=YEAR($H42)),#REF!,IF(AND(MONTH(AH$4)=MONTH($G42),YEAR(AH$4)=YEAR($G42)),#REF!,IF(AND(AH$4&lt;($H42+1),(AH$4+1)&gt;$G42),$T42,0)))</f>
        <v>0</v>
      </c>
      <c r="AI42" s="1285" t="e">
        <f>IF(AND(MONTH(AI$4)=MONTH($H42),YEAR(AI$4)=YEAR($H42)),#REF!,IF(AND(MONTH(AI$4)=MONTH($G42),YEAR(AI$4)=YEAR($G42)),#REF!,IF(AND(AI$4&lt;($H42+1),(AI$4+1)&gt;$G42),$R42,0)))</f>
        <v>#REF!</v>
      </c>
      <c r="AJ42" s="1285">
        <f>IF(AND(MONTH(AJ$4)=MONTH($H42),YEAR(AJ$4)=YEAR($H42)),#REF!,IF(AND(MONTH(AJ$4)=MONTH($G42),YEAR(AJ$4)=YEAR($G42)),#REF!,IF(AND(AJ$4&lt;($H42+1),(AJ$4+1)&gt;$G42),$U42,0)))</f>
        <v>0</v>
      </c>
      <c r="AK42" s="1285">
        <f>IF(AND(MONTH(AK$4)=MONTH($H42),YEAR(AK$4)=YEAR($H42)),#REF!,IF(AND(MONTH(AK$4)=MONTH($G42),YEAR(AK$4)=YEAR($G42)),#REF!,IF(AND(AK$4&lt;($H42+1),(AK$4+1)&gt;$G42),$U42,0)))</f>
        <v>0</v>
      </c>
      <c r="AL42" s="1285">
        <f>IF(AND(MONTH(AL$4)=MONTH($H42),YEAR(AL$4)=YEAR($H42)),#REF!,IF(AND(MONTH(AL$4)=MONTH($G42),YEAR(AL$4)=YEAR($G42)),#REF!,IF(AND(AL$4&lt;($H42+1),(AL$4+1)&gt;$G42),$U42,0)))</f>
        <v>0</v>
      </c>
      <c r="AM42" s="1285">
        <f>IF(AND(MONTH(AM$4)=MONTH($H42),YEAR(AM$4)=YEAR($H42)),#REF!,IF(AND(MONTH(AM$4)=MONTH($G42),YEAR(AM$4)=YEAR($G42)),#REF!,IF(AND(AM$4&lt;($H42+1),(AM$4+1)&gt;$G42),$U42,0)))</f>
        <v>0</v>
      </c>
      <c r="AN42" s="1285">
        <f>IF(AND(MONTH(AN$4)=MONTH($H42),YEAR(AN$4)=YEAR($H42)),#REF!,IF(AND(MONTH(AN$4)=MONTH($G42),YEAR(AN$4)=YEAR($G42)),#REF!,IF(AND(AN$4&lt;($H42+1),(AN$4+1)&gt;$G42),$U42,0)))</f>
        <v>0</v>
      </c>
      <c r="AO42" s="1285">
        <f>IF(AND(MONTH(AO$4)=MONTH($H42),YEAR(AO$4)=YEAR($H42)),#REF!,IF(AND(MONTH(AO$4)=MONTH($G42),YEAR(AO$4)=YEAR($G42)),#REF!,IF(AND(AO$4&lt;($H42+1),(AO$4+1)&gt;$G42),$U42,0)))</f>
        <v>0</v>
      </c>
      <c r="AP42" s="1285">
        <f>IF(AND(MONTH(AP$4)=MONTH($H42),YEAR(AP$4)=YEAR($H42)),#REF!,IF(AND(MONTH(AP$4)=MONTH($G42),YEAR(AP$4)=YEAR($G42)),#REF!,IF(AND(AP$4&lt;($H42+1),(AP$4+1)&gt;$G42),$U42,0)))</f>
        <v>0</v>
      </c>
      <c r="AQ42" s="1285">
        <f>IF(AND(MONTH(AQ$4)=MONTH($H42),YEAR(AQ$4)=YEAR($H42)),#REF!,IF(AND(MONTH(AQ$4)=MONTH($G42),YEAR(AQ$4)=YEAR($G42)),#REF!,IF(AND(AQ$4&lt;($H42+1),(AQ$4+1)&gt;$G42),$U42,0)))</f>
        <v>0</v>
      </c>
      <c r="AR42" s="1285">
        <f>IF(AND(MONTH(AR$4)=MONTH($H42),YEAR(AR$4)=YEAR($H42)),#REF!,IF(AND(MONTH(AR$4)=MONTH($G42),YEAR(AR$4)=YEAR($G42)),#REF!,IF(AND(AR$4&lt;($H42+1),(AR$4+1)&gt;$G42),$U42,0)))</f>
        <v>0</v>
      </c>
      <c r="AS42" s="1285">
        <f>IF(AND(MONTH(AS$4)=MONTH($H42),YEAR(AS$4)=YEAR($H42)),#REF!,IF(AND(MONTH(AS$4)=MONTH($G42),YEAR(AS$4)=YEAR($G42)),#REF!,IF(AND(AS$4&lt;($H42+1),(AS$4+1)&gt;$G42),$U42,0)))</f>
        <v>0</v>
      </c>
      <c r="AT42" s="1285">
        <f>IF(AND(MONTH(AT$4)=MONTH($H42),YEAR(AT$4)=YEAR($H42)),#REF!,IF(AND(MONTH(AT$4)=MONTH($G42),YEAR(AT$4)=YEAR($G42)),#REF!,IF(AND(AT$4&lt;($H42+1),(AT$4+1)&gt;$G42),$U42,0)))</f>
        <v>0</v>
      </c>
      <c r="AU42" s="1297"/>
      <c r="AV42" s="1028"/>
      <c r="AW42" s="1028"/>
    </row>
    <row r="43" spans="1:49" ht="18" customHeight="1">
      <c r="A43" s="1186">
        <v>13</v>
      </c>
      <c r="B43" s="1196" t="s">
        <v>67</v>
      </c>
      <c r="C43" s="1196" t="s">
        <v>71</v>
      </c>
      <c r="D43" s="1196"/>
      <c r="E43" s="1186"/>
      <c r="F43" s="1369" t="s">
        <v>73</v>
      </c>
      <c r="G43" s="1213">
        <v>44956</v>
      </c>
      <c r="H43" s="1213">
        <v>45320</v>
      </c>
      <c r="I43" s="1262"/>
      <c r="J43" s="1263">
        <v>0</v>
      </c>
      <c r="K43" s="1263">
        <v>570</v>
      </c>
      <c r="L43" s="1264">
        <v>17.25</v>
      </c>
      <c r="M43" s="1264">
        <v>1.38</v>
      </c>
      <c r="N43" s="1264">
        <v>18.9175</v>
      </c>
      <c r="O43" s="1265">
        <v>2.2999999999999998</v>
      </c>
      <c r="P43" s="1266">
        <f t="shared" si="9"/>
        <v>18.63</v>
      </c>
      <c r="Q43" s="1284">
        <f t="shared" si="11"/>
        <v>9832.5</v>
      </c>
      <c r="R43" s="1285">
        <f t="shared" si="10"/>
        <v>786.6</v>
      </c>
      <c r="S43" s="1285">
        <f t="shared" si="12"/>
        <v>10619.1</v>
      </c>
      <c r="T43" s="1285">
        <f t="shared" si="13"/>
        <v>10782.975</v>
      </c>
      <c r="U43" s="1285">
        <f t="shared" si="4"/>
        <v>1311</v>
      </c>
      <c r="V43" s="1285">
        <f t="shared" si="14"/>
        <v>12093.975</v>
      </c>
      <c r="W43" s="1285" t="e">
        <f>IF(AND(MONTH(W$4)=MONTH($H43),YEAR(W$4)=YEAR($H43)),#REF!,IF(AND(MONTH(W$4)=MONTH($G43),YEAR(W$4)=YEAR($G43)),#REF!,IF(AND(W$4&lt;($H43+1),(W$4+1)&gt;$G43),$Q43,0)))</f>
        <v>#REF!</v>
      </c>
      <c r="X43" s="1285">
        <f>IF(AND(MONTH(X$4)=MONTH($H43),YEAR(X$4)=YEAR($H43)),#REF!,IF(AND(MONTH(X$4)=MONTH($G43),YEAR(X$4)=YEAR($G43)),#REF!,IF(AND(X$4&lt;($H43+1),(X$4+1)&gt;$G43),$T43,0)))</f>
        <v>10782.975</v>
      </c>
      <c r="Y43" s="1285">
        <f>IF(AND(MONTH(Y$4)=MONTH($H43),YEAR(Y$4)=YEAR($H43)),#REF!,IF(AND(MONTH(Y$4)=MONTH($G43),YEAR(Y$4)=YEAR($G43)),#REF!,IF(AND(Y$4&lt;($H43+1),(Y$4+1)&gt;$G43),$T43,0)))</f>
        <v>10782.975</v>
      </c>
      <c r="Z43" s="1285">
        <f>IF(AND(MONTH(Z$4)=MONTH($H43),YEAR(Z$4)=YEAR($H43)),#REF!,IF(AND(MONTH(Z$4)=MONTH($G43),YEAR(Z$4)=YEAR($G43)),#REF!,IF(AND(Z$4&lt;($H43+1),(Z$4+1)&gt;$G43),$T43,0)))</f>
        <v>10782.975</v>
      </c>
      <c r="AA43" s="1285">
        <f>IF(AND(MONTH(AA$4)=MONTH($H43),YEAR(AA$4)=YEAR($H43)),#REF!,IF(AND(MONTH(AA$4)=MONTH($G43),YEAR(AA$4)=YEAR($G43)),#REF!,IF(AND(AA$4&lt;($H43+1),(AA$4+1)&gt;$G43),$T43,0)))</f>
        <v>10782.975</v>
      </c>
      <c r="AB43" s="1285">
        <f>IF(AND(MONTH(AB$4)=MONTH($H43),YEAR(AB$4)=YEAR($H43)),#REF!,IF(AND(MONTH(AB$4)=MONTH($G43),YEAR(AB$4)=YEAR($G43)),#REF!,IF(AND(AB$4&lt;($H43+1),(AB$4+1)&gt;$G43),$T43,0)))</f>
        <v>10782.975</v>
      </c>
      <c r="AC43" s="1285">
        <f>IF(AND(MONTH(AC$4)=MONTH($H43),YEAR(AC$4)=YEAR($H43)),#REF!,IF(AND(MONTH(AC$4)=MONTH($G43),YEAR(AC$4)=YEAR($G43)),#REF!,IF(AND(AC$4&lt;($H43+1),(AC$4+1)&gt;$G43),$T43,0)))</f>
        <v>10782.975</v>
      </c>
      <c r="AD43" s="1285">
        <f>IF(AND(MONTH(AD$4)=MONTH($H43),YEAR(AD$4)=YEAR($H43)),#REF!,IF(AND(MONTH(AD$4)=MONTH($G43),YEAR(AD$4)=YEAR($G43)),#REF!,IF(AND(AD$4&lt;($H43+1),(AD$4+1)&gt;$G43),$T43,0)))</f>
        <v>10782.975</v>
      </c>
      <c r="AE43" s="1285">
        <f>IF(AND(MONTH(AE$4)=MONTH($H43),YEAR(AE$4)=YEAR($H43)),#REF!,IF(AND(MONTH(AE$4)=MONTH($G43),YEAR(AE$4)=YEAR($G43)),#REF!,IF(AND(AE$4&lt;($H43+1),(AE$4+1)&gt;$G43),$T43,0)))</f>
        <v>10782.975</v>
      </c>
      <c r="AF43" s="1285">
        <f>IF(AND(MONTH(AF$4)=MONTH($H43),YEAR(AF$4)=YEAR($H43)),#REF!,IF(AND(MONTH(AF$4)=MONTH($G43),YEAR(AF$4)=YEAR($G43)),#REF!,IF(AND(AF$4&lt;($H43+1),(AF$4+1)&gt;$G43),$T43,0)))</f>
        <v>10782.975</v>
      </c>
      <c r="AG43" s="1285">
        <f>IF(AND(MONTH(AG$4)=MONTH($H43),YEAR(AG$4)=YEAR($H43)),#REF!,IF(AND(MONTH(AG$4)=MONTH($G43),YEAR(AG$4)=YEAR($G43)),#REF!,IF(AND(AG$4&lt;($H43+1),(AG$4+1)&gt;$G43),$T43,0)))</f>
        <v>10782.975</v>
      </c>
      <c r="AH43" s="1285">
        <f>IF(AND(MONTH(AH$4)=MONTH($H43),YEAR(AH$4)=YEAR($H43)),#REF!,IF(AND(MONTH(AH$4)=MONTH($G43),YEAR(AH$4)=YEAR($G43)),#REF!,IF(AND(AH$4&lt;($H43+1),(AH$4+1)&gt;$G43),$T43,0)))</f>
        <v>10782.975</v>
      </c>
      <c r="AI43" s="1285" t="e">
        <f>IF(AND(MONTH(AI$4)=MONTH($H43),YEAR(AI$4)=YEAR($H43)),#REF!,IF(AND(MONTH(AI$4)=MONTH($G43),YEAR(AI$4)=YEAR($G43)),#REF!,IF(AND(AI$4&lt;($H43+1),(AI$4+1)&gt;$G43),$R43,0)))</f>
        <v>#REF!</v>
      </c>
      <c r="AJ43" s="1285">
        <f>IF(AND(MONTH(AJ$4)=MONTH($H43),YEAR(AJ$4)=YEAR($H43)),#REF!,IF(AND(MONTH(AJ$4)=MONTH($G43),YEAR(AJ$4)=YEAR($G43)),#REF!,IF(AND(AJ$4&lt;($H43+1),(AJ$4+1)&gt;$G43),$U43,0)))</f>
        <v>1311</v>
      </c>
      <c r="AK43" s="1285">
        <f>IF(AND(MONTH(AK$4)=MONTH($H43),YEAR(AK$4)=YEAR($H43)),#REF!,IF(AND(MONTH(AK$4)=MONTH($G43),YEAR(AK$4)=YEAR($G43)),#REF!,IF(AND(AK$4&lt;($H43+1),(AK$4+1)&gt;$G43),$U43,0)))</f>
        <v>1311</v>
      </c>
      <c r="AL43" s="1285">
        <f>IF(AND(MONTH(AL$4)=MONTH($H43),YEAR(AL$4)=YEAR($H43)),#REF!,IF(AND(MONTH(AL$4)=MONTH($G43),YEAR(AL$4)=YEAR($G43)),#REF!,IF(AND(AL$4&lt;($H43+1),(AL$4+1)&gt;$G43),$U43,0)))</f>
        <v>1311</v>
      </c>
      <c r="AM43" s="1285">
        <f>IF(AND(MONTH(AM$4)=MONTH($H43),YEAR(AM$4)=YEAR($H43)),#REF!,IF(AND(MONTH(AM$4)=MONTH($G43),YEAR(AM$4)=YEAR($G43)),#REF!,IF(AND(AM$4&lt;($H43+1),(AM$4+1)&gt;$G43),$U43,0)))</f>
        <v>1311</v>
      </c>
      <c r="AN43" s="1285">
        <f>IF(AND(MONTH(AN$4)=MONTH($H43),YEAR(AN$4)=YEAR($H43)),#REF!,IF(AND(MONTH(AN$4)=MONTH($G43),YEAR(AN$4)=YEAR($G43)),#REF!,IF(AND(AN$4&lt;($H43+1),(AN$4+1)&gt;$G43),$U43,0)))</f>
        <v>1311</v>
      </c>
      <c r="AO43" s="1285">
        <f>IF(AND(MONTH(AO$4)=MONTH($H43),YEAR(AO$4)=YEAR($H43)),#REF!,IF(AND(MONTH(AO$4)=MONTH($G43),YEAR(AO$4)=YEAR($G43)),#REF!,IF(AND(AO$4&lt;($H43+1),(AO$4+1)&gt;$G43),$U43,0)))</f>
        <v>1311</v>
      </c>
      <c r="AP43" s="1285">
        <f>IF(AND(MONTH(AP$4)=MONTH($H43),YEAR(AP$4)=YEAR($H43)),#REF!,IF(AND(MONTH(AP$4)=MONTH($G43),YEAR(AP$4)=YEAR($G43)),#REF!,IF(AND(AP$4&lt;($H43+1),(AP$4+1)&gt;$G43),$U43,0)))</f>
        <v>1311</v>
      </c>
      <c r="AQ43" s="1285">
        <f>IF(AND(MONTH(AQ$4)=MONTH($H43),YEAR(AQ$4)=YEAR($H43)),#REF!,IF(AND(MONTH(AQ$4)=MONTH($G43),YEAR(AQ$4)=YEAR($G43)),#REF!,IF(AND(AQ$4&lt;($H43+1),(AQ$4+1)&gt;$G43),$U43,0)))</f>
        <v>1311</v>
      </c>
      <c r="AR43" s="1285">
        <f>IF(AND(MONTH(AR$4)=MONTH($H43),YEAR(AR$4)=YEAR($H43)),#REF!,IF(AND(MONTH(AR$4)=MONTH($G43),YEAR(AR$4)=YEAR($G43)),#REF!,IF(AND(AR$4&lt;($H43+1),(AR$4+1)&gt;$G43),$U43,0)))</f>
        <v>1311</v>
      </c>
      <c r="AS43" s="1285">
        <f>IF(AND(MONTH(AS$4)=MONTH($H43),YEAR(AS$4)=YEAR($H43)),#REF!,IF(AND(MONTH(AS$4)=MONTH($G43),YEAR(AS$4)=YEAR($G43)),#REF!,IF(AND(AS$4&lt;($H43+1),(AS$4+1)&gt;$G43),$U43,0)))</f>
        <v>1311</v>
      </c>
      <c r="AT43" s="1285">
        <f>IF(AND(MONTH(AT$4)=MONTH($H43),YEAR(AT$4)=YEAR($H43)),#REF!,IF(AND(MONTH(AT$4)=MONTH($G43),YEAR(AT$4)=YEAR($G43)),#REF!,IF(AND(AT$4&lt;($H43+1),(AT$4+1)&gt;$G43),$U43,0)))</f>
        <v>1311</v>
      </c>
      <c r="AU43" s="1300"/>
      <c r="AV43" s="1028"/>
      <c r="AW43" s="1028"/>
    </row>
    <row r="44" spans="1:49" ht="18" customHeight="1">
      <c r="A44" s="1186">
        <v>13</v>
      </c>
      <c r="B44" s="1196" t="s">
        <v>67</v>
      </c>
      <c r="C44" s="1196" t="s">
        <v>71</v>
      </c>
      <c r="D44" s="1196"/>
      <c r="E44" s="1186"/>
      <c r="F44" s="1369" t="s">
        <v>73</v>
      </c>
      <c r="G44" s="1213">
        <v>45321</v>
      </c>
      <c r="H44" s="1213">
        <v>45686</v>
      </c>
      <c r="I44" s="1262"/>
      <c r="J44" s="1263">
        <v>0</v>
      </c>
      <c r="K44" s="1263">
        <v>570</v>
      </c>
      <c r="L44" s="1264">
        <v>17.71</v>
      </c>
      <c r="M44" s="1264">
        <v>1.38</v>
      </c>
      <c r="N44" s="1264">
        <v>19.4465</v>
      </c>
      <c r="O44" s="1265">
        <v>2.2999999999999998</v>
      </c>
      <c r="P44" s="1266">
        <f t="shared" si="9"/>
        <v>19.09</v>
      </c>
      <c r="Q44" s="1284">
        <f t="shared" si="11"/>
        <v>10094.700000000001</v>
      </c>
      <c r="R44" s="1285">
        <f t="shared" si="10"/>
        <v>786.6</v>
      </c>
      <c r="S44" s="1285">
        <f t="shared" si="12"/>
        <v>10881.3</v>
      </c>
      <c r="T44" s="1285">
        <f t="shared" si="13"/>
        <v>11084.504999999999</v>
      </c>
      <c r="U44" s="1285">
        <f t="shared" si="4"/>
        <v>1311</v>
      </c>
      <c r="V44" s="1285">
        <f t="shared" si="14"/>
        <v>12395.504999999999</v>
      </c>
      <c r="W44" s="1285">
        <f>IF(AND(MONTH(W$4)=MONTH($H44),YEAR(W$4)=YEAR($H44)),#REF!,IF(AND(MONTH(W$4)=MONTH($G44),YEAR(W$4)=YEAR($G44)),#REF!,IF(AND(W$4&lt;($H44+1),(W$4+1)&gt;$G44),$Q44,0)))</f>
        <v>0</v>
      </c>
      <c r="X44" s="1285">
        <f>IF(AND(MONTH(X$4)=MONTH($H44),YEAR(X$4)=YEAR($H44)),#REF!,IF(AND(MONTH(X$4)=MONTH($G44),YEAR(X$4)=YEAR($G44)),#REF!,IF(AND(X$4&lt;($H44+1),(X$4+1)&gt;$G44),$T44,0)))</f>
        <v>0</v>
      </c>
      <c r="Y44" s="1285">
        <f>IF(AND(MONTH(Y$4)=MONTH($H44),YEAR(Y$4)=YEAR($H44)),#REF!,IF(AND(MONTH(Y$4)=MONTH($G44),YEAR(Y$4)=YEAR($G44)),#REF!,IF(AND(Y$4&lt;($H44+1),(Y$4+1)&gt;$G44),$T44,0)))</f>
        <v>0</v>
      </c>
      <c r="Z44" s="1285">
        <f>IF(AND(MONTH(Z$4)=MONTH($H44),YEAR(Z$4)=YEAR($H44)),#REF!,IF(AND(MONTH(Z$4)=MONTH($G44),YEAR(Z$4)=YEAR($G44)),#REF!,IF(AND(Z$4&lt;($H44+1),(Z$4+1)&gt;$G44),$T44,0)))</f>
        <v>0</v>
      </c>
      <c r="AA44" s="1285">
        <f>IF(AND(MONTH(AA$4)=MONTH($H44),YEAR(AA$4)=YEAR($H44)),#REF!,IF(AND(MONTH(AA$4)=MONTH($G44),YEAR(AA$4)=YEAR($G44)),#REF!,IF(AND(AA$4&lt;($H44+1),(AA$4+1)&gt;$G44),$T44,0)))</f>
        <v>0</v>
      </c>
      <c r="AB44" s="1285">
        <f>IF(AND(MONTH(AB$4)=MONTH($H44),YEAR(AB$4)=YEAR($H44)),#REF!,IF(AND(MONTH(AB$4)=MONTH($G44),YEAR(AB$4)=YEAR($G44)),#REF!,IF(AND(AB$4&lt;($H44+1),(AB$4+1)&gt;$G44),$T44,0)))</f>
        <v>0</v>
      </c>
      <c r="AC44" s="1285">
        <f>IF(AND(MONTH(AC$4)=MONTH($H44),YEAR(AC$4)=YEAR($H44)),#REF!,IF(AND(MONTH(AC$4)=MONTH($G44),YEAR(AC$4)=YEAR($G44)),#REF!,IF(AND(AC$4&lt;($H44+1),(AC$4+1)&gt;$G44),$T44,0)))</f>
        <v>0</v>
      </c>
      <c r="AD44" s="1285">
        <f>IF(AND(MONTH(AD$4)=MONTH($H44),YEAR(AD$4)=YEAR($H44)),#REF!,IF(AND(MONTH(AD$4)=MONTH($G44),YEAR(AD$4)=YEAR($G44)),#REF!,IF(AND(AD$4&lt;($H44+1),(AD$4+1)&gt;$G44),$T44,0)))</f>
        <v>0</v>
      </c>
      <c r="AE44" s="1285">
        <f>IF(AND(MONTH(AE$4)=MONTH($H44),YEAR(AE$4)=YEAR($H44)),#REF!,IF(AND(MONTH(AE$4)=MONTH($G44),YEAR(AE$4)=YEAR($G44)),#REF!,IF(AND(AE$4&lt;($H44+1),(AE$4+1)&gt;$G44),$T44,0)))</f>
        <v>0</v>
      </c>
      <c r="AF44" s="1285">
        <f>IF(AND(MONTH(AF$4)=MONTH($H44),YEAR(AF$4)=YEAR($H44)),#REF!,IF(AND(MONTH(AF$4)=MONTH($G44),YEAR(AF$4)=YEAR($G44)),#REF!,IF(AND(AF$4&lt;($H44+1),(AF$4+1)&gt;$G44),$T44,0)))</f>
        <v>0</v>
      </c>
      <c r="AG44" s="1285">
        <f>IF(AND(MONTH(AG$4)=MONTH($H44),YEAR(AG$4)=YEAR($H44)),#REF!,IF(AND(MONTH(AG$4)=MONTH($G44),YEAR(AG$4)=YEAR($G44)),#REF!,IF(AND(AG$4&lt;($H44+1),(AG$4+1)&gt;$G44),$T44,0)))</f>
        <v>0</v>
      </c>
      <c r="AH44" s="1285">
        <f>IF(AND(MONTH(AH$4)=MONTH($H44),YEAR(AH$4)=YEAR($H44)),#REF!,IF(AND(MONTH(AH$4)=MONTH($G44),YEAR(AH$4)=YEAR($G44)),#REF!,IF(AND(AH$4&lt;($H44+1),(AH$4+1)&gt;$G44),$T44,0)))</f>
        <v>0</v>
      </c>
      <c r="AI44" s="1285">
        <f>IF(AND(MONTH(AI$4)=MONTH($H44),YEAR(AI$4)=YEAR($H44)),#REF!,IF(AND(MONTH(AI$4)=MONTH($G44),YEAR(AI$4)=YEAR($G44)),#REF!,IF(AND(AI$4&lt;($H44+1),(AI$4+1)&gt;$G44),$R44,0)))</f>
        <v>0</v>
      </c>
      <c r="AJ44" s="1285">
        <f>IF(AND(MONTH(AJ$4)=MONTH($H44),YEAR(AJ$4)=YEAR($H44)),#REF!,IF(AND(MONTH(AJ$4)=MONTH($G44),YEAR(AJ$4)=YEAR($G44)),#REF!,IF(AND(AJ$4&lt;($H44+1),(AJ$4+1)&gt;$G44),$U44,0)))</f>
        <v>0</v>
      </c>
      <c r="AK44" s="1285">
        <f>IF(AND(MONTH(AK$4)=MONTH($H44),YEAR(AK$4)=YEAR($H44)),#REF!,IF(AND(MONTH(AK$4)=MONTH($G44),YEAR(AK$4)=YEAR($G44)),#REF!,IF(AND(AK$4&lt;($H44+1),(AK$4+1)&gt;$G44),$U44,0)))</f>
        <v>0</v>
      </c>
      <c r="AL44" s="1285">
        <f>IF(AND(MONTH(AL$4)=MONTH($H44),YEAR(AL$4)=YEAR($H44)),#REF!,IF(AND(MONTH(AL$4)=MONTH($G44),YEAR(AL$4)=YEAR($G44)),#REF!,IF(AND(AL$4&lt;($H44+1),(AL$4+1)&gt;$G44),$U44,0)))</f>
        <v>0</v>
      </c>
      <c r="AM44" s="1285">
        <f>IF(AND(MONTH(AM$4)=MONTH($H44),YEAR(AM$4)=YEAR($H44)),#REF!,IF(AND(MONTH(AM$4)=MONTH($G44),YEAR(AM$4)=YEAR($G44)),#REF!,IF(AND(AM$4&lt;($H44+1),(AM$4+1)&gt;$G44),$U44,0)))</f>
        <v>0</v>
      </c>
      <c r="AN44" s="1285">
        <f>IF(AND(MONTH(AN$4)=MONTH($H44),YEAR(AN$4)=YEAR($H44)),#REF!,IF(AND(MONTH(AN$4)=MONTH($G44),YEAR(AN$4)=YEAR($G44)),#REF!,IF(AND(AN$4&lt;($H44+1),(AN$4+1)&gt;$G44),$U44,0)))</f>
        <v>0</v>
      </c>
      <c r="AO44" s="1285">
        <f>IF(AND(MONTH(AO$4)=MONTH($H44),YEAR(AO$4)=YEAR($H44)),#REF!,IF(AND(MONTH(AO$4)=MONTH($G44),YEAR(AO$4)=YEAR($G44)),#REF!,IF(AND(AO$4&lt;($H44+1),(AO$4+1)&gt;$G44),$U44,0)))</f>
        <v>0</v>
      </c>
      <c r="AP44" s="1285">
        <f>IF(AND(MONTH(AP$4)=MONTH($H44),YEAR(AP$4)=YEAR($H44)),#REF!,IF(AND(MONTH(AP$4)=MONTH($G44),YEAR(AP$4)=YEAR($G44)),#REF!,IF(AND(AP$4&lt;($H44+1),(AP$4+1)&gt;$G44),$U44,0)))</f>
        <v>0</v>
      </c>
      <c r="AQ44" s="1285">
        <f>IF(AND(MONTH(AQ$4)=MONTH($H44),YEAR(AQ$4)=YEAR($H44)),#REF!,IF(AND(MONTH(AQ$4)=MONTH($G44),YEAR(AQ$4)=YEAR($G44)),#REF!,IF(AND(AQ$4&lt;($H44+1),(AQ$4+1)&gt;$G44),$U44,0)))</f>
        <v>0</v>
      </c>
      <c r="AR44" s="1285">
        <f>IF(AND(MONTH(AR$4)=MONTH($H44),YEAR(AR$4)=YEAR($H44)),#REF!,IF(AND(MONTH(AR$4)=MONTH($G44),YEAR(AR$4)=YEAR($G44)),#REF!,IF(AND(AR$4&lt;($H44+1),(AR$4+1)&gt;$G44),$U44,0)))</f>
        <v>0</v>
      </c>
      <c r="AS44" s="1285">
        <f>IF(AND(MONTH(AS$4)=MONTH($H44),YEAR(AS$4)=YEAR($H44)),#REF!,IF(AND(MONTH(AS$4)=MONTH($G44),YEAR(AS$4)=YEAR($G44)),#REF!,IF(AND(AS$4&lt;($H44+1),(AS$4+1)&gt;$G44),$U44,0)))</f>
        <v>0</v>
      </c>
      <c r="AT44" s="1285">
        <f>IF(AND(MONTH(AT$4)=MONTH($H44),YEAR(AT$4)=YEAR($H44)),#REF!,IF(AND(MONTH(AT$4)=MONTH($G44),YEAR(AT$4)=YEAR($G44)),#REF!,IF(AND(AT$4&lt;($H44+1),(AT$4+1)&gt;$G44),$U44,0)))</f>
        <v>0</v>
      </c>
      <c r="AU44" s="1300"/>
      <c r="AV44" s="1028"/>
      <c r="AW44" s="1028"/>
    </row>
    <row r="45" spans="1:49" ht="18" customHeight="1">
      <c r="A45" s="1186">
        <v>13</v>
      </c>
      <c r="B45" s="1196" t="s">
        <v>67</v>
      </c>
      <c r="C45" s="1196" t="s">
        <v>71</v>
      </c>
      <c r="D45" s="1196"/>
      <c r="E45" s="1186"/>
      <c r="F45" s="1369" t="s">
        <v>73</v>
      </c>
      <c r="G45" s="1213">
        <v>45687</v>
      </c>
      <c r="H45" s="1213">
        <v>46051</v>
      </c>
      <c r="I45" s="1262"/>
      <c r="J45" s="1263">
        <v>0</v>
      </c>
      <c r="K45" s="1263">
        <v>570</v>
      </c>
      <c r="L45" s="1264">
        <v>18.170000000000002</v>
      </c>
      <c r="M45" s="1264">
        <v>1.38</v>
      </c>
      <c r="N45" s="1264">
        <v>19.9755</v>
      </c>
      <c r="O45" s="1265">
        <v>2.2999999999999998</v>
      </c>
      <c r="P45" s="1266">
        <f t="shared" si="9"/>
        <v>19.55</v>
      </c>
      <c r="Q45" s="1284">
        <f t="shared" si="11"/>
        <v>10356.9</v>
      </c>
      <c r="R45" s="1285">
        <f t="shared" si="10"/>
        <v>786.6</v>
      </c>
      <c r="S45" s="1285">
        <f t="shared" si="12"/>
        <v>11143.5</v>
      </c>
      <c r="T45" s="1285">
        <f t="shared" si="13"/>
        <v>11386.035</v>
      </c>
      <c r="U45" s="1285">
        <f t="shared" si="4"/>
        <v>1311</v>
      </c>
      <c r="V45" s="1285">
        <f t="shared" si="14"/>
        <v>12697.035</v>
      </c>
      <c r="W45" s="1285">
        <f>IF(AND(MONTH(W$4)=MONTH($H45),YEAR(W$4)=YEAR($H45)),#REF!,IF(AND(MONTH(W$4)=MONTH($G45),YEAR(W$4)=YEAR($G45)),#REF!,IF(AND(W$4&lt;($H45+1),(W$4+1)&gt;$G45),$Q45,0)))</f>
        <v>0</v>
      </c>
      <c r="X45" s="1285">
        <f>IF(AND(MONTH(X$4)=MONTH($H45),YEAR(X$4)=YEAR($H45)),#REF!,IF(AND(MONTH(X$4)=MONTH($G45),YEAR(X$4)=YEAR($G45)),#REF!,IF(AND(X$4&lt;($H45+1),(X$4+1)&gt;$G45),$T45,0)))</f>
        <v>0</v>
      </c>
      <c r="Y45" s="1285">
        <f>IF(AND(MONTH(Y$4)=MONTH($H45),YEAR(Y$4)=YEAR($H45)),#REF!,IF(AND(MONTH(Y$4)=MONTH($G45),YEAR(Y$4)=YEAR($G45)),#REF!,IF(AND(Y$4&lt;($H45+1),(Y$4+1)&gt;$G45),$T45,0)))</f>
        <v>0</v>
      </c>
      <c r="Z45" s="1285">
        <f>IF(AND(MONTH(Z$4)=MONTH($H45),YEAR(Z$4)=YEAR($H45)),#REF!,IF(AND(MONTH(Z$4)=MONTH($G45),YEAR(Z$4)=YEAR($G45)),#REF!,IF(AND(Z$4&lt;($H45+1),(Z$4+1)&gt;$G45),$T45,0)))</f>
        <v>0</v>
      </c>
      <c r="AA45" s="1285">
        <f>IF(AND(MONTH(AA$4)=MONTH($H45),YEAR(AA$4)=YEAR($H45)),#REF!,IF(AND(MONTH(AA$4)=MONTH($G45),YEAR(AA$4)=YEAR($G45)),#REF!,IF(AND(AA$4&lt;($H45+1),(AA$4+1)&gt;$G45),$T45,0)))</f>
        <v>0</v>
      </c>
      <c r="AB45" s="1285">
        <f>IF(AND(MONTH(AB$4)=MONTH($H45),YEAR(AB$4)=YEAR($H45)),#REF!,IF(AND(MONTH(AB$4)=MONTH($G45),YEAR(AB$4)=YEAR($G45)),#REF!,IF(AND(AB$4&lt;($H45+1),(AB$4+1)&gt;$G45),$T45,0)))</f>
        <v>0</v>
      </c>
      <c r="AC45" s="1285">
        <f>IF(AND(MONTH(AC$4)=MONTH($H45),YEAR(AC$4)=YEAR($H45)),#REF!,IF(AND(MONTH(AC$4)=MONTH($G45),YEAR(AC$4)=YEAR($G45)),#REF!,IF(AND(AC$4&lt;($H45+1),(AC$4+1)&gt;$G45),$T45,0)))</f>
        <v>0</v>
      </c>
      <c r="AD45" s="1285">
        <f>IF(AND(MONTH(AD$4)=MONTH($H45),YEAR(AD$4)=YEAR($H45)),#REF!,IF(AND(MONTH(AD$4)=MONTH($G45),YEAR(AD$4)=YEAR($G45)),#REF!,IF(AND(AD$4&lt;($H45+1),(AD$4+1)&gt;$G45),$T45,0)))</f>
        <v>0</v>
      </c>
      <c r="AE45" s="1285">
        <f>IF(AND(MONTH(AE$4)=MONTH($H45),YEAR(AE$4)=YEAR($H45)),#REF!,IF(AND(MONTH(AE$4)=MONTH($G45),YEAR(AE$4)=YEAR($G45)),#REF!,IF(AND(AE$4&lt;($H45+1),(AE$4+1)&gt;$G45),$T45,0)))</f>
        <v>0</v>
      </c>
      <c r="AF45" s="1285">
        <f>IF(AND(MONTH(AF$4)=MONTH($H45),YEAR(AF$4)=YEAR($H45)),#REF!,IF(AND(MONTH(AF$4)=MONTH($G45),YEAR(AF$4)=YEAR($G45)),#REF!,IF(AND(AF$4&lt;($H45+1),(AF$4+1)&gt;$G45),$T45,0)))</f>
        <v>0</v>
      </c>
      <c r="AG45" s="1285">
        <f>IF(AND(MONTH(AG$4)=MONTH($H45),YEAR(AG$4)=YEAR($H45)),#REF!,IF(AND(MONTH(AG$4)=MONTH($G45),YEAR(AG$4)=YEAR($G45)),#REF!,IF(AND(AG$4&lt;($H45+1),(AG$4+1)&gt;$G45),$T45,0)))</f>
        <v>0</v>
      </c>
      <c r="AH45" s="1285">
        <f>IF(AND(MONTH(AH$4)=MONTH($H45),YEAR(AH$4)=YEAR($H45)),#REF!,IF(AND(MONTH(AH$4)=MONTH($G45),YEAR(AH$4)=YEAR($G45)),#REF!,IF(AND(AH$4&lt;($H45+1),(AH$4+1)&gt;$G45),$T45,0)))</f>
        <v>0</v>
      </c>
      <c r="AI45" s="1285">
        <f>IF(AND(MONTH(AI$4)=MONTH($H45),YEAR(AI$4)=YEAR($H45)),#REF!,IF(AND(MONTH(AI$4)=MONTH($G45),YEAR(AI$4)=YEAR($G45)),#REF!,IF(AND(AI$4&lt;($H45+1),(AI$4+1)&gt;$G45),$R45,0)))</f>
        <v>0</v>
      </c>
      <c r="AJ45" s="1285">
        <f>IF(AND(MONTH(AJ$4)=MONTH($H45),YEAR(AJ$4)=YEAR($H45)),#REF!,IF(AND(MONTH(AJ$4)=MONTH($G45),YEAR(AJ$4)=YEAR($G45)),#REF!,IF(AND(AJ$4&lt;($H45+1),(AJ$4+1)&gt;$G45),$U45,0)))</f>
        <v>0</v>
      </c>
      <c r="AK45" s="1285">
        <f>IF(AND(MONTH(AK$4)=MONTH($H45),YEAR(AK$4)=YEAR($H45)),#REF!,IF(AND(MONTH(AK$4)=MONTH($G45),YEAR(AK$4)=YEAR($G45)),#REF!,IF(AND(AK$4&lt;($H45+1),(AK$4+1)&gt;$G45),$U45,0)))</f>
        <v>0</v>
      </c>
      <c r="AL45" s="1285">
        <f>IF(AND(MONTH(AL$4)=MONTH($H45),YEAR(AL$4)=YEAR($H45)),#REF!,IF(AND(MONTH(AL$4)=MONTH($G45),YEAR(AL$4)=YEAR($G45)),#REF!,IF(AND(AL$4&lt;($H45+1),(AL$4+1)&gt;$G45),$U45,0)))</f>
        <v>0</v>
      </c>
      <c r="AM45" s="1285">
        <f>IF(AND(MONTH(AM$4)=MONTH($H45),YEAR(AM$4)=YEAR($H45)),#REF!,IF(AND(MONTH(AM$4)=MONTH($G45),YEAR(AM$4)=YEAR($G45)),#REF!,IF(AND(AM$4&lt;($H45+1),(AM$4+1)&gt;$G45),$U45,0)))</f>
        <v>0</v>
      </c>
      <c r="AN45" s="1285">
        <f>IF(AND(MONTH(AN$4)=MONTH($H45),YEAR(AN$4)=YEAR($H45)),#REF!,IF(AND(MONTH(AN$4)=MONTH($G45),YEAR(AN$4)=YEAR($G45)),#REF!,IF(AND(AN$4&lt;($H45+1),(AN$4+1)&gt;$G45),$U45,0)))</f>
        <v>0</v>
      </c>
      <c r="AO45" s="1285">
        <f>IF(AND(MONTH(AO$4)=MONTH($H45),YEAR(AO$4)=YEAR($H45)),#REF!,IF(AND(MONTH(AO$4)=MONTH($G45),YEAR(AO$4)=YEAR($G45)),#REF!,IF(AND(AO$4&lt;($H45+1),(AO$4+1)&gt;$G45),$U45,0)))</f>
        <v>0</v>
      </c>
      <c r="AP45" s="1285">
        <f>IF(AND(MONTH(AP$4)=MONTH($H45),YEAR(AP$4)=YEAR($H45)),#REF!,IF(AND(MONTH(AP$4)=MONTH($G45),YEAR(AP$4)=YEAR($G45)),#REF!,IF(AND(AP$4&lt;($H45+1),(AP$4+1)&gt;$G45),$U45,0)))</f>
        <v>0</v>
      </c>
      <c r="AQ45" s="1285">
        <f>IF(AND(MONTH(AQ$4)=MONTH($H45),YEAR(AQ$4)=YEAR($H45)),#REF!,IF(AND(MONTH(AQ$4)=MONTH($G45),YEAR(AQ$4)=YEAR($G45)),#REF!,IF(AND(AQ$4&lt;($H45+1),(AQ$4+1)&gt;$G45),$U45,0)))</f>
        <v>0</v>
      </c>
      <c r="AR45" s="1285">
        <f>IF(AND(MONTH(AR$4)=MONTH($H45),YEAR(AR$4)=YEAR($H45)),#REF!,IF(AND(MONTH(AR$4)=MONTH($G45),YEAR(AR$4)=YEAR($G45)),#REF!,IF(AND(AR$4&lt;($H45+1),(AR$4+1)&gt;$G45),$U45,0)))</f>
        <v>0</v>
      </c>
      <c r="AS45" s="1285">
        <f>IF(AND(MONTH(AS$4)=MONTH($H45),YEAR(AS$4)=YEAR($H45)),#REF!,IF(AND(MONTH(AS$4)=MONTH($G45),YEAR(AS$4)=YEAR($G45)),#REF!,IF(AND(AS$4&lt;($H45+1),(AS$4+1)&gt;$G45),$U45,0)))</f>
        <v>0</v>
      </c>
      <c r="AT45" s="1285">
        <f>IF(AND(MONTH(AT$4)=MONTH($H45),YEAR(AT$4)=YEAR($H45)),#REF!,IF(AND(MONTH(AT$4)=MONTH($G45),YEAR(AT$4)=YEAR($G45)),#REF!,IF(AND(AT$4&lt;($H45+1),(AT$4+1)&gt;$G45),$U45,0)))</f>
        <v>0</v>
      </c>
      <c r="AU45" s="1300"/>
      <c r="AV45" s="1028"/>
      <c r="AW45" s="1028"/>
    </row>
    <row r="46" spans="1:49" ht="18" customHeight="1">
      <c r="A46" s="1186">
        <v>14</v>
      </c>
      <c r="B46" s="1187" t="s">
        <v>67</v>
      </c>
      <c r="C46" s="1187" t="s">
        <v>74</v>
      </c>
      <c r="D46" s="1187"/>
      <c r="E46" s="1187" t="s">
        <v>75</v>
      </c>
      <c r="F46" s="1364" t="s">
        <v>76</v>
      </c>
      <c r="G46" s="1190">
        <v>44782</v>
      </c>
      <c r="H46" s="1198">
        <v>45146</v>
      </c>
      <c r="I46" s="1235"/>
      <c r="J46" s="1236">
        <v>528</v>
      </c>
      <c r="K46" s="1236">
        <v>528</v>
      </c>
      <c r="L46" s="1237">
        <v>14.72</v>
      </c>
      <c r="M46" s="1237">
        <v>1.38</v>
      </c>
      <c r="N46" s="1237">
        <v>16.007999999999999</v>
      </c>
      <c r="O46" s="1238">
        <v>2.2999999999999998</v>
      </c>
      <c r="P46" s="1234">
        <f>N46+O46</f>
        <v>18.308</v>
      </c>
      <c r="Q46" s="1284">
        <f t="shared" si="11"/>
        <v>7772.16</v>
      </c>
      <c r="R46" s="1285">
        <f t="shared" si="10"/>
        <v>728.64</v>
      </c>
      <c r="S46" s="1285">
        <f t="shared" si="12"/>
        <v>8500.7999999999993</v>
      </c>
      <c r="T46" s="1285">
        <f t="shared" si="13"/>
        <v>8452.2240000000002</v>
      </c>
      <c r="U46" s="1285">
        <f t="shared" si="4"/>
        <v>1214.4000000000001</v>
      </c>
      <c r="V46" s="1285">
        <f t="shared" si="14"/>
        <v>9666.6239999999998</v>
      </c>
      <c r="W46" s="1285">
        <f>IF(AND(MONTH(W$4)=MONTH($H46),YEAR(W$4)=YEAR($H46)),#REF!,IF(AND(MONTH(W$4)=MONTH($G46),YEAR(W$4)=YEAR($G46)),#REF!,IF(AND(W$4&lt;($H46+1),(W$4+1)&gt;$G46),$Q46,0)))</f>
        <v>7772.16</v>
      </c>
      <c r="X46" s="1285">
        <f>IF(AND(MONTH(X$4)=MONTH($H46),YEAR(X$4)=YEAR($H46)),#REF!,IF(AND(MONTH(X$4)=MONTH($G46),YEAR(X$4)=YEAR($G46)),#REF!,IF(AND(X$4&lt;($H46+1),(X$4+1)&gt;$G46),$T46,0)))</f>
        <v>8452.2240000000002</v>
      </c>
      <c r="Y46" s="1285">
        <f>IF(AND(MONTH(Y$4)=MONTH($H46),YEAR(Y$4)=YEAR($H46)),#REF!,IF(AND(MONTH(Y$4)=MONTH($G46),YEAR(Y$4)=YEAR($G46)),#REF!,IF(AND(Y$4&lt;($H46+1),(Y$4+1)&gt;$G46),$T46,0)))</f>
        <v>8452.2240000000002</v>
      </c>
      <c r="Z46" s="1285">
        <f>IF(AND(MONTH(Z$4)=MONTH($H46),YEAR(Z$4)=YEAR($H46)),#REF!,IF(AND(MONTH(Z$4)=MONTH($G46),YEAR(Z$4)=YEAR($G46)),#REF!,IF(AND(Z$4&lt;($H46+1),(Z$4+1)&gt;$G46),$T46,0)))</f>
        <v>8452.2240000000002</v>
      </c>
      <c r="AA46" s="1285">
        <f>IF(AND(MONTH(AA$4)=MONTH($H46),YEAR(AA$4)=YEAR($H46)),#REF!,IF(AND(MONTH(AA$4)=MONTH($G46),YEAR(AA$4)=YEAR($G46)),#REF!,IF(AND(AA$4&lt;($H46+1),(AA$4+1)&gt;$G46),$T46,0)))</f>
        <v>8452.2240000000002</v>
      </c>
      <c r="AB46" s="1285">
        <f>IF(AND(MONTH(AB$4)=MONTH($H46),YEAR(AB$4)=YEAR($H46)),#REF!,IF(AND(MONTH(AB$4)=MONTH($G46),YEAR(AB$4)=YEAR($G46)),#REF!,IF(AND(AB$4&lt;($H46+1),(AB$4+1)&gt;$G46),$T46,0)))</f>
        <v>8452.2240000000002</v>
      </c>
      <c r="AC46" s="1285">
        <f>IF(AND(MONTH(AC$4)=MONTH($H46),YEAR(AC$4)=YEAR($H46)),#REF!,IF(AND(MONTH(AC$4)=MONTH($G46),YEAR(AC$4)=YEAR($G46)),#REF!,IF(AND(AC$4&lt;($H46+1),(AC$4+1)&gt;$G46),$T46,0)))</f>
        <v>8452.2240000000002</v>
      </c>
      <c r="AD46" s="1285" t="e">
        <f>IF(AND(MONTH(AD$4)=MONTH($H46),YEAR(AD$4)=YEAR($H46)),#REF!,IF(AND(MONTH(AD$4)=MONTH($G46),YEAR(AD$4)=YEAR($G46)),#REF!,IF(AND(AD$4&lt;($H46+1),(AD$4+1)&gt;$G46),$T46,0)))</f>
        <v>#REF!</v>
      </c>
      <c r="AE46" s="1285">
        <f>IF(AND(MONTH(AE$4)=MONTH($H46),YEAR(AE$4)=YEAR($H46)),#REF!,IF(AND(MONTH(AE$4)=MONTH($G46),YEAR(AE$4)=YEAR($G46)),#REF!,IF(AND(AE$4&lt;($H46+1),(AE$4+1)&gt;$G46),$T46,0)))</f>
        <v>0</v>
      </c>
      <c r="AF46" s="1285">
        <f>IF(AND(MONTH(AF$4)=MONTH($H46),YEAR(AF$4)=YEAR($H46)),#REF!,IF(AND(MONTH(AF$4)=MONTH($G46),YEAR(AF$4)=YEAR($G46)),#REF!,IF(AND(AF$4&lt;($H46+1),(AF$4+1)&gt;$G46),$T46,0)))</f>
        <v>0</v>
      </c>
      <c r="AG46" s="1285">
        <f>IF(AND(MONTH(AG$4)=MONTH($H46),YEAR(AG$4)=YEAR($H46)),#REF!,IF(AND(MONTH(AG$4)=MONTH($G46),YEAR(AG$4)=YEAR($G46)),#REF!,IF(AND(AG$4&lt;($H46+1),(AG$4+1)&gt;$G46),$T46,0)))</f>
        <v>0</v>
      </c>
      <c r="AH46" s="1285">
        <f>IF(AND(MONTH(AH$4)=MONTH($H46),YEAR(AH$4)=YEAR($H46)),#REF!,IF(AND(MONTH(AH$4)=MONTH($G46),YEAR(AH$4)=YEAR($G46)),#REF!,IF(AND(AH$4&lt;($H46+1),(AH$4+1)&gt;$G46),$T46,0)))</f>
        <v>0</v>
      </c>
      <c r="AI46" s="1285">
        <f>IF(AND(MONTH(AI$4)=MONTH($H46),YEAR(AI$4)=YEAR($H46)),#REF!,IF(AND(MONTH(AI$4)=MONTH($G46),YEAR(AI$4)=YEAR($G46)),#REF!,IF(AND(AI$4&lt;($H46+1),(AI$4+1)&gt;$G46),$R46,0)))</f>
        <v>728.64</v>
      </c>
      <c r="AJ46" s="1285">
        <f>IF(AND(MONTH(AJ$4)=MONTH($H46),YEAR(AJ$4)=YEAR($H46)),#REF!,IF(AND(MONTH(AJ$4)=MONTH($G46),YEAR(AJ$4)=YEAR($G46)),#REF!,IF(AND(AJ$4&lt;($H46+1),(AJ$4+1)&gt;$G46),$U46,0)))</f>
        <v>1214.4000000000001</v>
      </c>
      <c r="AK46" s="1285">
        <f>IF(AND(MONTH(AK$4)=MONTH($H46),YEAR(AK$4)=YEAR($H46)),#REF!,IF(AND(MONTH(AK$4)=MONTH($G46),YEAR(AK$4)=YEAR($G46)),#REF!,IF(AND(AK$4&lt;($H46+1),(AK$4+1)&gt;$G46),$U46,0)))</f>
        <v>1214.4000000000001</v>
      </c>
      <c r="AL46" s="1285">
        <f>IF(AND(MONTH(AL$4)=MONTH($H46),YEAR(AL$4)=YEAR($H46)),#REF!,IF(AND(MONTH(AL$4)=MONTH($G46),YEAR(AL$4)=YEAR($G46)),#REF!,IF(AND(AL$4&lt;($H46+1),(AL$4+1)&gt;$G46),$U46,0)))</f>
        <v>1214.4000000000001</v>
      </c>
      <c r="AM46" s="1285">
        <f>IF(AND(MONTH(AM$4)=MONTH($H46),YEAR(AM$4)=YEAR($H46)),#REF!,IF(AND(MONTH(AM$4)=MONTH($G46),YEAR(AM$4)=YEAR($G46)),#REF!,IF(AND(AM$4&lt;($H46+1),(AM$4+1)&gt;$G46),$U46,0)))</f>
        <v>1214.4000000000001</v>
      </c>
      <c r="AN46" s="1285">
        <f>IF(AND(MONTH(AN$4)=MONTH($H46),YEAR(AN$4)=YEAR($H46)),#REF!,IF(AND(MONTH(AN$4)=MONTH($G46),YEAR(AN$4)=YEAR($G46)),#REF!,IF(AND(AN$4&lt;($H46+1),(AN$4+1)&gt;$G46),$U46,0)))</f>
        <v>1214.4000000000001</v>
      </c>
      <c r="AO46" s="1285">
        <f>IF(AND(MONTH(AO$4)=MONTH($H46),YEAR(AO$4)=YEAR($H46)),#REF!,IF(AND(MONTH(AO$4)=MONTH($G46),YEAR(AO$4)=YEAR($G46)),#REF!,IF(AND(AO$4&lt;($H46+1),(AO$4+1)&gt;$G46),$U46,0)))</f>
        <v>1214.4000000000001</v>
      </c>
      <c r="AP46" s="1285" t="e">
        <f>IF(AND(MONTH(AP$4)=MONTH($H46),YEAR(AP$4)=YEAR($H46)),#REF!,IF(AND(MONTH(AP$4)=MONTH($G46),YEAR(AP$4)=YEAR($G46)),#REF!,IF(AND(AP$4&lt;($H46+1),(AP$4+1)&gt;$G46),$U46,0)))</f>
        <v>#REF!</v>
      </c>
      <c r="AQ46" s="1285">
        <f>IF(AND(MONTH(AQ$4)=MONTH($H46),YEAR(AQ$4)=YEAR($H46)),#REF!,IF(AND(MONTH(AQ$4)=MONTH($G46),YEAR(AQ$4)=YEAR($G46)),#REF!,IF(AND(AQ$4&lt;($H46+1),(AQ$4+1)&gt;$G46),$U46,0)))</f>
        <v>0</v>
      </c>
      <c r="AR46" s="1285">
        <f>IF(AND(MONTH(AR$4)=MONTH($H46),YEAR(AR$4)=YEAR($H46)),#REF!,IF(AND(MONTH(AR$4)=MONTH($G46),YEAR(AR$4)=YEAR($G46)),#REF!,IF(AND(AR$4&lt;($H46+1),(AR$4+1)&gt;$G46),$U46,0)))</f>
        <v>0</v>
      </c>
      <c r="AS46" s="1285">
        <f>IF(AND(MONTH(AS$4)=MONTH($H46),YEAR(AS$4)=YEAR($H46)),#REF!,IF(AND(MONTH(AS$4)=MONTH($G46),YEAR(AS$4)=YEAR($G46)),#REF!,IF(AND(AS$4&lt;($H46+1),(AS$4+1)&gt;$G46),$U46,0)))</f>
        <v>0</v>
      </c>
      <c r="AT46" s="1285">
        <f>IF(AND(MONTH(AT$4)=MONTH($H46),YEAR(AT$4)=YEAR($H46)),#REF!,IF(AND(MONTH(AT$4)=MONTH($G46),YEAR(AT$4)=YEAR($G46)),#REF!,IF(AND(AT$4&lt;($H46+1),(AT$4+1)&gt;$G46),$U46,0)))</f>
        <v>0</v>
      </c>
      <c r="AU46" s="1297"/>
      <c r="AV46" s="1028"/>
      <c r="AW46" s="1028"/>
    </row>
    <row r="47" spans="1:49" ht="18" customHeight="1">
      <c r="A47" s="1186">
        <v>14</v>
      </c>
      <c r="B47" s="1196" t="s">
        <v>67</v>
      </c>
      <c r="C47" s="1196" t="s">
        <v>74</v>
      </c>
      <c r="D47" s="1196"/>
      <c r="E47" s="1209" t="s">
        <v>77</v>
      </c>
      <c r="F47" s="1370" t="s">
        <v>76</v>
      </c>
      <c r="G47" s="1211">
        <v>45147</v>
      </c>
      <c r="H47" s="1216">
        <v>45351</v>
      </c>
      <c r="I47" s="1256"/>
      <c r="J47" s="1257">
        <v>0</v>
      </c>
      <c r="K47" s="1257">
        <v>528</v>
      </c>
      <c r="L47" s="1260">
        <v>0</v>
      </c>
      <c r="M47" s="1260">
        <v>0</v>
      </c>
      <c r="N47" s="1259">
        <v>14.49</v>
      </c>
      <c r="O47" s="1260">
        <v>2.2999999999999998</v>
      </c>
      <c r="P47" s="1261">
        <f>N47+O47</f>
        <v>16.79</v>
      </c>
      <c r="Q47" s="1285">
        <f>L47*J47</f>
        <v>0</v>
      </c>
      <c r="R47" s="1285">
        <f t="shared" si="10"/>
        <v>0</v>
      </c>
      <c r="S47" s="1285">
        <f t="shared" si="12"/>
        <v>0</v>
      </c>
      <c r="T47" s="1285">
        <f t="shared" si="13"/>
        <v>7650.72</v>
      </c>
      <c r="U47" s="1285">
        <f t="shared" si="4"/>
        <v>1214.4000000000001</v>
      </c>
      <c r="V47" s="1285">
        <f t="shared" si="14"/>
        <v>8865.1200000000008</v>
      </c>
      <c r="W47" s="1285">
        <f>IF(AND(MONTH(W$4)=MONTH($H47),YEAR(W$4)=YEAR($H47)),#REF!,IF(AND(MONTH(W$4)=MONTH($G47),YEAR(W$4)=YEAR($G47)),#REF!,IF(AND(W$4&lt;($H47+1),(W$4+1)&gt;$G47),$Q47,0)))</f>
        <v>0</v>
      </c>
      <c r="X47" s="1285">
        <f>IF(AND(MONTH(X$4)=MONTH($H47),YEAR(X$4)=YEAR($H47)),#REF!,IF(AND(MONTH(X$4)=MONTH($G47),YEAR(X$4)=YEAR($G47)),#REF!,IF(AND(X$4&lt;($H47+1),(X$4+1)&gt;$G47),$T47,0)))</f>
        <v>0</v>
      </c>
      <c r="Y47" s="1285">
        <f>IF(AND(MONTH(Y$4)=MONTH($H47),YEAR(Y$4)=YEAR($H47)),#REF!,IF(AND(MONTH(Y$4)=MONTH($G47),YEAR(Y$4)=YEAR($G47)),#REF!,IF(AND(Y$4&lt;($H47+1),(Y$4+1)&gt;$G47),$T47,0)))</f>
        <v>0</v>
      </c>
      <c r="Z47" s="1285">
        <f>IF(AND(MONTH(Z$4)=MONTH($H47),YEAR(Z$4)=YEAR($H47)),#REF!,IF(AND(MONTH(Z$4)=MONTH($G47),YEAR(Z$4)=YEAR($G47)),#REF!,IF(AND(Z$4&lt;($H47+1),(Z$4+1)&gt;$G47),$T47,0)))</f>
        <v>0</v>
      </c>
      <c r="AA47" s="1285">
        <f>IF(AND(MONTH(AA$4)=MONTH($H47),YEAR(AA$4)=YEAR($H47)),#REF!,IF(AND(MONTH(AA$4)=MONTH($G47),YEAR(AA$4)=YEAR($G47)),#REF!,IF(AND(AA$4&lt;($H47+1),(AA$4+1)&gt;$G47),$T47,0)))</f>
        <v>0</v>
      </c>
      <c r="AB47" s="1285">
        <f>IF(AND(MONTH(AB$4)=MONTH($H47),YEAR(AB$4)=YEAR($H47)),#REF!,IF(AND(MONTH(AB$4)=MONTH($G47),YEAR(AB$4)=YEAR($G47)),#REF!,IF(AND(AB$4&lt;($H47+1),(AB$4+1)&gt;$G47),$T47,0)))</f>
        <v>0</v>
      </c>
      <c r="AC47" s="1285">
        <f>IF(AND(MONTH(AC$4)=MONTH($H47),YEAR(AC$4)=YEAR($H47)),#REF!,IF(AND(MONTH(AC$4)=MONTH($G47),YEAR(AC$4)=YEAR($G47)),#REF!,IF(AND(AC$4&lt;($H47+1),(AC$4+1)&gt;$G47),$T47,0)))</f>
        <v>0</v>
      </c>
      <c r="AD47" s="1285" t="e">
        <f>IF(AND(MONTH(AD$4)=MONTH($H47),YEAR(AD$4)=YEAR($H47)),#REF!,IF(AND(MONTH(AD$4)=MONTH($G47),YEAR(AD$4)=YEAR($G47)),#REF!,IF(AND(AD$4&lt;($H47+1),(AD$4+1)&gt;$G47),$T47,0)))</f>
        <v>#REF!</v>
      </c>
      <c r="AE47" s="1285">
        <f>IF(AND(MONTH(AE$4)=MONTH($H47),YEAR(AE$4)=YEAR($H47)),#REF!,IF(AND(MONTH(AE$4)=MONTH($G47),YEAR(AE$4)=YEAR($G47)),#REF!,IF(AND(AE$4&lt;($H47+1),(AE$4+1)&gt;$G47),$T47,0)))</f>
        <v>7650.72</v>
      </c>
      <c r="AF47" s="1285">
        <f>IF(AND(MONTH(AF$4)=MONTH($H47),YEAR(AF$4)=YEAR($H47)),#REF!,IF(AND(MONTH(AF$4)=MONTH($G47),YEAR(AF$4)=YEAR($G47)),#REF!,IF(AND(AF$4&lt;($H47+1),(AF$4+1)&gt;$G47),$T47,0)))</f>
        <v>7650.72</v>
      </c>
      <c r="AG47" s="1285">
        <f>IF(AND(MONTH(AG$4)=MONTH($H47),YEAR(AG$4)=YEAR($H47)),#REF!,IF(AND(MONTH(AG$4)=MONTH($G47),YEAR(AG$4)=YEAR($G47)),#REF!,IF(AND(AG$4&lt;($H47+1),(AG$4+1)&gt;$G47),$T47,0)))</f>
        <v>7650.72</v>
      </c>
      <c r="AH47" s="1285">
        <f>IF(AND(MONTH(AH$4)=MONTH($H47),YEAR(AH$4)=YEAR($H47)),#REF!,IF(AND(MONTH(AH$4)=MONTH($G47),YEAR(AH$4)=YEAR($G47)),#REF!,IF(AND(AH$4&lt;($H47+1),(AH$4+1)&gt;$G47),$T47,0)))</f>
        <v>7650.72</v>
      </c>
      <c r="AI47" s="1285">
        <f>IF(AND(MONTH(AI$4)=MONTH($H47),YEAR(AI$4)=YEAR($H47)),#REF!,IF(AND(MONTH(AI$4)=MONTH($G47),YEAR(AI$4)=YEAR($G47)),#REF!,IF(AND(AI$4&lt;($H47+1),(AI$4+1)&gt;$G47),$R47,0)))</f>
        <v>0</v>
      </c>
      <c r="AJ47" s="1285">
        <f>IF(AND(MONTH(AJ$4)=MONTH($H47),YEAR(AJ$4)=YEAR($H47)),#REF!,IF(AND(MONTH(AJ$4)=MONTH($G47),YEAR(AJ$4)=YEAR($G47)),#REF!,IF(AND(AJ$4&lt;($H47+1),(AJ$4+1)&gt;$G47),$U47,0)))</f>
        <v>0</v>
      </c>
      <c r="AK47" s="1285">
        <f>IF(AND(MONTH(AK$4)=MONTH($H47),YEAR(AK$4)=YEAR($H47)),#REF!,IF(AND(MONTH(AK$4)=MONTH($G47),YEAR(AK$4)=YEAR($G47)),#REF!,IF(AND(AK$4&lt;($H47+1),(AK$4+1)&gt;$G47),$U47,0)))</f>
        <v>0</v>
      </c>
      <c r="AL47" s="1285">
        <f>IF(AND(MONTH(AL$4)=MONTH($H47),YEAR(AL$4)=YEAR($H47)),#REF!,IF(AND(MONTH(AL$4)=MONTH($G47),YEAR(AL$4)=YEAR($G47)),#REF!,IF(AND(AL$4&lt;($H47+1),(AL$4+1)&gt;$G47),$U47,0)))</f>
        <v>0</v>
      </c>
      <c r="AM47" s="1285">
        <f>IF(AND(MONTH(AM$4)=MONTH($H47),YEAR(AM$4)=YEAR($H47)),#REF!,IF(AND(MONTH(AM$4)=MONTH($G47),YEAR(AM$4)=YEAR($G47)),#REF!,IF(AND(AM$4&lt;($H47+1),(AM$4+1)&gt;$G47),$U47,0)))</f>
        <v>0</v>
      </c>
      <c r="AN47" s="1285">
        <f>IF(AND(MONTH(AN$4)=MONTH($H47),YEAR(AN$4)=YEAR($H47)),#REF!,IF(AND(MONTH(AN$4)=MONTH($G47),YEAR(AN$4)=YEAR($G47)),#REF!,IF(AND(AN$4&lt;($H47+1),(AN$4+1)&gt;$G47),$U47,0)))</f>
        <v>0</v>
      </c>
      <c r="AO47" s="1285">
        <f>IF(AND(MONTH(AO$4)=MONTH($H47),YEAR(AO$4)=YEAR($H47)),#REF!,IF(AND(MONTH(AO$4)=MONTH($G47),YEAR(AO$4)=YEAR($G47)),#REF!,IF(AND(AO$4&lt;($H47+1),(AO$4+1)&gt;$G47),$U47,0)))</f>
        <v>0</v>
      </c>
      <c r="AP47" s="1285" t="e">
        <f>IF(AND(MONTH(AP$4)=MONTH($H47),YEAR(AP$4)=YEAR($H47)),#REF!,IF(AND(MONTH(AP$4)=MONTH($G47),YEAR(AP$4)=YEAR($G47)),#REF!,IF(AND(AP$4&lt;($H47+1),(AP$4+1)&gt;$G47),$U47,0)))</f>
        <v>#REF!</v>
      </c>
      <c r="AQ47" s="1285">
        <f>IF(AND(MONTH(AQ$4)=MONTH($H47),YEAR(AQ$4)=YEAR($H47)),#REF!,IF(AND(MONTH(AQ$4)=MONTH($G47),YEAR(AQ$4)=YEAR($G47)),#REF!,IF(AND(AQ$4&lt;($H47+1),(AQ$4+1)&gt;$G47),$U47,0)))</f>
        <v>1214.4000000000001</v>
      </c>
      <c r="AR47" s="1285">
        <f>IF(AND(MONTH(AR$4)=MONTH($H47),YEAR(AR$4)=YEAR($H47)),#REF!,IF(AND(MONTH(AR$4)=MONTH($G47),YEAR(AR$4)=YEAR($G47)),#REF!,IF(AND(AR$4&lt;($H47+1),(AR$4+1)&gt;$G47),$U47,0)))</f>
        <v>1214.4000000000001</v>
      </c>
      <c r="AS47" s="1285">
        <f>IF(AND(MONTH(AS$4)=MONTH($H47),YEAR(AS$4)=YEAR($H47)),#REF!,IF(AND(MONTH(AS$4)=MONTH($G47),YEAR(AS$4)=YEAR($G47)),#REF!,IF(AND(AS$4&lt;($H47+1),(AS$4+1)&gt;$G47),$U47,0)))</f>
        <v>1214.4000000000001</v>
      </c>
      <c r="AT47" s="1285">
        <f>IF(AND(MONTH(AT$4)=MONTH($H47),YEAR(AT$4)=YEAR($H47)),#REF!,IF(AND(MONTH(AT$4)=MONTH($G47),YEAR(AT$4)=YEAR($G47)),#REF!,IF(AND(AT$4&lt;($H47+1),(AT$4+1)&gt;$G47),$U47,0)))</f>
        <v>1214.4000000000001</v>
      </c>
      <c r="AU47" s="1300"/>
      <c r="AV47" s="1028"/>
      <c r="AW47" s="1028"/>
    </row>
    <row r="48" spans="1:49" ht="18" customHeight="1">
      <c r="A48" s="1186">
        <v>15</v>
      </c>
      <c r="B48" s="1187" t="s">
        <v>67</v>
      </c>
      <c r="C48" s="1187" t="s">
        <v>74</v>
      </c>
      <c r="D48" s="1187" t="s">
        <v>78</v>
      </c>
      <c r="E48" s="1187" t="s">
        <v>79</v>
      </c>
      <c r="F48" s="1364" t="s">
        <v>80</v>
      </c>
      <c r="G48" s="1190">
        <v>44830</v>
      </c>
      <c r="H48" s="1198">
        <v>45925</v>
      </c>
      <c r="I48" s="1235"/>
      <c r="J48" s="1236">
        <v>635</v>
      </c>
      <c r="K48" s="1236">
        <v>635</v>
      </c>
      <c r="L48" s="1237">
        <v>14.72</v>
      </c>
      <c r="M48" s="1237">
        <v>1.38</v>
      </c>
      <c r="N48" s="1237">
        <v>16.007999999999999</v>
      </c>
      <c r="O48" s="1238">
        <v>2.2999999999999998</v>
      </c>
      <c r="P48" s="1234">
        <f>L48+M48</f>
        <v>16.100000000000001</v>
      </c>
      <c r="Q48" s="1284">
        <f>L48*K48</f>
        <v>9347.2000000000007</v>
      </c>
      <c r="R48" s="1285">
        <f t="shared" si="10"/>
        <v>876.3</v>
      </c>
      <c r="S48" s="1285">
        <f t="shared" si="12"/>
        <v>10223.5</v>
      </c>
      <c r="T48" s="1285">
        <f t="shared" si="13"/>
        <v>10165.08</v>
      </c>
      <c r="U48" s="1285">
        <f t="shared" si="4"/>
        <v>1460.5</v>
      </c>
      <c r="V48" s="1285">
        <f t="shared" si="14"/>
        <v>11625.58</v>
      </c>
      <c r="W48" s="1285">
        <f>IF(AND(MONTH(W$4)=MONTH($H48),YEAR(W$4)=YEAR($H48)),#REF!,IF(AND(MONTH(W$4)=MONTH($G48),YEAR(W$4)=YEAR($G48)),#REF!,IF(AND(W$4&lt;($H48+1),(W$4+1)&gt;$G48),$Q48,0)))</f>
        <v>9347.2000000000007</v>
      </c>
      <c r="X48" s="1285">
        <f>IF(AND(MONTH(X$4)=MONTH($H48),YEAR(X$4)=YEAR($H48)),#REF!,IF(AND(MONTH(X$4)=MONTH($G48),YEAR(X$4)=YEAR($G48)),#REF!,IF(AND(X$4&lt;($H48+1),(X$4+1)&gt;$G48),$T48,0)))</f>
        <v>10165.08</v>
      </c>
      <c r="Y48" s="1285">
        <f>IF(AND(MONTH(Y$4)=MONTH($H48),YEAR(Y$4)=YEAR($H48)),#REF!,IF(AND(MONTH(Y$4)=MONTH($G48),YEAR(Y$4)=YEAR($G48)),#REF!,IF(AND(Y$4&lt;($H48+1),(Y$4+1)&gt;$G48),$T48,0)))</f>
        <v>10165.08</v>
      </c>
      <c r="Z48" s="1285">
        <f>IF(AND(MONTH(Z$4)=MONTH($H48),YEAR(Z$4)=YEAR($H48)),#REF!,IF(AND(MONTH(Z$4)=MONTH($G48),YEAR(Z$4)=YEAR($G48)),#REF!,IF(AND(Z$4&lt;($H48+1),(Z$4+1)&gt;$G48),$T48,0)))</f>
        <v>10165.08</v>
      </c>
      <c r="AA48" s="1285">
        <f>IF(AND(MONTH(AA$4)=MONTH($H48),YEAR(AA$4)=YEAR($H48)),#REF!,IF(AND(MONTH(AA$4)=MONTH($G48),YEAR(AA$4)=YEAR($G48)),#REF!,IF(AND(AA$4&lt;($H48+1),(AA$4+1)&gt;$G48),$T48,0)))</f>
        <v>10165.08</v>
      </c>
      <c r="AB48" s="1285">
        <f>IF(AND(MONTH(AB$4)=MONTH($H48),YEAR(AB$4)=YEAR($H48)),#REF!,IF(AND(MONTH(AB$4)=MONTH($G48),YEAR(AB$4)=YEAR($G48)),#REF!,IF(AND(AB$4&lt;($H48+1),(AB$4+1)&gt;$G48),$T48,0)))</f>
        <v>10165.08</v>
      </c>
      <c r="AC48" s="1285">
        <f>IF(AND(MONTH(AC$4)=MONTH($H48),YEAR(AC$4)=YEAR($H48)),#REF!,IF(AND(MONTH(AC$4)=MONTH($G48),YEAR(AC$4)=YEAR($G48)),#REF!,IF(AND(AC$4&lt;($H48+1),(AC$4+1)&gt;$G48),$T48,0)))</f>
        <v>10165.08</v>
      </c>
      <c r="AD48" s="1285">
        <f>IF(AND(MONTH(AD$4)=MONTH($H48),YEAR(AD$4)=YEAR($H48)),#REF!,IF(AND(MONTH(AD$4)=MONTH($G48),YEAR(AD$4)=YEAR($G48)),#REF!,IF(AND(AD$4&lt;($H48+1),(AD$4+1)&gt;$G48),$T48,0)))</f>
        <v>10165.08</v>
      </c>
      <c r="AE48" s="1285">
        <f>IF(AND(MONTH(AE$4)=MONTH($H48),YEAR(AE$4)=YEAR($H48)),#REF!,IF(AND(MONTH(AE$4)=MONTH($G48),YEAR(AE$4)=YEAR($G48)),#REF!,IF(AND(AE$4&lt;($H48+1),(AE$4+1)&gt;$G48),$T48,0)))</f>
        <v>10165.08</v>
      </c>
      <c r="AF48" s="1285">
        <f>IF(AND(MONTH(AF$4)=MONTH($H48),YEAR(AF$4)=YEAR($H48)),#REF!,IF(AND(MONTH(AF$4)=MONTH($G48),YEAR(AF$4)=YEAR($G48)),#REF!,IF(AND(AF$4&lt;($H48+1),(AF$4+1)&gt;$G48),$T48,0)))</f>
        <v>10165.08</v>
      </c>
      <c r="AG48" s="1285">
        <f>IF(AND(MONTH(AG$4)=MONTH($H48),YEAR(AG$4)=YEAR($H48)),#REF!,IF(AND(MONTH(AG$4)=MONTH($G48),YEAR(AG$4)=YEAR($G48)),#REF!,IF(AND(AG$4&lt;($H48+1),(AG$4+1)&gt;$G48),$T48,0)))</f>
        <v>10165.08</v>
      </c>
      <c r="AH48" s="1285">
        <f>IF(AND(MONTH(AH$4)=MONTH($H48),YEAR(AH$4)=YEAR($H48)),#REF!,IF(AND(MONTH(AH$4)=MONTH($G48),YEAR(AH$4)=YEAR($G48)),#REF!,IF(AND(AH$4&lt;($H48+1),(AH$4+1)&gt;$G48),$T48,0)))</f>
        <v>10165.08</v>
      </c>
      <c r="AI48" s="1285">
        <f>IF(AND(MONTH(AI$4)=MONTH($H48),YEAR(AI$4)=YEAR($H48)),#REF!,IF(AND(MONTH(AI$4)=MONTH($G48),YEAR(AI$4)=YEAR($G48)),#REF!,IF(AND(AI$4&lt;($H48+1),(AI$4+1)&gt;$G48),$R48,0)))</f>
        <v>876.3</v>
      </c>
      <c r="AJ48" s="1285">
        <f>IF(AND(MONTH(AJ$4)=MONTH($H48),YEAR(AJ$4)=YEAR($H48)),#REF!,IF(AND(MONTH(AJ$4)=MONTH($G48),YEAR(AJ$4)=YEAR($G48)),#REF!,IF(AND(AJ$4&lt;($H48+1),(AJ$4+1)&gt;$G48),$U48,0)))</f>
        <v>1460.5</v>
      </c>
      <c r="AK48" s="1285">
        <f>IF(AND(MONTH(AK$4)=MONTH($H48),YEAR(AK$4)=YEAR($H48)),#REF!,IF(AND(MONTH(AK$4)=MONTH($G48),YEAR(AK$4)=YEAR($G48)),#REF!,IF(AND(AK$4&lt;($H48+1),(AK$4+1)&gt;$G48),$U48,0)))</f>
        <v>1460.5</v>
      </c>
      <c r="AL48" s="1285">
        <f>IF(AND(MONTH(AL$4)=MONTH($H48),YEAR(AL$4)=YEAR($H48)),#REF!,IF(AND(MONTH(AL$4)=MONTH($G48),YEAR(AL$4)=YEAR($G48)),#REF!,IF(AND(AL$4&lt;($H48+1),(AL$4+1)&gt;$G48),$U48,0)))</f>
        <v>1460.5</v>
      </c>
      <c r="AM48" s="1285">
        <f>IF(AND(MONTH(AM$4)=MONTH($H48),YEAR(AM$4)=YEAR($H48)),#REF!,IF(AND(MONTH(AM$4)=MONTH($G48),YEAR(AM$4)=YEAR($G48)),#REF!,IF(AND(AM$4&lt;($H48+1),(AM$4+1)&gt;$G48),$U48,0)))</f>
        <v>1460.5</v>
      </c>
      <c r="AN48" s="1285">
        <f>IF(AND(MONTH(AN$4)=MONTH($H48),YEAR(AN$4)=YEAR($H48)),#REF!,IF(AND(MONTH(AN$4)=MONTH($G48),YEAR(AN$4)=YEAR($G48)),#REF!,IF(AND(AN$4&lt;($H48+1),(AN$4+1)&gt;$G48),$U48,0)))</f>
        <v>1460.5</v>
      </c>
      <c r="AO48" s="1285">
        <f>IF(AND(MONTH(AO$4)=MONTH($H48),YEAR(AO$4)=YEAR($H48)),#REF!,IF(AND(MONTH(AO$4)=MONTH($G48),YEAR(AO$4)=YEAR($G48)),#REF!,IF(AND(AO$4&lt;($H48+1),(AO$4+1)&gt;$G48),$U48,0)))</f>
        <v>1460.5</v>
      </c>
      <c r="AP48" s="1285">
        <f>IF(AND(MONTH(AP$4)=MONTH($H48),YEAR(AP$4)=YEAR($H48)),#REF!,IF(AND(MONTH(AP$4)=MONTH($G48),YEAR(AP$4)=YEAR($G48)),#REF!,IF(AND(AP$4&lt;($H48+1),(AP$4+1)&gt;$G48),$U48,0)))</f>
        <v>1460.5</v>
      </c>
      <c r="AQ48" s="1285">
        <f>IF(AND(MONTH(AQ$4)=MONTH($H48),YEAR(AQ$4)=YEAR($H48)),#REF!,IF(AND(MONTH(AQ$4)=MONTH($G48),YEAR(AQ$4)=YEAR($G48)),#REF!,IF(AND(AQ$4&lt;($H48+1),(AQ$4+1)&gt;$G48),$U48,0)))</f>
        <v>1460.5</v>
      </c>
      <c r="AR48" s="1285">
        <f>IF(AND(MONTH(AR$4)=MONTH($H48),YEAR(AR$4)=YEAR($H48)),#REF!,IF(AND(MONTH(AR$4)=MONTH($G48),YEAR(AR$4)=YEAR($G48)),#REF!,IF(AND(AR$4&lt;($H48+1),(AR$4+1)&gt;$G48),$U48,0)))</f>
        <v>1460.5</v>
      </c>
      <c r="AS48" s="1285">
        <f>IF(AND(MONTH(AS$4)=MONTH($H48),YEAR(AS$4)=YEAR($H48)),#REF!,IF(AND(MONTH(AS$4)=MONTH($G48),YEAR(AS$4)=YEAR($G48)),#REF!,IF(AND(AS$4&lt;($H48+1),(AS$4+1)&gt;$G48),$U48,0)))</f>
        <v>1460.5</v>
      </c>
      <c r="AT48" s="1285">
        <f>IF(AND(MONTH(AT$4)=MONTH($H48),YEAR(AT$4)=YEAR($H48)),#REF!,IF(AND(MONTH(AT$4)=MONTH($G48),YEAR(AT$4)=YEAR($G48)),#REF!,IF(AND(AT$4&lt;($H48+1),(AT$4+1)&gt;$G48),$U48,0)))</f>
        <v>1460.5</v>
      </c>
      <c r="AU48" s="1297"/>
      <c r="AV48" s="1028"/>
      <c r="AW48" s="1028"/>
    </row>
    <row r="49" spans="1:49" ht="18" customHeight="1">
      <c r="A49" s="1186">
        <v>16</v>
      </c>
      <c r="B49" s="1187" t="s">
        <v>67</v>
      </c>
      <c r="C49" s="1187" t="s">
        <v>68</v>
      </c>
      <c r="D49" s="1187"/>
      <c r="E49" s="1187" t="s">
        <v>81</v>
      </c>
      <c r="F49" s="1364" t="s">
        <v>82</v>
      </c>
      <c r="G49" s="1198">
        <v>44673</v>
      </c>
      <c r="H49" s="1198">
        <v>45037</v>
      </c>
      <c r="I49" s="1235"/>
      <c r="J49" s="1236">
        <v>295</v>
      </c>
      <c r="K49" s="1236">
        <v>295</v>
      </c>
      <c r="L49" s="1237">
        <v>14.214</v>
      </c>
      <c r="M49" s="1237">
        <v>1.38</v>
      </c>
      <c r="N49" s="1237">
        <v>15.4261</v>
      </c>
      <c r="O49" s="1238">
        <v>2.2999999999999998</v>
      </c>
      <c r="P49" s="1234">
        <f>L49+M49</f>
        <v>15.593999999999999</v>
      </c>
      <c r="Q49" s="1284">
        <v>3646</v>
      </c>
      <c r="R49" s="1285">
        <f t="shared" si="10"/>
        <v>407.1</v>
      </c>
      <c r="S49" s="1285">
        <f t="shared" si="12"/>
        <v>4053.1</v>
      </c>
      <c r="T49" s="1285">
        <f t="shared" si="13"/>
        <v>4550.6994999999997</v>
      </c>
      <c r="U49" s="1285">
        <f t="shared" si="4"/>
        <v>678.5</v>
      </c>
      <c r="V49" s="1285">
        <f t="shared" si="14"/>
        <v>5229.1994999999997</v>
      </c>
      <c r="W49" s="1285">
        <f>IF(AND(MONTH(W$4)=MONTH($H49),YEAR(W$4)=YEAR($H49)),#REF!,IF(AND(MONTH(W$4)=MONTH($G49),YEAR(W$4)=YEAR($G49)),#REF!,IF(AND(W$4&lt;($H49+1),(W$4+1)&gt;$G49),$Q49,0)))</f>
        <v>3646</v>
      </c>
      <c r="X49" s="1285">
        <f>IF(AND(MONTH(X$4)=MONTH($H49),YEAR(X$4)=YEAR($H49)),#REF!,IF(AND(MONTH(X$4)=MONTH($G49),YEAR(X$4)=YEAR($G49)),#REF!,IF(AND(X$4&lt;($H49+1),(X$4+1)&gt;$G49),$T49,0)))</f>
        <v>4550.6994999999997</v>
      </c>
      <c r="Y49" s="1285">
        <f>IF(AND(MONTH(Y$4)=MONTH($H49),YEAR(Y$4)=YEAR($H49)),#REF!,IF(AND(MONTH(Y$4)=MONTH($G49),YEAR(Y$4)=YEAR($G49)),#REF!,IF(AND(Y$4&lt;($H49+1),(Y$4+1)&gt;$G49),$T49,0)))</f>
        <v>4550.6994999999997</v>
      </c>
      <c r="Z49" s="1285" t="e">
        <f>IF(AND(MONTH(Z$4)=MONTH($H49),YEAR(Z$4)=YEAR($H49)),#REF!,IF(AND(MONTH(Z$4)=MONTH($G49),YEAR(Z$4)=YEAR($G49)),#REF!,IF(AND(Z$4&lt;($H49+1),(Z$4+1)&gt;$G49),$T49,0)))</f>
        <v>#REF!</v>
      </c>
      <c r="AA49" s="1285">
        <f>IF(AND(MONTH(AA$4)=MONTH($H49),YEAR(AA$4)=YEAR($H49)),#REF!,IF(AND(MONTH(AA$4)=MONTH($G49),YEAR(AA$4)=YEAR($G49)),#REF!,IF(AND(AA$4&lt;($H49+1),(AA$4+1)&gt;$G49),$T49,0)))</f>
        <v>0</v>
      </c>
      <c r="AB49" s="1285">
        <f>IF(AND(MONTH(AB$4)=MONTH($H49),YEAR(AB$4)=YEAR($H49)),#REF!,IF(AND(MONTH(AB$4)=MONTH($G49),YEAR(AB$4)=YEAR($G49)),#REF!,IF(AND(AB$4&lt;($H49+1),(AB$4+1)&gt;$G49),$T49,0)))</f>
        <v>0</v>
      </c>
      <c r="AC49" s="1285">
        <f>IF(AND(MONTH(AC$4)=MONTH($H49),YEAR(AC$4)=YEAR($H49)),#REF!,IF(AND(MONTH(AC$4)=MONTH($G49),YEAR(AC$4)=YEAR($G49)),#REF!,IF(AND(AC$4&lt;($H49+1),(AC$4+1)&gt;$G49),$T49,0)))</f>
        <v>0</v>
      </c>
      <c r="AD49" s="1285">
        <f>IF(AND(MONTH(AD$4)=MONTH($H49),YEAR(AD$4)=YEAR($H49)),#REF!,IF(AND(MONTH(AD$4)=MONTH($G49),YEAR(AD$4)=YEAR($G49)),#REF!,IF(AND(AD$4&lt;($H49+1),(AD$4+1)&gt;$G49),$T49,0)))</f>
        <v>0</v>
      </c>
      <c r="AE49" s="1285">
        <f>IF(AND(MONTH(AE$4)=MONTH($H49),YEAR(AE$4)=YEAR($H49)),#REF!,IF(AND(MONTH(AE$4)=MONTH($G49),YEAR(AE$4)=YEAR($G49)),#REF!,IF(AND(AE$4&lt;($H49+1),(AE$4+1)&gt;$G49),$T49,0)))</f>
        <v>0</v>
      </c>
      <c r="AF49" s="1285">
        <f>IF(AND(MONTH(AF$4)=MONTH($H49),YEAR(AF$4)=YEAR($H49)),#REF!,IF(AND(MONTH(AF$4)=MONTH($G49),YEAR(AF$4)=YEAR($G49)),#REF!,IF(AND(AF$4&lt;($H49+1),(AF$4+1)&gt;$G49),$T49,0)))</f>
        <v>0</v>
      </c>
      <c r="AG49" s="1285">
        <f>IF(AND(MONTH(AG$4)=MONTH($H49),YEAR(AG$4)=YEAR($H49)),#REF!,IF(AND(MONTH(AG$4)=MONTH($G49),YEAR(AG$4)=YEAR($G49)),#REF!,IF(AND(AG$4&lt;($H49+1),(AG$4+1)&gt;$G49),$T49,0)))</f>
        <v>0</v>
      </c>
      <c r="AH49" s="1285">
        <f>IF(AND(MONTH(AH$4)=MONTH($H49),YEAR(AH$4)=YEAR($H49)),#REF!,IF(AND(MONTH(AH$4)=MONTH($G49),YEAR(AH$4)=YEAR($G49)),#REF!,IF(AND(AH$4&lt;($H49+1),(AH$4+1)&gt;$G49),$T49,0)))</f>
        <v>0</v>
      </c>
      <c r="AI49" s="1285">
        <f>IF(AND(MONTH(AI$4)=MONTH($H49),YEAR(AI$4)=YEAR($H49)),#REF!,IF(AND(MONTH(AI$4)=MONTH($G49),YEAR(AI$4)=YEAR($G49)),#REF!,IF(AND(AI$4&lt;($H49+1),(AI$4+1)&gt;$G49),$R49,0)))</f>
        <v>407.1</v>
      </c>
      <c r="AJ49" s="1285">
        <f>IF(AND(MONTH(AJ$4)=MONTH($H49),YEAR(AJ$4)=YEAR($H49)),#REF!,IF(AND(MONTH(AJ$4)=MONTH($G49),YEAR(AJ$4)=YEAR($G49)),#REF!,IF(AND(AJ$4&lt;($H49+1),(AJ$4+1)&gt;$G49),$U49,0)))</f>
        <v>678.5</v>
      </c>
      <c r="AK49" s="1285">
        <f>IF(AND(MONTH(AK$4)=MONTH($H49),YEAR(AK$4)=YEAR($H49)),#REF!,IF(AND(MONTH(AK$4)=MONTH($G49),YEAR(AK$4)=YEAR($G49)),#REF!,IF(AND(AK$4&lt;($H49+1),(AK$4+1)&gt;$G49),$U49,0)))</f>
        <v>678.5</v>
      </c>
      <c r="AL49" s="1285" t="e">
        <f>IF(AND(MONTH(AL$4)=MONTH($H49),YEAR(AL$4)=YEAR($H49)),#REF!,IF(AND(MONTH(AL$4)=MONTH($G49),YEAR(AL$4)=YEAR($G49)),#REF!,IF(AND(AL$4&lt;($H49+1),(AL$4+1)&gt;$G49),$U49,0)))</f>
        <v>#REF!</v>
      </c>
      <c r="AM49" s="1285">
        <f>IF(AND(MONTH(AM$4)=MONTH($H49),YEAR(AM$4)=YEAR($H49)),#REF!,IF(AND(MONTH(AM$4)=MONTH($G49),YEAR(AM$4)=YEAR($G49)),#REF!,IF(AND(AM$4&lt;($H49+1),(AM$4+1)&gt;$G49),$U49,0)))</f>
        <v>0</v>
      </c>
      <c r="AN49" s="1285">
        <f>IF(AND(MONTH(AN$4)=MONTH($H49),YEAR(AN$4)=YEAR($H49)),#REF!,IF(AND(MONTH(AN$4)=MONTH($G49),YEAR(AN$4)=YEAR($G49)),#REF!,IF(AND(AN$4&lt;($H49+1),(AN$4+1)&gt;$G49),$U49,0)))</f>
        <v>0</v>
      </c>
      <c r="AO49" s="1285">
        <f>IF(AND(MONTH(AO$4)=MONTH($H49),YEAR(AO$4)=YEAR($H49)),#REF!,IF(AND(MONTH(AO$4)=MONTH($G49),YEAR(AO$4)=YEAR($G49)),#REF!,IF(AND(AO$4&lt;($H49+1),(AO$4+1)&gt;$G49),$U49,0)))</f>
        <v>0</v>
      </c>
      <c r="AP49" s="1285">
        <f>IF(AND(MONTH(AP$4)=MONTH($H49),YEAR(AP$4)=YEAR($H49)),#REF!,IF(AND(MONTH(AP$4)=MONTH($G49),YEAR(AP$4)=YEAR($G49)),#REF!,IF(AND(AP$4&lt;($H49+1),(AP$4+1)&gt;$G49),$U49,0)))</f>
        <v>0</v>
      </c>
      <c r="AQ49" s="1285">
        <f>IF(AND(MONTH(AQ$4)=MONTH($H49),YEAR(AQ$4)=YEAR($H49)),#REF!,IF(AND(MONTH(AQ$4)=MONTH($G49),YEAR(AQ$4)=YEAR($G49)),#REF!,IF(AND(AQ$4&lt;($H49+1),(AQ$4+1)&gt;$G49),$U49,0)))</f>
        <v>0</v>
      </c>
      <c r="AR49" s="1285">
        <f>IF(AND(MONTH(AR$4)=MONTH($H49),YEAR(AR$4)=YEAR($H49)),#REF!,IF(AND(MONTH(AR$4)=MONTH($G49),YEAR(AR$4)=YEAR($G49)),#REF!,IF(AND(AR$4&lt;($H49+1),(AR$4+1)&gt;$G49),$U49,0)))</f>
        <v>0</v>
      </c>
      <c r="AS49" s="1285">
        <f>IF(AND(MONTH(AS$4)=MONTH($H49),YEAR(AS$4)=YEAR($H49)),#REF!,IF(AND(MONTH(AS$4)=MONTH($G49),YEAR(AS$4)=YEAR($G49)),#REF!,IF(AND(AS$4&lt;($H49+1),(AS$4+1)&gt;$G49),$U49,0)))</f>
        <v>0</v>
      </c>
      <c r="AT49" s="1285">
        <f>IF(AND(MONTH(AT$4)=MONTH($H49),YEAR(AT$4)=YEAR($H49)),#REF!,IF(AND(MONTH(AT$4)=MONTH($G49),YEAR(AT$4)=YEAR($G49)),#REF!,IF(AND(AT$4&lt;($H49+1),(AT$4+1)&gt;$G49),$U49,0)))</f>
        <v>0</v>
      </c>
      <c r="AU49" s="1297"/>
      <c r="AV49" s="1028"/>
      <c r="AW49" s="1028"/>
    </row>
    <row r="50" spans="1:49" ht="18" customHeight="1">
      <c r="A50" s="1186">
        <v>16</v>
      </c>
      <c r="B50" s="1187" t="s">
        <v>67</v>
      </c>
      <c r="C50" s="1187" t="s">
        <v>68</v>
      </c>
      <c r="D50" s="1187"/>
      <c r="E50" s="1187"/>
      <c r="F50" s="1364" t="s">
        <v>82</v>
      </c>
      <c r="G50" s="1198">
        <v>45038</v>
      </c>
      <c r="H50" s="1198">
        <v>45403</v>
      </c>
      <c r="I50" s="1235"/>
      <c r="J50" s="1236">
        <v>0</v>
      </c>
      <c r="K50" s="1236">
        <v>295</v>
      </c>
      <c r="L50" s="1237">
        <v>16.157499999999999</v>
      </c>
      <c r="M50" s="1237">
        <v>1.38</v>
      </c>
      <c r="N50" s="1237">
        <v>15.2423728813559</v>
      </c>
      <c r="O50" s="1238">
        <v>2.2999999999999998</v>
      </c>
      <c r="P50" s="1234">
        <f>L50+M50</f>
        <v>17.537500000000001</v>
      </c>
      <c r="Q50" s="1284">
        <v>4146</v>
      </c>
      <c r="R50" s="1285">
        <f t="shared" si="10"/>
        <v>407.1</v>
      </c>
      <c r="S50" s="1285">
        <f t="shared" si="12"/>
        <v>4553.1000000000004</v>
      </c>
      <c r="T50" s="1285">
        <f t="shared" si="13"/>
        <v>4496.5</v>
      </c>
      <c r="U50" s="1285">
        <f t="shared" si="4"/>
        <v>678.5</v>
      </c>
      <c r="V50" s="1285">
        <f t="shared" si="14"/>
        <v>5175</v>
      </c>
      <c r="W50" s="1285">
        <f>IF(AND(MONTH(W$4)=MONTH($H50),YEAR(W$4)=YEAR($H50)),#REF!,IF(AND(MONTH(W$4)=MONTH($G50),YEAR(W$4)=YEAR($G50)),#REF!,IF(AND(W$4&lt;($H50+1),(W$4+1)&gt;$G50),$Q50,0)))</f>
        <v>0</v>
      </c>
      <c r="X50" s="1285">
        <f>IF(AND(MONTH(X$4)=MONTH($H50),YEAR(X$4)=YEAR($H50)),#REF!,IF(AND(MONTH(X$4)=MONTH($G50),YEAR(X$4)=YEAR($G50)),#REF!,IF(AND(X$4&lt;($H50+1),(X$4+1)&gt;$G50),$T50,0)))</f>
        <v>0</v>
      </c>
      <c r="Y50" s="1285">
        <f>IF(AND(MONTH(Y$4)=MONTH($H50),YEAR(Y$4)=YEAR($H50)),#REF!,IF(AND(MONTH(Y$4)=MONTH($G50),YEAR(Y$4)=YEAR($G50)),#REF!,IF(AND(Y$4&lt;($H50+1),(Y$4+1)&gt;$G50),$T50,0)))</f>
        <v>0</v>
      </c>
      <c r="Z50" s="1285" t="e">
        <f>IF(AND(MONTH(Z$4)=MONTH($H50),YEAR(Z$4)=YEAR($H50)),#REF!,IF(AND(MONTH(Z$4)=MONTH($G50),YEAR(Z$4)=YEAR($G50)),#REF!,IF(AND(Z$4&lt;($H50+1),(Z$4+1)&gt;$G50),$T50,0)))</f>
        <v>#REF!</v>
      </c>
      <c r="AA50" s="1285">
        <f>IF(AND(MONTH(AA$4)=MONTH($H50),YEAR(AA$4)=YEAR($H50)),#REF!,IF(AND(MONTH(AA$4)=MONTH($G50),YEAR(AA$4)=YEAR($G50)),#REF!,IF(AND(AA$4&lt;($H50+1),(AA$4+1)&gt;$G50),$T50,0)))</f>
        <v>4496.5</v>
      </c>
      <c r="AB50" s="1285">
        <f>IF(AND(MONTH(AB$4)=MONTH($H50),YEAR(AB$4)=YEAR($H50)),#REF!,IF(AND(MONTH(AB$4)=MONTH($G50),YEAR(AB$4)=YEAR($G50)),#REF!,IF(AND(AB$4&lt;($H50+1),(AB$4+1)&gt;$G50),$T50,0)))</f>
        <v>4496.5</v>
      </c>
      <c r="AC50" s="1285">
        <f>IF(AND(MONTH(AC$4)=MONTH($H50),YEAR(AC$4)=YEAR($H50)),#REF!,IF(AND(MONTH(AC$4)=MONTH($G50),YEAR(AC$4)=YEAR($G50)),#REF!,IF(AND(AC$4&lt;($H50+1),(AC$4+1)&gt;$G50),$T50,0)))</f>
        <v>4496.5</v>
      </c>
      <c r="AD50" s="1285">
        <f>IF(AND(MONTH(AD$4)=MONTH($H50),YEAR(AD$4)=YEAR($H50)),#REF!,IF(AND(MONTH(AD$4)=MONTH($G50),YEAR(AD$4)=YEAR($G50)),#REF!,IF(AND(AD$4&lt;($H50+1),(AD$4+1)&gt;$G50),$T50,0)))</f>
        <v>4496.5</v>
      </c>
      <c r="AE50" s="1285">
        <f>IF(AND(MONTH(AE$4)=MONTH($H50),YEAR(AE$4)=YEAR($H50)),#REF!,IF(AND(MONTH(AE$4)=MONTH($G50),YEAR(AE$4)=YEAR($G50)),#REF!,IF(AND(AE$4&lt;($H50+1),(AE$4+1)&gt;$G50),$T50,0)))</f>
        <v>4496.5</v>
      </c>
      <c r="AF50" s="1285">
        <f>IF(AND(MONTH(AF$4)=MONTH($H50),YEAR(AF$4)=YEAR($H50)),#REF!,IF(AND(MONTH(AF$4)=MONTH($G50),YEAR(AF$4)=YEAR($G50)),#REF!,IF(AND(AF$4&lt;($H50+1),(AF$4+1)&gt;$G50),$T50,0)))</f>
        <v>4496.5</v>
      </c>
      <c r="AG50" s="1285">
        <f>IF(AND(MONTH(AG$4)=MONTH($H50),YEAR(AG$4)=YEAR($H50)),#REF!,IF(AND(MONTH(AG$4)=MONTH($G50),YEAR(AG$4)=YEAR($G50)),#REF!,IF(AND(AG$4&lt;($H50+1),(AG$4+1)&gt;$G50),$T50,0)))</f>
        <v>4496.5</v>
      </c>
      <c r="AH50" s="1285">
        <f>IF(AND(MONTH(AH$4)=MONTH($H50),YEAR(AH$4)=YEAR($H50)),#REF!,IF(AND(MONTH(AH$4)=MONTH($G50),YEAR(AH$4)=YEAR($G50)),#REF!,IF(AND(AH$4&lt;($H50+1),(AH$4+1)&gt;$G50),$T50,0)))</f>
        <v>4496.5</v>
      </c>
      <c r="AI50" s="1285">
        <f>IF(AND(MONTH(AI$4)=MONTH($H50),YEAR(AI$4)=YEAR($H50)),#REF!,IF(AND(MONTH(AI$4)=MONTH($G50),YEAR(AI$4)=YEAR($G50)),#REF!,IF(AND(AI$4&lt;($H50+1),(AI$4+1)&gt;$G50),$R50,0)))</f>
        <v>0</v>
      </c>
      <c r="AJ50" s="1285">
        <f>IF(AND(MONTH(AJ$4)=MONTH($H50),YEAR(AJ$4)=YEAR($H50)),#REF!,IF(AND(MONTH(AJ$4)=MONTH($G50),YEAR(AJ$4)=YEAR($G50)),#REF!,IF(AND(AJ$4&lt;($H50+1),(AJ$4+1)&gt;$G50),$U50,0)))</f>
        <v>0</v>
      </c>
      <c r="AK50" s="1285">
        <f>IF(AND(MONTH(AK$4)=MONTH($H50),YEAR(AK$4)=YEAR($H50)),#REF!,IF(AND(MONTH(AK$4)=MONTH($G50),YEAR(AK$4)=YEAR($G50)),#REF!,IF(AND(AK$4&lt;($H50+1),(AK$4+1)&gt;$G50),$U50,0)))</f>
        <v>0</v>
      </c>
      <c r="AL50" s="1285" t="e">
        <f>IF(AND(MONTH(AL$4)=MONTH($H50),YEAR(AL$4)=YEAR($H50)),#REF!,IF(AND(MONTH(AL$4)=MONTH($G50),YEAR(AL$4)=YEAR($G50)),#REF!,IF(AND(AL$4&lt;($H50+1),(AL$4+1)&gt;$G50),$U50,0)))</f>
        <v>#REF!</v>
      </c>
      <c r="AM50" s="1285">
        <f>IF(AND(MONTH(AM$4)=MONTH($H50),YEAR(AM$4)=YEAR($H50)),#REF!,IF(AND(MONTH(AM$4)=MONTH($G50),YEAR(AM$4)=YEAR($G50)),#REF!,IF(AND(AM$4&lt;($H50+1),(AM$4+1)&gt;$G50),$U50,0)))</f>
        <v>678.5</v>
      </c>
      <c r="AN50" s="1285">
        <f>IF(AND(MONTH(AN$4)=MONTH($H50),YEAR(AN$4)=YEAR($H50)),#REF!,IF(AND(MONTH(AN$4)=MONTH($G50),YEAR(AN$4)=YEAR($G50)),#REF!,IF(AND(AN$4&lt;($H50+1),(AN$4+1)&gt;$G50),$U50,0)))</f>
        <v>678.5</v>
      </c>
      <c r="AO50" s="1285">
        <f>IF(AND(MONTH(AO$4)=MONTH($H50),YEAR(AO$4)=YEAR($H50)),#REF!,IF(AND(MONTH(AO$4)=MONTH($G50),YEAR(AO$4)=YEAR($G50)),#REF!,IF(AND(AO$4&lt;($H50+1),(AO$4+1)&gt;$G50),$U50,0)))</f>
        <v>678.5</v>
      </c>
      <c r="AP50" s="1285">
        <f>IF(AND(MONTH(AP$4)=MONTH($H50),YEAR(AP$4)=YEAR($H50)),#REF!,IF(AND(MONTH(AP$4)=MONTH($G50),YEAR(AP$4)=YEAR($G50)),#REF!,IF(AND(AP$4&lt;($H50+1),(AP$4+1)&gt;$G50),$U50,0)))</f>
        <v>678.5</v>
      </c>
      <c r="AQ50" s="1285">
        <f>IF(AND(MONTH(AQ$4)=MONTH($H50),YEAR(AQ$4)=YEAR($H50)),#REF!,IF(AND(MONTH(AQ$4)=MONTH($G50),YEAR(AQ$4)=YEAR($G50)),#REF!,IF(AND(AQ$4&lt;($H50+1),(AQ$4+1)&gt;$G50),$U50,0)))</f>
        <v>678.5</v>
      </c>
      <c r="AR50" s="1285">
        <f>IF(AND(MONTH(AR$4)=MONTH($H50),YEAR(AR$4)=YEAR($H50)),#REF!,IF(AND(MONTH(AR$4)=MONTH($G50),YEAR(AR$4)=YEAR($G50)),#REF!,IF(AND(AR$4&lt;($H50+1),(AR$4+1)&gt;$G50),$U50,0)))</f>
        <v>678.5</v>
      </c>
      <c r="AS50" s="1285">
        <f>IF(AND(MONTH(AS$4)=MONTH($H50),YEAR(AS$4)=YEAR($H50)),#REF!,IF(AND(MONTH(AS$4)=MONTH($G50),YEAR(AS$4)=YEAR($G50)),#REF!,IF(AND(AS$4&lt;($H50+1),(AS$4+1)&gt;$G50),$U50,0)))</f>
        <v>678.5</v>
      </c>
      <c r="AT50" s="1285">
        <f>IF(AND(MONTH(AT$4)=MONTH($H50),YEAR(AT$4)=YEAR($H50)),#REF!,IF(AND(MONTH(AT$4)=MONTH($G50),YEAR(AT$4)=YEAR($G50)),#REF!,IF(AND(AT$4&lt;($H50+1),(AT$4+1)&gt;$G50),$U50,0)))</f>
        <v>678.5</v>
      </c>
      <c r="AU50" s="1297"/>
      <c r="AV50" s="1028"/>
      <c r="AW50" s="1028"/>
    </row>
    <row r="51" spans="1:49" ht="18" customHeight="1">
      <c r="A51" s="1186">
        <v>17</v>
      </c>
      <c r="B51" s="1187" t="s">
        <v>67</v>
      </c>
      <c r="C51" s="1187" t="s">
        <v>68</v>
      </c>
      <c r="D51" s="1187"/>
      <c r="E51" s="1187"/>
      <c r="F51" s="1364" t="s">
        <v>83</v>
      </c>
      <c r="G51" s="1190">
        <v>44823</v>
      </c>
      <c r="H51" s="1198">
        <v>45187</v>
      </c>
      <c r="I51" s="1235"/>
      <c r="J51" s="1236">
        <v>0</v>
      </c>
      <c r="K51" s="1236">
        <v>388</v>
      </c>
      <c r="L51" s="1237">
        <v>18.6875</v>
      </c>
      <c r="M51" s="1237">
        <v>1.38</v>
      </c>
      <c r="N51" s="1237">
        <v>20.570625</v>
      </c>
      <c r="O51" s="1238">
        <v>2.2999999999999998</v>
      </c>
      <c r="P51" s="1234">
        <f>L51+M51</f>
        <v>20.067499999999999</v>
      </c>
      <c r="Q51" s="1284">
        <f t="shared" ref="Q51:Q73" si="15">L51*K51</f>
        <v>7250.75</v>
      </c>
      <c r="R51" s="1285">
        <f t="shared" si="10"/>
        <v>535.44000000000005</v>
      </c>
      <c r="S51" s="1285">
        <f t="shared" si="12"/>
        <v>7786.19</v>
      </c>
      <c r="T51" s="1285">
        <f t="shared" si="13"/>
        <v>7981.4025000000001</v>
      </c>
      <c r="U51" s="1285">
        <f t="shared" si="4"/>
        <v>892.4</v>
      </c>
      <c r="V51" s="1285">
        <f t="shared" si="14"/>
        <v>8873.8024999999998</v>
      </c>
      <c r="W51" s="1285">
        <f>IF(AND(MONTH(W$4)=MONTH($H51),YEAR(W$4)=YEAR($H51)),#REF!,IF(AND(MONTH(W$4)=MONTH($G51),YEAR(W$4)=YEAR($G51)),#REF!,IF(AND(W$4&lt;($H51+1),(W$4+1)&gt;$G51),$Q51,0)))</f>
        <v>7250.75</v>
      </c>
      <c r="X51" s="1285">
        <f>IF(AND(MONTH(X$4)=MONTH($H51),YEAR(X$4)=YEAR($H51)),#REF!,IF(AND(MONTH(X$4)=MONTH($G51),YEAR(X$4)=YEAR($G51)),#REF!,IF(AND(X$4&lt;($H51+1),(X$4+1)&gt;$G51),$T51,0)))</f>
        <v>7981.4025000000001</v>
      </c>
      <c r="Y51" s="1285">
        <f>IF(AND(MONTH(Y$4)=MONTH($H51),YEAR(Y$4)=YEAR($H51)),#REF!,IF(AND(MONTH(Y$4)=MONTH($G51),YEAR(Y$4)=YEAR($G51)),#REF!,IF(AND(Y$4&lt;($H51+1),(Y$4+1)&gt;$G51),$T51,0)))</f>
        <v>7981.4025000000001</v>
      </c>
      <c r="Z51" s="1285">
        <f>IF(AND(MONTH(Z$4)=MONTH($H51),YEAR(Z$4)=YEAR($H51)),#REF!,IF(AND(MONTH(Z$4)=MONTH($G51),YEAR(Z$4)=YEAR($G51)),#REF!,IF(AND(Z$4&lt;($H51+1),(Z$4+1)&gt;$G51),$T51,0)))</f>
        <v>7981.4025000000001</v>
      </c>
      <c r="AA51" s="1285">
        <f>IF(AND(MONTH(AA$4)=MONTH($H51),YEAR(AA$4)=YEAR($H51)),#REF!,IF(AND(MONTH(AA$4)=MONTH($G51),YEAR(AA$4)=YEAR($G51)),#REF!,IF(AND(AA$4&lt;($H51+1),(AA$4+1)&gt;$G51),$T51,0)))</f>
        <v>7981.4025000000001</v>
      </c>
      <c r="AB51" s="1285">
        <f>IF(AND(MONTH(AB$4)=MONTH($H51),YEAR(AB$4)=YEAR($H51)),#REF!,IF(AND(MONTH(AB$4)=MONTH($G51),YEAR(AB$4)=YEAR($G51)),#REF!,IF(AND(AB$4&lt;($H51+1),(AB$4+1)&gt;$G51),$T51,0)))</f>
        <v>7981.4025000000001</v>
      </c>
      <c r="AC51" s="1285">
        <f>IF(AND(MONTH(AC$4)=MONTH($H51),YEAR(AC$4)=YEAR($H51)),#REF!,IF(AND(MONTH(AC$4)=MONTH($G51),YEAR(AC$4)=YEAR($G51)),#REF!,IF(AND(AC$4&lt;($H51+1),(AC$4+1)&gt;$G51),$T51,0)))</f>
        <v>7981.4025000000001</v>
      </c>
      <c r="AD51" s="1285">
        <f>IF(AND(MONTH(AD$4)=MONTH($H51),YEAR(AD$4)=YEAR($H51)),#REF!,IF(AND(MONTH(AD$4)=MONTH($G51),YEAR(AD$4)=YEAR($G51)),#REF!,IF(AND(AD$4&lt;($H51+1),(AD$4+1)&gt;$G51),$T51,0)))</f>
        <v>7981.4025000000001</v>
      </c>
      <c r="AE51" s="1285" t="e">
        <f>IF(AND(MONTH(AE$4)=MONTH($H51),YEAR(AE$4)=YEAR($H51)),#REF!,IF(AND(MONTH(AE$4)=MONTH($G51),YEAR(AE$4)=YEAR($G51)),#REF!,IF(AND(AE$4&lt;($H51+1),(AE$4+1)&gt;$G51),$T51,0)))</f>
        <v>#REF!</v>
      </c>
      <c r="AF51" s="1285">
        <f>IF(AND(MONTH(AF$4)=MONTH($H51),YEAR(AF$4)=YEAR($H51)),#REF!,IF(AND(MONTH(AF$4)=MONTH($G51),YEAR(AF$4)=YEAR($G51)),#REF!,IF(AND(AF$4&lt;($H51+1),(AF$4+1)&gt;$G51),$T51,0)))</f>
        <v>0</v>
      </c>
      <c r="AG51" s="1285">
        <f>IF(AND(MONTH(AG$4)=MONTH($H51),YEAR(AG$4)=YEAR($H51)),#REF!,IF(AND(MONTH(AG$4)=MONTH($G51),YEAR(AG$4)=YEAR($G51)),#REF!,IF(AND(AG$4&lt;($H51+1),(AG$4+1)&gt;$G51),$T51,0)))</f>
        <v>0</v>
      </c>
      <c r="AH51" s="1285">
        <f>IF(AND(MONTH(AH$4)=MONTH($H51),YEAR(AH$4)=YEAR($H51)),#REF!,IF(AND(MONTH(AH$4)=MONTH($G51),YEAR(AH$4)=YEAR($G51)),#REF!,IF(AND(AH$4&lt;($H51+1),(AH$4+1)&gt;$G51),$T51,0)))</f>
        <v>0</v>
      </c>
      <c r="AI51" s="1285">
        <f>IF(AND(MONTH(AI$4)=MONTH($H51),YEAR(AI$4)=YEAR($H51)),#REF!,IF(AND(MONTH(AI$4)=MONTH($G51),YEAR(AI$4)=YEAR($G51)),#REF!,IF(AND(AI$4&lt;($H51+1),(AI$4+1)&gt;$G51),$R51,0)))</f>
        <v>535.44000000000005</v>
      </c>
      <c r="AJ51" s="1285">
        <f>IF(AND(MONTH(AJ$4)=MONTH($H51),YEAR(AJ$4)=YEAR($H51)),#REF!,IF(AND(MONTH(AJ$4)=MONTH($G51),YEAR(AJ$4)=YEAR($G51)),#REF!,IF(AND(AJ$4&lt;($H51+1),(AJ$4+1)&gt;$G51),$U51,0)))</f>
        <v>892.4</v>
      </c>
      <c r="AK51" s="1285">
        <f>IF(AND(MONTH(AK$4)=MONTH($H51),YEAR(AK$4)=YEAR($H51)),#REF!,IF(AND(MONTH(AK$4)=MONTH($G51),YEAR(AK$4)=YEAR($G51)),#REF!,IF(AND(AK$4&lt;($H51+1),(AK$4+1)&gt;$G51),$U51,0)))</f>
        <v>892.4</v>
      </c>
      <c r="AL51" s="1285">
        <f>IF(AND(MONTH(AL$4)=MONTH($H51),YEAR(AL$4)=YEAR($H51)),#REF!,IF(AND(MONTH(AL$4)=MONTH($G51),YEAR(AL$4)=YEAR($G51)),#REF!,IF(AND(AL$4&lt;($H51+1),(AL$4+1)&gt;$G51),$U51,0)))</f>
        <v>892.4</v>
      </c>
      <c r="AM51" s="1285">
        <f>IF(AND(MONTH(AM$4)=MONTH($H51),YEAR(AM$4)=YEAR($H51)),#REF!,IF(AND(MONTH(AM$4)=MONTH($G51),YEAR(AM$4)=YEAR($G51)),#REF!,IF(AND(AM$4&lt;($H51+1),(AM$4+1)&gt;$G51),$U51,0)))</f>
        <v>892.4</v>
      </c>
      <c r="AN51" s="1285">
        <f>IF(AND(MONTH(AN$4)=MONTH($H51),YEAR(AN$4)=YEAR($H51)),#REF!,IF(AND(MONTH(AN$4)=MONTH($G51),YEAR(AN$4)=YEAR($G51)),#REF!,IF(AND(AN$4&lt;($H51+1),(AN$4+1)&gt;$G51),$U51,0)))</f>
        <v>892.4</v>
      </c>
      <c r="AO51" s="1285">
        <f>IF(AND(MONTH(AO$4)=MONTH($H51),YEAR(AO$4)=YEAR($H51)),#REF!,IF(AND(MONTH(AO$4)=MONTH($G51),YEAR(AO$4)=YEAR($G51)),#REF!,IF(AND(AO$4&lt;($H51+1),(AO$4+1)&gt;$G51),$U51,0)))</f>
        <v>892.4</v>
      </c>
      <c r="AP51" s="1285">
        <f>IF(AND(MONTH(AP$4)=MONTH($H51),YEAR(AP$4)=YEAR($H51)),#REF!,IF(AND(MONTH(AP$4)=MONTH($G51),YEAR(AP$4)=YEAR($G51)),#REF!,IF(AND(AP$4&lt;($H51+1),(AP$4+1)&gt;$G51),$U51,0)))</f>
        <v>892.4</v>
      </c>
      <c r="AQ51" s="1285" t="e">
        <f>IF(AND(MONTH(AQ$4)=MONTH($H51),YEAR(AQ$4)=YEAR($H51)),#REF!,IF(AND(MONTH(AQ$4)=MONTH($G51),YEAR(AQ$4)=YEAR($G51)),#REF!,IF(AND(AQ$4&lt;($H51+1),(AQ$4+1)&gt;$G51),$U51,0)))</f>
        <v>#REF!</v>
      </c>
      <c r="AR51" s="1285">
        <f>IF(AND(MONTH(AR$4)=MONTH($H51),YEAR(AR$4)=YEAR($H51)),#REF!,IF(AND(MONTH(AR$4)=MONTH($G51),YEAR(AR$4)=YEAR($G51)),#REF!,IF(AND(AR$4&lt;($H51+1),(AR$4+1)&gt;$G51),$U51,0)))</f>
        <v>0</v>
      </c>
      <c r="AS51" s="1285">
        <f>IF(AND(MONTH(AS$4)=MONTH($H51),YEAR(AS$4)=YEAR($H51)),#REF!,IF(AND(MONTH(AS$4)=MONTH($G51),YEAR(AS$4)=YEAR($G51)),#REF!,IF(AND(AS$4&lt;($H51+1),(AS$4+1)&gt;$G51),$U51,0)))</f>
        <v>0</v>
      </c>
      <c r="AT51" s="1285">
        <f>IF(AND(MONTH(AT$4)=MONTH($H51),YEAR(AT$4)=YEAR($H51)),#REF!,IF(AND(MONTH(AT$4)=MONTH($G51),YEAR(AT$4)=YEAR($G51)),#REF!,IF(AND(AT$4&lt;($H51+1),(AT$4+1)&gt;$G51),$U51,0)))</f>
        <v>0</v>
      </c>
      <c r="AU51" s="1297"/>
      <c r="AV51" s="1028"/>
      <c r="AW51" s="1028"/>
    </row>
    <row r="52" spans="1:49" ht="18" customHeight="1">
      <c r="A52" s="1186">
        <v>17</v>
      </c>
      <c r="B52" s="1196" t="s">
        <v>67</v>
      </c>
      <c r="C52" s="1196" t="s">
        <v>68</v>
      </c>
      <c r="D52" s="1196"/>
      <c r="E52" s="1209" t="s">
        <v>84</v>
      </c>
      <c r="F52" s="1370" t="s">
        <v>83</v>
      </c>
      <c r="G52" s="1211">
        <v>45188</v>
      </c>
      <c r="H52" s="1216">
        <v>45553</v>
      </c>
      <c r="I52" s="1256"/>
      <c r="J52" s="1257">
        <v>388</v>
      </c>
      <c r="K52" s="1257">
        <v>388</v>
      </c>
      <c r="L52" s="1238">
        <v>0</v>
      </c>
      <c r="M52" s="1238">
        <v>0</v>
      </c>
      <c r="N52" s="1259">
        <v>18.802499999999998</v>
      </c>
      <c r="O52" s="1260">
        <v>2.2999999999999998</v>
      </c>
      <c r="P52" s="1261">
        <f>N52+O52</f>
        <v>21.102499999999999</v>
      </c>
      <c r="Q52" s="1285">
        <f t="shared" si="15"/>
        <v>0</v>
      </c>
      <c r="R52" s="1285">
        <f t="shared" si="10"/>
        <v>0</v>
      </c>
      <c r="S52" s="1285">
        <f t="shared" si="12"/>
        <v>0</v>
      </c>
      <c r="T52" s="1285">
        <f t="shared" si="13"/>
        <v>7295.37</v>
      </c>
      <c r="U52" s="1285">
        <f t="shared" si="4"/>
        <v>892.4</v>
      </c>
      <c r="V52" s="1285">
        <f t="shared" si="14"/>
        <v>8187.77</v>
      </c>
      <c r="W52" s="1285">
        <f>IF(AND(MONTH(W$4)=MONTH($H52),YEAR(W$4)=YEAR($H52)),#REF!,IF(AND(MONTH(W$4)=MONTH($G52),YEAR(W$4)=YEAR($G52)),#REF!,IF(AND(W$4&lt;($H52+1),(W$4+1)&gt;$G52),$Q52,0)))</f>
        <v>0</v>
      </c>
      <c r="X52" s="1285">
        <f>IF(AND(MONTH(X$4)=MONTH($H52),YEAR(X$4)=YEAR($H52)),#REF!,IF(AND(MONTH(X$4)=MONTH($G52),YEAR(X$4)=YEAR($G52)),#REF!,IF(AND(X$4&lt;($H52+1),(X$4+1)&gt;$G52),$T52,0)))</f>
        <v>0</v>
      </c>
      <c r="Y52" s="1285">
        <f>IF(AND(MONTH(Y$4)=MONTH($H52),YEAR(Y$4)=YEAR($H52)),#REF!,IF(AND(MONTH(Y$4)=MONTH($G52),YEAR(Y$4)=YEAR($G52)),#REF!,IF(AND(Y$4&lt;($H52+1),(Y$4+1)&gt;$G52),$T52,0)))</f>
        <v>0</v>
      </c>
      <c r="Z52" s="1285">
        <f>IF(AND(MONTH(Z$4)=MONTH($H52),YEAR(Z$4)=YEAR($H52)),#REF!,IF(AND(MONTH(Z$4)=MONTH($G52),YEAR(Z$4)=YEAR($G52)),#REF!,IF(AND(Z$4&lt;($H52+1),(Z$4+1)&gt;$G52),$T52,0)))</f>
        <v>0</v>
      </c>
      <c r="AA52" s="1285">
        <f>IF(AND(MONTH(AA$4)=MONTH($H52),YEAR(AA$4)=YEAR($H52)),#REF!,IF(AND(MONTH(AA$4)=MONTH($G52),YEAR(AA$4)=YEAR($G52)),#REF!,IF(AND(AA$4&lt;($H52+1),(AA$4+1)&gt;$G52),$T52,0)))</f>
        <v>0</v>
      </c>
      <c r="AB52" s="1285">
        <f>IF(AND(MONTH(AB$4)=MONTH($H52),YEAR(AB$4)=YEAR($H52)),#REF!,IF(AND(MONTH(AB$4)=MONTH($G52),YEAR(AB$4)=YEAR($G52)),#REF!,IF(AND(AB$4&lt;($H52+1),(AB$4+1)&gt;$G52),$T52,0)))</f>
        <v>0</v>
      </c>
      <c r="AC52" s="1285">
        <f>IF(AND(MONTH(AC$4)=MONTH($H52),YEAR(AC$4)=YEAR($H52)),#REF!,IF(AND(MONTH(AC$4)=MONTH($G52),YEAR(AC$4)=YEAR($G52)),#REF!,IF(AND(AC$4&lt;($H52+1),(AC$4+1)&gt;$G52),$T52,0)))</f>
        <v>0</v>
      </c>
      <c r="AD52" s="1285">
        <f>IF(AND(MONTH(AD$4)=MONTH($H52),YEAR(AD$4)=YEAR($H52)),#REF!,IF(AND(MONTH(AD$4)=MONTH($G52),YEAR(AD$4)=YEAR($G52)),#REF!,IF(AND(AD$4&lt;($H52+1),(AD$4+1)&gt;$G52),$T52,0)))</f>
        <v>0</v>
      </c>
      <c r="AE52" s="1285" t="e">
        <f>IF(AND(MONTH(AE$4)=MONTH($H52),YEAR(AE$4)=YEAR($H52)),#REF!,IF(AND(MONTH(AE$4)=MONTH($G52),YEAR(AE$4)=YEAR($G52)),#REF!,IF(AND(AE$4&lt;($H52+1),(AE$4+1)&gt;$G52),$T52,0)))</f>
        <v>#REF!</v>
      </c>
      <c r="AF52" s="1285">
        <f>IF(AND(MONTH(AF$4)=MONTH($H52),YEAR(AF$4)=YEAR($H52)),#REF!,IF(AND(MONTH(AF$4)=MONTH($G52),YEAR(AF$4)=YEAR($G52)),#REF!,IF(AND(AF$4&lt;($H52+1),(AF$4+1)&gt;$G52),$T52,0)))</f>
        <v>7295.37</v>
      </c>
      <c r="AG52" s="1285">
        <f>IF(AND(MONTH(AG$4)=MONTH($H52),YEAR(AG$4)=YEAR($H52)),#REF!,IF(AND(MONTH(AG$4)=MONTH($G52),YEAR(AG$4)=YEAR($G52)),#REF!,IF(AND(AG$4&lt;($H52+1),(AG$4+1)&gt;$G52),$T52,0)))</f>
        <v>7295.37</v>
      </c>
      <c r="AH52" s="1285">
        <f>IF(AND(MONTH(AH$4)=MONTH($H52),YEAR(AH$4)=YEAR($H52)),#REF!,IF(AND(MONTH(AH$4)=MONTH($G52),YEAR(AH$4)=YEAR($G52)),#REF!,IF(AND(AH$4&lt;($H52+1),(AH$4+1)&gt;$G52),$T52,0)))</f>
        <v>7295.37</v>
      </c>
      <c r="AI52" s="1285">
        <f>IF(AND(MONTH(AI$4)=MONTH($H52),YEAR(AI$4)=YEAR($H52)),#REF!,IF(AND(MONTH(AI$4)=MONTH($G52),YEAR(AI$4)=YEAR($G52)),#REF!,IF(AND(AI$4&lt;($H52+1),(AI$4+1)&gt;$G52),$R52,0)))</f>
        <v>0</v>
      </c>
      <c r="AJ52" s="1285">
        <f>IF(AND(MONTH(AJ$4)=MONTH($H52),YEAR(AJ$4)=YEAR($H52)),#REF!,IF(AND(MONTH(AJ$4)=MONTH($G52),YEAR(AJ$4)=YEAR($G52)),#REF!,IF(AND(AJ$4&lt;($H52+1),(AJ$4+1)&gt;$G52),$U52,0)))</f>
        <v>0</v>
      </c>
      <c r="AK52" s="1285">
        <f>IF(AND(MONTH(AK$4)=MONTH($H52),YEAR(AK$4)=YEAR($H52)),#REF!,IF(AND(MONTH(AK$4)=MONTH($G52),YEAR(AK$4)=YEAR($G52)),#REF!,IF(AND(AK$4&lt;($H52+1),(AK$4+1)&gt;$G52),$U52,0)))</f>
        <v>0</v>
      </c>
      <c r="AL52" s="1285">
        <f>IF(AND(MONTH(AL$4)=MONTH($H52),YEAR(AL$4)=YEAR($H52)),#REF!,IF(AND(MONTH(AL$4)=MONTH($G52),YEAR(AL$4)=YEAR($G52)),#REF!,IF(AND(AL$4&lt;($H52+1),(AL$4+1)&gt;$G52),$U52,0)))</f>
        <v>0</v>
      </c>
      <c r="AM52" s="1285">
        <f>IF(AND(MONTH(AM$4)=MONTH($H52),YEAR(AM$4)=YEAR($H52)),#REF!,IF(AND(MONTH(AM$4)=MONTH($G52),YEAR(AM$4)=YEAR($G52)),#REF!,IF(AND(AM$4&lt;($H52+1),(AM$4+1)&gt;$G52),$U52,0)))</f>
        <v>0</v>
      </c>
      <c r="AN52" s="1285">
        <f>IF(AND(MONTH(AN$4)=MONTH($H52),YEAR(AN$4)=YEAR($H52)),#REF!,IF(AND(MONTH(AN$4)=MONTH($G52),YEAR(AN$4)=YEAR($G52)),#REF!,IF(AND(AN$4&lt;($H52+1),(AN$4+1)&gt;$G52),$U52,0)))</f>
        <v>0</v>
      </c>
      <c r="AO52" s="1285">
        <f>IF(AND(MONTH(AO$4)=MONTH($H52),YEAR(AO$4)=YEAR($H52)),#REF!,IF(AND(MONTH(AO$4)=MONTH($G52),YEAR(AO$4)=YEAR($G52)),#REF!,IF(AND(AO$4&lt;($H52+1),(AO$4+1)&gt;$G52),$U52,0)))</f>
        <v>0</v>
      </c>
      <c r="AP52" s="1285">
        <f>IF(AND(MONTH(AP$4)=MONTH($H52),YEAR(AP$4)=YEAR($H52)),#REF!,IF(AND(MONTH(AP$4)=MONTH($G52),YEAR(AP$4)=YEAR($G52)),#REF!,IF(AND(AP$4&lt;($H52+1),(AP$4+1)&gt;$G52),$U52,0)))</f>
        <v>0</v>
      </c>
      <c r="AQ52" s="1285" t="e">
        <f>IF(AND(MONTH(AQ$4)=MONTH($H52),YEAR(AQ$4)=YEAR($H52)),#REF!,IF(AND(MONTH(AQ$4)=MONTH($G52),YEAR(AQ$4)=YEAR($G52)),#REF!,IF(AND(AQ$4&lt;($H52+1),(AQ$4+1)&gt;$G52),$U52,0)))</f>
        <v>#REF!</v>
      </c>
      <c r="AR52" s="1285">
        <f>IF(AND(MONTH(AR$4)=MONTH($H52),YEAR(AR$4)=YEAR($H52)),#REF!,IF(AND(MONTH(AR$4)=MONTH($G52),YEAR(AR$4)=YEAR($G52)),#REF!,IF(AND(AR$4&lt;($H52+1),(AR$4+1)&gt;$G52),$U52,0)))</f>
        <v>892.4</v>
      </c>
      <c r="AS52" s="1285">
        <f>IF(AND(MONTH(AS$4)=MONTH($H52),YEAR(AS$4)=YEAR($H52)),#REF!,IF(AND(MONTH(AS$4)=MONTH($G52),YEAR(AS$4)=YEAR($G52)),#REF!,IF(AND(AS$4&lt;($H52+1),(AS$4+1)&gt;$G52),$U52,0)))</f>
        <v>892.4</v>
      </c>
      <c r="AT52" s="1285">
        <f>IF(AND(MONTH(AT$4)=MONTH($H52),YEAR(AT$4)=YEAR($H52)),#REF!,IF(AND(MONTH(AT$4)=MONTH($G52),YEAR(AT$4)=YEAR($G52)),#REF!,IF(AND(AT$4&lt;($H52+1),(AT$4+1)&gt;$G52),$U52,0)))</f>
        <v>892.4</v>
      </c>
      <c r="AU52" s="1300"/>
      <c r="AV52" s="1028"/>
      <c r="AW52" s="1028"/>
    </row>
    <row r="53" spans="1:49" ht="18" customHeight="1">
      <c r="A53" s="1186">
        <v>17</v>
      </c>
      <c r="B53" s="1196" t="s">
        <v>67</v>
      </c>
      <c r="C53" s="1196" t="s">
        <v>68</v>
      </c>
      <c r="D53" s="1196"/>
      <c r="E53" s="1209"/>
      <c r="F53" s="1370" t="s">
        <v>83</v>
      </c>
      <c r="G53" s="1211">
        <v>45554</v>
      </c>
      <c r="H53" s="1216">
        <v>45918</v>
      </c>
      <c r="I53" s="1256"/>
      <c r="J53" s="1257">
        <v>0</v>
      </c>
      <c r="K53" s="1257">
        <v>388</v>
      </c>
      <c r="L53" s="1238">
        <v>0</v>
      </c>
      <c r="M53" s="1238">
        <v>0</v>
      </c>
      <c r="N53" s="1259">
        <v>18.9175</v>
      </c>
      <c r="O53" s="1260">
        <v>2.2999999999999998</v>
      </c>
      <c r="P53" s="1261">
        <f>N53+O53</f>
        <v>21.217500000000001</v>
      </c>
      <c r="Q53" s="1285">
        <f t="shared" si="15"/>
        <v>0</v>
      </c>
      <c r="R53" s="1285">
        <f t="shared" si="10"/>
        <v>0</v>
      </c>
      <c r="S53" s="1285">
        <f t="shared" ref="S53:S54" si="16">SUM(Q53:R53)</f>
        <v>0</v>
      </c>
      <c r="T53" s="1285">
        <f t="shared" si="13"/>
        <v>7339.99</v>
      </c>
      <c r="U53" s="1285">
        <f t="shared" si="4"/>
        <v>892.4</v>
      </c>
      <c r="V53" s="1285">
        <f t="shared" ref="V53:V54" si="17">SUM(T53:U53)</f>
        <v>8232.39</v>
      </c>
      <c r="W53" s="1285">
        <f>IF(AND(MONTH(W$4)=MONTH($H53),YEAR(W$4)=YEAR($H53)),#REF!,IF(AND(MONTH(W$4)=MONTH($G53),YEAR(W$4)=YEAR($G53)),#REF!,IF(AND(W$4&lt;($H53+1),(W$4+1)&gt;$G53),$Q53,0)))</f>
        <v>0</v>
      </c>
      <c r="X53" s="1285">
        <f>IF(AND(MONTH(X$4)=MONTH($H53),YEAR(X$4)=YEAR($H53)),#REF!,IF(AND(MONTH(X$4)=MONTH($G53),YEAR(X$4)=YEAR($G53)),#REF!,IF(AND(X$4&lt;($H53+1),(X$4+1)&gt;$G53),$T53,0)))</f>
        <v>0</v>
      </c>
      <c r="Y53" s="1285">
        <f>IF(AND(MONTH(Y$4)=MONTH($H53),YEAR(Y$4)=YEAR($H53)),#REF!,IF(AND(MONTH(Y$4)=MONTH($G53),YEAR(Y$4)=YEAR($G53)),#REF!,IF(AND(Y$4&lt;($H53+1),(Y$4+1)&gt;$G53),$T53,0)))</f>
        <v>0</v>
      </c>
      <c r="Z53" s="1285">
        <f>IF(AND(MONTH(Z$4)=MONTH($H53),YEAR(Z$4)=YEAR($H53)),#REF!,IF(AND(MONTH(Z$4)=MONTH($G53),YEAR(Z$4)=YEAR($G53)),#REF!,IF(AND(Z$4&lt;($H53+1),(Z$4+1)&gt;$G53),$T53,0)))</f>
        <v>0</v>
      </c>
      <c r="AA53" s="1285">
        <f>IF(AND(MONTH(AA$4)=MONTH($H53),YEAR(AA$4)=YEAR($H53)),#REF!,IF(AND(MONTH(AA$4)=MONTH($G53),YEAR(AA$4)=YEAR($G53)),#REF!,IF(AND(AA$4&lt;($H53+1),(AA$4+1)&gt;$G53),$T53,0)))</f>
        <v>0</v>
      </c>
      <c r="AB53" s="1285">
        <f>IF(AND(MONTH(AB$4)=MONTH($H53),YEAR(AB$4)=YEAR($H53)),#REF!,IF(AND(MONTH(AB$4)=MONTH($G53),YEAR(AB$4)=YEAR($G53)),#REF!,IF(AND(AB$4&lt;($H53+1),(AB$4+1)&gt;$G53),$T53,0)))</f>
        <v>0</v>
      </c>
      <c r="AC53" s="1285">
        <f>IF(AND(MONTH(AC$4)=MONTH($H53),YEAR(AC$4)=YEAR($H53)),#REF!,IF(AND(MONTH(AC$4)=MONTH($G53),YEAR(AC$4)=YEAR($G53)),#REF!,IF(AND(AC$4&lt;($H53+1),(AC$4+1)&gt;$G53),$T53,0)))</f>
        <v>0</v>
      </c>
      <c r="AD53" s="1285">
        <f>IF(AND(MONTH(AD$4)=MONTH($H53),YEAR(AD$4)=YEAR($H53)),#REF!,IF(AND(MONTH(AD$4)=MONTH($G53),YEAR(AD$4)=YEAR($G53)),#REF!,IF(AND(AD$4&lt;($H53+1),(AD$4+1)&gt;$G53),$T53,0)))</f>
        <v>0</v>
      </c>
      <c r="AE53" s="1285">
        <f>IF(AND(MONTH(AE$4)=MONTH($H53),YEAR(AE$4)=YEAR($H53)),#REF!,IF(AND(MONTH(AE$4)=MONTH($G53),YEAR(AE$4)=YEAR($G53)),#REF!,IF(AND(AE$4&lt;($H53+1),(AE$4+1)&gt;$G53),$T53,0)))</f>
        <v>0</v>
      </c>
      <c r="AF53" s="1285">
        <f>IF(AND(MONTH(AF$4)=MONTH($H53),YEAR(AF$4)=YEAR($H53)),#REF!,IF(AND(MONTH(AF$4)=MONTH($G53),YEAR(AF$4)=YEAR($G53)),#REF!,IF(AND(AF$4&lt;($H53+1),(AF$4+1)&gt;$G53),$T53,0)))</f>
        <v>0</v>
      </c>
      <c r="AG53" s="1285">
        <f>IF(AND(MONTH(AG$4)=MONTH($H53),YEAR(AG$4)=YEAR($H53)),#REF!,IF(AND(MONTH(AG$4)=MONTH($G53),YEAR(AG$4)=YEAR($G53)),#REF!,IF(AND(AG$4&lt;($H53+1),(AG$4+1)&gt;$G53),$T53,0)))</f>
        <v>0</v>
      </c>
      <c r="AH53" s="1285">
        <f>IF(AND(MONTH(AH$4)=MONTH($H53),YEAR(AH$4)=YEAR($H53)),#REF!,IF(AND(MONTH(AH$4)=MONTH($G53),YEAR(AH$4)=YEAR($G53)),#REF!,IF(AND(AH$4&lt;($H53+1),(AH$4+1)&gt;$G53),$T53,0)))</f>
        <v>0</v>
      </c>
      <c r="AI53" s="1285">
        <f>IF(AND(MONTH(AI$4)=MONTH($H53),YEAR(AI$4)=YEAR($H53)),#REF!,IF(AND(MONTH(AI$4)=MONTH($G53),YEAR(AI$4)=YEAR($G53)),#REF!,IF(AND(AI$4&lt;($H53+1),(AI$4+1)&gt;$G53),$R53,0)))</f>
        <v>0</v>
      </c>
      <c r="AJ53" s="1285">
        <f>IF(AND(MONTH(AJ$4)=MONTH($H53),YEAR(AJ$4)=YEAR($H53)),#REF!,IF(AND(MONTH(AJ$4)=MONTH($G53),YEAR(AJ$4)=YEAR($G53)),#REF!,IF(AND(AJ$4&lt;($H53+1),(AJ$4+1)&gt;$G53),$U53,0)))</f>
        <v>0</v>
      </c>
      <c r="AK53" s="1285">
        <f>IF(AND(MONTH(AK$4)=MONTH($H53),YEAR(AK$4)=YEAR($H53)),#REF!,IF(AND(MONTH(AK$4)=MONTH($G53),YEAR(AK$4)=YEAR($G53)),#REF!,IF(AND(AK$4&lt;($H53+1),(AK$4+1)&gt;$G53),$U53,0)))</f>
        <v>0</v>
      </c>
      <c r="AL53" s="1285">
        <f>IF(AND(MONTH(AL$4)=MONTH($H53),YEAR(AL$4)=YEAR($H53)),#REF!,IF(AND(MONTH(AL$4)=MONTH($G53),YEAR(AL$4)=YEAR($G53)),#REF!,IF(AND(AL$4&lt;($H53+1),(AL$4+1)&gt;$G53),$U53,0)))</f>
        <v>0</v>
      </c>
      <c r="AM53" s="1285">
        <f>IF(AND(MONTH(AM$4)=MONTH($H53),YEAR(AM$4)=YEAR($H53)),#REF!,IF(AND(MONTH(AM$4)=MONTH($G53),YEAR(AM$4)=YEAR($G53)),#REF!,IF(AND(AM$4&lt;($H53+1),(AM$4+1)&gt;$G53),$U53,0)))</f>
        <v>0</v>
      </c>
      <c r="AN53" s="1285">
        <f>IF(AND(MONTH(AN$4)=MONTH($H53),YEAR(AN$4)=YEAR($H53)),#REF!,IF(AND(MONTH(AN$4)=MONTH($G53),YEAR(AN$4)=YEAR($G53)),#REF!,IF(AND(AN$4&lt;($H53+1),(AN$4+1)&gt;$G53),$U53,0)))</f>
        <v>0</v>
      </c>
      <c r="AO53" s="1285">
        <f>IF(AND(MONTH(AO$4)=MONTH($H53),YEAR(AO$4)=YEAR($H53)),#REF!,IF(AND(MONTH(AO$4)=MONTH($G53),YEAR(AO$4)=YEAR($G53)),#REF!,IF(AND(AO$4&lt;($H53+1),(AO$4+1)&gt;$G53),$U53,0)))</f>
        <v>0</v>
      </c>
      <c r="AP53" s="1285">
        <f>IF(AND(MONTH(AP$4)=MONTH($H53),YEAR(AP$4)=YEAR($H53)),#REF!,IF(AND(MONTH(AP$4)=MONTH($G53),YEAR(AP$4)=YEAR($G53)),#REF!,IF(AND(AP$4&lt;($H53+1),(AP$4+1)&gt;$G53),$U53,0)))</f>
        <v>0</v>
      </c>
      <c r="AQ53" s="1285">
        <f>IF(AND(MONTH(AQ$4)=MONTH($H53),YEAR(AQ$4)=YEAR($H53)),#REF!,IF(AND(MONTH(AQ$4)=MONTH($G53),YEAR(AQ$4)=YEAR($G53)),#REF!,IF(AND(AQ$4&lt;($H53+1),(AQ$4+1)&gt;$G53),$U53,0)))</f>
        <v>0</v>
      </c>
      <c r="AR53" s="1285">
        <f>IF(AND(MONTH(AR$4)=MONTH($H53),YEAR(AR$4)=YEAR($H53)),#REF!,IF(AND(MONTH(AR$4)=MONTH($G53),YEAR(AR$4)=YEAR($G53)),#REF!,IF(AND(AR$4&lt;($H53+1),(AR$4+1)&gt;$G53),$U53,0)))</f>
        <v>0</v>
      </c>
      <c r="AS53" s="1285">
        <f>IF(AND(MONTH(AS$4)=MONTH($H53),YEAR(AS$4)=YEAR($H53)),#REF!,IF(AND(MONTH(AS$4)=MONTH($G53),YEAR(AS$4)=YEAR($G53)),#REF!,IF(AND(AS$4&lt;($H53+1),(AS$4+1)&gt;$G53),$U53,0)))</f>
        <v>0</v>
      </c>
      <c r="AT53" s="1285">
        <f>IF(AND(MONTH(AT$4)=MONTH($H53),YEAR(AT$4)=YEAR($H53)),#REF!,IF(AND(MONTH(AT$4)=MONTH($G53),YEAR(AT$4)=YEAR($G53)),#REF!,IF(AND(AT$4&lt;($H53+1),(AT$4+1)&gt;$G53),$U53,0)))</f>
        <v>0</v>
      </c>
      <c r="AU53" s="1300"/>
      <c r="AV53" s="1028"/>
      <c r="AW53" s="1028"/>
    </row>
    <row r="54" spans="1:49" ht="18" customHeight="1">
      <c r="A54" s="1186">
        <v>17</v>
      </c>
      <c r="B54" s="1196" t="s">
        <v>67</v>
      </c>
      <c r="C54" s="1196" t="s">
        <v>68</v>
      </c>
      <c r="D54" s="1196"/>
      <c r="E54" s="1209"/>
      <c r="F54" s="1370" t="s">
        <v>83</v>
      </c>
      <c r="G54" s="1211">
        <v>45919</v>
      </c>
      <c r="H54" s="1216">
        <v>46283</v>
      </c>
      <c r="I54" s="1256"/>
      <c r="J54" s="1257">
        <v>0</v>
      </c>
      <c r="K54" s="1257">
        <v>388</v>
      </c>
      <c r="L54" s="1238">
        <v>0</v>
      </c>
      <c r="M54" s="1238">
        <v>0</v>
      </c>
      <c r="N54" s="1259">
        <v>19.032499999999999</v>
      </c>
      <c r="O54" s="1260">
        <v>2.2999999999999998</v>
      </c>
      <c r="P54" s="1261">
        <f>N54+O54</f>
        <v>21.3325</v>
      </c>
      <c r="Q54" s="1285">
        <f t="shared" si="15"/>
        <v>0</v>
      </c>
      <c r="R54" s="1285">
        <f t="shared" si="10"/>
        <v>0</v>
      </c>
      <c r="S54" s="1285">
        <f t="shared" si="16"/>
        <v>0</v>
      </c>
      <c r="T54" s="1285">
        <f t="shared" si="13"/>
        <v>7384.61</v>
      </c>
      <c r="U54" s="1285">
        <f t="shared" si="4"/>
        <v>892.4</v>
      </c>
      <c r="V54" s="1285">
        <f t="shared" si="17"/>
        <v>8277.01</v>
      </c>
      <c r="W54" s="1285">
        <f>IF(AND(MONTH(W$4)=MONTH($H54),YEAR(W$4)=YEAR($H54)),#REF!,IF(AND(MONTH(W$4)=MONTH($G54),YEAR(W$4)=YEAR($G54)),#REF!,IF(AND(W$4&lt;($H54+1),(W$4+1)&gt;$G54),$Q54,0)))</f>
        <v>0</v>
      </c>
      <c r="X54" s="1285">
        <f>IF(AND(MONTH(X$4)=MONTH($H54),YEAR(X$4)=YEAR($H54)),#REF!,IF(AND(MONTH(X$4)=MONTH($G54),YEAR(X$4)=YEAR($G54)),#REF!,IF(AND(X$4&lt;($H54+1),(X$4+1)&gt;$G54),$T54,0)))</f>
        <v>0</v>
      </c>
      <c r="Y54" s="1285">
        <f>IF(AND(MONTH(Y$4)=MONTH($H54),YEAR(Y$4)=YEAR($H54)),#REF!,IF(AND(MONTH(Y$4)=MONTH($G54),YEAR(Y$4)=YEAR($G54)),#REF!,IF(AND(Y$4&lt;($H54+1),(Y$4+1)&gt;$G54),$T54,0)))</f>
        <v>0</v>
      </c>
      <c r="Z54" s="1285">
        <f>IF(AND(MONTH(Z$4)=MONTH($H54),YEAR(Z$4)=YEAR($H54)),#REF!,IF(AND(MONTH(Z$4)=MONTH($G54),YEAR(Z$4)=YEAR($G54)),#REF!,IF(AND(Z$4&lt;($H54+1),(Z$4+1)&gt;$G54),$T54,0)))</f>
        <v>0</v>
      </c>
      <c r="AA54" s="1285">
        <f>IF(AND(MONTH(AA$4)=MONTH($H54),YEAR(AA$4)=YEAR($H54)),#REF!,IF(AND(MONTH(AA$4)=MONTH($G54),YEAR(AA$4)=YEAR($G54)),#REF!,IF(AND(AA$4&lt;($H54+1),(AA$4+1)&gt;$G54),$T54,0)))</f>
        <v>0</v>
      </c>
      <c r="AB54" s="1285">
        <f>IF(AND(MONTH(AB$4)=MONTH($H54),YEAR(AB$4)=YEAR($H54)),#REF!,IF(AND(MONTH(AB$4)=MONTH($G54),YEAR(AB$4)=YEAR($G54)),#REF!,IF(AND(AB$4&lt;($H54+1),(AB$4+1)&gt;$G54),$T54,0)))</f>
        <v>0</v>
      </c>
      <c r="AC54" s="1285">
        <f>IF(AND(MONTH(AC$4)=MONTH($H54),YEAR(AC$4)=YEAR($H54)),#REF!,IF(AND(MONTH(AC$4)=MONTH($G54),YEAR(AC$4)=YEAR($G54)),#REF!,IF(AND(AC$4&lt;($H54+1),(AC$4+1)&gt;$G54),$T54,0)))</f>
        <v>0</v>
      </c>
      <c r="AD54" s="1285">
        <f>IF(AND(MONTH(AD$4)=MONTH($H54),YEAR(AD$4)=YEAR($H54)),#REF!,IF(AND(MONTH(AD$4)=MONTH($G54),YEAR(AD$4)=YEAR($G54)),#REF!,IF(AND(AD$4&lt;($H54+1),(AD$4+1)&gt;$G54),$T54,0)))</f>
        <v>0</v>
      </c>
      <c r="AE54" s="1285">
        <f>IF(AND(MONTH(AE$4)=MONTH($H54),YEAR(AE$4)=YEAR($H54)),#REF!,IF(AND(MONTH(AE$4)=MONTH($G54),YEAR(AE$4)=YEAR($G54)),#REF!,IF(AND(AE$4&lt;($H54+1),(AE$4+1)&gt;$G54),$T54,0)))</f>
        <v>0</v>
      </c>
      <c r="AF54" s="1285">
        <f>IF(AND(MONTH(AF$4)=MONTH($H54),YEAR(AF$4)=YEAR($H54)),#REF!,IF(AND(MONTH(AF$4)=MONTH($G54),YEAR(AF$4)=YEAR($G54)),#REF!,IF(AND(AF$4&lt;($H54+1),(AF$4+1)&gt;$G54),$T54,0)))</f>
        <v>0</v>
      </c>
      <c r="AG54" s="1285">
        <f>IF(AND(MONTH(AG$4)=MONTH($H54),YEAR(AG$4)=YEAR($H54)),#REF!,IF(AND(MONTH(AG$4)=MONTH($G54),YEAR(AG$4)=YEAR($G54)),#REF!,IF(AND(AG$4&lt;($H54+1),(AG$4+1)&gt;$G54),$T54,0)))</f>
        <v>0</v>
      </c>
      <c r="AH54" s="1285">
        <f>IF(AND(MONTH(AH$4)=MONTH($H54),YEAR(AH$4)=YEAR($H54)),#REF!,IF(AND(MONTH(AH$4)=MONTH($G54),YEAR(AH$4)=YEAR($G54)),#REF!,IF(AND(AH$4&lt;($H54+1),(AH$4+1)&gt;$G54),$T54,0)))</f>
        <v>0</v>
      </c>
      <c r="AI54" s="1285">
        <f>IF(AND(MONTH(AI$4)=MONTH($H54),YEAR(AI$4)=YEAR($H54)),#REF!,IF(AND(MONTH(AI$4)=MONTH($G54),YEAR(AI$4)=YEAR($G54)),#REF!,IF(AND(AI$4&lt;($H54+1),(AI$4+1)&gt;$G54),$R54,0)))</f>
        <v>0</v>
      </c>
      <c r="AJ54" s="1285">
        <f>IF(AND(MONTH(AJ$4)=MONTH($H54),YEAR(AJ$4)=YEAR($H54)),#REF!,IF(AND(MONTH(AJ$4)=MONTH($G54),YEAR(AJ$4)=YEAR($G54)),#REF!,IF(AND(AJ$4&lt;($H54+1),(AJ$4+1)&gt;$G54),$U54,0)))</f>
        <v>0</v>
      </c>
      <c r="AK54" s="1285">
        <f>IF(AND(MONTH(AK$4)=MONTH($H54),YEAR(AK$4)=YEAR($H54)),#REF!,IF(AND(MONTH(AK$4)=MONTH($G54),YEAR(AK$4)=YEAR($G54)),#REF!,IF(AND(AK$4&lt;($H54+1),(AK$4+1)&gt;$G54),$U54,0)))</f>
        <v>0</v>
      </c>
      <c r="AL54" s="1285">
        <f>IF(AND(MONTH(AL$4)=MONTH($H54),YEAR(AL$4)=YEAR($H54)),#REF!,IF(AND(MONTH(AL$4)=MONTH($G54),YEAR(AL$4)=YEAR($G54)),#REF!,IF(AND(AL$4&lt;($H54+1),(AL$4+1)&gt;$G54),$U54,0)))</f>
        <v>0</v>
      </c>
      <c r="AM54" s="1285">
        <f>IF(AND(MONTH(AM$4)=MONTH($H54),YEAR(AM$4)=YEAR($H54)),#REF!,IF(AND(MONTH(AM$4)=MONTH($G54),YEAR(AM$4)=YEAR($G54)),#REF!,IF(AND(AM$4&lt;($H54+1),(AM$4+1)&gt;$G54),$U54,0)))</f>
        <v>0</v>
      </c>
      <c r="AN54" s="1285">
        <f>IF(AND(MONTH(AN$4)=MONTH($H54),YEAR(AN$4)=YEAR($H54)),#REF!,IF(AND(MONTH(AN$4)=MONTH($G54),YEAR(AN$4)=YEAR($G54)),#REF!,IF(AND(AN$4&lt;($H54+1),(AN$4+1)&gt;$G54),$U54,0)))</f>
        <v>0</v>
      </c>
      <c r="AO54" s="1285">
        <f>IF(AND(MONTH(AO$4)=MONTH($H54),YEAR(AO$4)=YEAR($H54)),#REF!,IF(AND(MONTH(AO$4)=MONTH($G54),YEAR(AO$4)=YEAR($G54)),#REF!,IF(AND(AO$4&lt;($H54+1),(AO$4+1)&gt;$G54),$U54,0)))</f>
        <v>0</v>
      </c>
      <c r="AP54" s="1285">
        <f>IF(AND(MONTH(AP$4)=MONTH($H54),YEAR(AP$4)=YEAR($H54)),#REF!,IF(AND(MONTH(AP$4)=MONTH($G54),YEAR(AP$4)=YEAR($G54)),#REF!,IF(AND(AP$4&lt;($H54+1),(AP$4+1)&gt;$G54),$U54,0)))</f>
        <v>0</v>
      </c>
      <c r="AQ54" s="1285">
        <f>IF(AND(MONTH(AQ$4)=MONTH($H54),YEAR(AQ$4)=YEAR($H54)),#REF!,IF(AND(MONTH(AQ$4)=MONTH($G54),YEAR(AQ$4)=YEAR($G54)),#REF!,IF(AND(AQ$4&lt;($H54+1),(AQ$4+1)&gt;$G54),$U54,0)))</f>
        <v>0</v>
      </c>
      <c r="AR54" s="1285">
        <f>IF(AND(MONTH(AR$4)=MONTH($H54),YEAR(AR$4)=YEAR($H54)),#REF!,IF(AND(MONTH(AR$4)=MONTH($G54),YEAR(AR$4)=YEAR($G54)),#REF!,IF(AND(AR$4&lt;($H54+1),(AR$4+1)&gt;$G54),$U54,0)))</f>
        <v>0</v>
      </c>
      <c r="AS54" s="1285">
        <f>IF(AND(MONTH(AS$4)=MONTH($H54),YEAR(AS$4)=YEAR($H54)),#REF!,IF(AND(MONTH(AS$4)=MONTH($G54),YEAR(AS$4)=YEAR($G54)),#REF!,IF(AND(AS$4&lt;($H54+1),(AS$4+1)&gt;$G54),$U54,0)))</f>
        <v>0</v>
      </c>
      <c r="AT54" s="1285">
        <f>IF(AND(MONTH(AT$4)=MONTH($H54),YEAR(AT$4)=YEAR($H54)),#REF!,IF(AND(MONTH(AT$4)=MONTH($G54),YEAR(AT$4)=YEAR($G54)),#REF!,IF(AND(AT$4&lt;($H54+1),(AT$4+1)&gt;$G54),$U54,0)))</f>
        <v>0</v>
      </c>
      <c r="AU54" s="1300"/>
      <c r="AV54" s="1028"/>
      <c r="AW54" s="1028"/>
    </row>
    <row r="55" spans="1:49" ht="18" customHeight="1">
      <c r="A55" s="1217">
        <v>18</v>
      </c>
      <c r="B55" s="1097" t="s">
        <v>67</v>
      </c>
      <c r="C55" s="1097" t="s">
        <v>85</v>
      </c>
      <c r="D55" s="1097"/>
      <c r="E55" s="1187" t="s">
        <v>86</v>
      </c>
      <c r="F55" s="1364" t="s">
        <v>87</v>
      </c>
      <c r="G55" s="1190">
        <v>44593</v>
      </c>
      <c r="H55" s="1190">
        <v>44957</v>
      </c>
      <c r="I55" s="1235"/>
      <c r="J55" s="1236">
        <v>1001</v>
      </c>
      <c r="K55" s="1236">
        <v>1001</v>
      </c>
      <c r="L55" s="1237">
        <v>10.119999999999999</v>
      </c>
      <c r="M55" s="1237">
        <v>1.38</v>
      </c>
      <c r="N55" s="1237">
        <v>10.718</v>
      </c>
      <c r="O55" s="1238">
        <v>2.2999999999999998</v>
      </c>
      <c r="P55" s="1234">
        <f t="shared" ref="P55:P74" si="18">L55+M55</f>
        <v>11.5</v>
      </c>
      <c r="Q55" s="1289">
        <f t="shared" si="15"/>
        <v>10130.120000000001</v>
      </c>
      <c r="R55" s="1290">
        <f t="shared" si="10"/>
        <v>1381.38</v>
      </c>
      <c r="S55" s="1290">
        <f t="shared" si="12"/>
        <v>11511.5</v>
      </c>
      <c r="T55" s="1285">
        <f t="shared" si="13"/>
        <v>10728.718000000001</v>
      </c>
      <c r="U55" s="1285">
        <f t="shared" si="4"/>
        <v>2302.3000000000002</v>
      </c>
      <c r="V55" s="1290">
        <f t="shared" si="14"/>
        <v>13031.018</v>
      </c>
      <c r="W55" s="1285" t="e">
        <f>IF(AND(MONTH(W$4)=MONTH($H55),YEAR(W$4)=YEAR($H55)),#REF!,IF(AND(MONTH(W$4)=MONTH($G55),YEAR(W$4)=YEAR($G55)),#REF!,IF(AND(W$4&lt;($H55+1),(W$4+1)&gt;$G55),$Q55,0)))</f>
        <v>#REF!</v>
      </c>
      <c r="X55" s="1285">
        <f>IF(AND(MONTH(X$4)=MONTH($H55),YEAR(X$4)=YEAR($H55)),#REF!,IF(AND(MONTH(X$4)=MONTH($G55),YEAR(X$4)=YEAR($G55)),#REF!,IF(AND(X$4&lt;($H55+1),(X$4+1)&gt;$G55),$T55,0)))</f>
        <v>0</v>
      </c>
      <c r="Y55" s="1285">
        <f>IF(AND(MONTH(Y$4)=MONTH($H55),YEAR(Y$4)=YEAR($H55)),#REF!,IF(AND(MONTH(Y$4)=MONTH($G55),YEAR(Y$4)=YEAR($G55)),#REF!,IF(AND(Y$4&lt;($H55+1),(Y$4+1)&gt;$G55),$T55,0)))</f>
        <v>0</v>
      </c>
      <c r="Z55" s="1285">
        <f>IF(AND(MONTH(Z$4)=MONTH($H55),YEAR(Z$4)=YEAR($H55)),#REF!,IF(AND(MONTH(Z$4)=MONTH($G55),YEAR(Z$4)=YEAR($G55)),#REF!,IF(AND(Z$4&lt;($H55+1),(Z$4+1)&gt;$G55),$T55,0)))</f>
        <v>0</v>
      </c>
      <c r="AA55" s="1285">
        <f>IF(AND(MONTH(AA$4)=MONTH($H55),YEAR(AA$4)=YEAR($H55)),#REF!,IF(AND(MONTH(AA$4)=MONTH($G55),YEAR(AA$4)=YEAR($G55)),#REF!,IF(AND(AA$4&lt;($H55+1),(AA$4+1)&gt;$G55),$T55,0)))</f>
        <v>0</v>
      </c>
      <c r="AB55" s="1285">
        <f>IF(AND(MONTH(AB$4)=MONTH($H55),YEAR(AB$4)=YEAR($H55)),#REF!,IF(AND(MONTH(AB$4)=MONTH($G55),YEAR(AB$4)=YEAR($G55)),#REF!,IF(AND(AB$4&lt;($H55+1),(AB$4+1)&gt;$G55),$T55,0)))</f>
        <v>0</v>
      </c>
      <c r="AC55" s="1285">
        <f>IF(AND(MONTH(AC$4)=MONTH($H55),YEAR(AC$4)=YEAR($H55)),#REF!,IF(AND(MONTH(AC$4)=MONTH($G55),YEAR(AC$4)=YEAR($G55)),#REF!,IF(AND(AC$4&lt;($H55+1),(AC$4+1)&gt;$G55),$T55,0)))</f>
        <v>0</v>
      </c>
      <c r="AD55" s="1285">
        <f>IF(AND(MONTH(AD$4)=MONTH($H55),YEAR(AD$4)=YEAR($H55)),#REF!,IF(AND(MONTH(AD$4)=MONTH($G55),YEAR(AD$4)=YEAR($G55)),#REF!,IF(AND(AD$4&lt;($H55+1),(AD$4+1)&gt;$G55),$T55,0)))</f>
        <v>0</v>
      </c>
      <c r="AE55" s="1285">
        <f>IF(AND(MONTH(AE$4)=MONTH($H55),YEAR(AE$4)=YEAR($H55)),#REF!,IF(AND(MONTH(AE$4)=MONTH($G55),YEAR(AE$4)=YEAR($G55)),#REF!,IF(AND(AE$4&lt;($H55+1),(AE$4+1)&gt;$G55),$T55,0)))</f>
        <v>0</v>
      </c>
      <c r="AF55" s="1285">
        <f>IF(AND(MONTH(AF$4)=MONTH($H55),YEAR(AF$4)=YEAR($H55)),#REF!,IF(AND(MONTH(AF$4)=MONTH($G55),YEAR(AF$4)=YEAR($G55)),#REF!,IF(AND(AF$4&lt;($H55+1),(AF$4+1)&gt;$G55),$T55,0)))</f>
        <v>0</v>
      </c>
      <c r="AG55" s="1285">
        <f>IF(AND(MONTH(AG$4)=MONTH($H55),YEAR(AG$4)=YEAR($H55)),#REF!,IF(AND(MONTH(AG$4)=MONTH($G55),YEAR(AG$4)=YEAR($G55)),#REF!,IF(AND(AG$4&lt;($H55+1),(AG$4+1)&gt;$G55),$T55,0)))</f>
        <v>0</v>
      </c>
      <c r="AH55" s="1285">
        <f>IF(AND(MONTH(AH$4)=MONTH($H55),YEAR(AH$4)=YEAR($H55)),#REF!,IF(AND(MONTH(AH$4)=MONTH($G55),YEAR(AH$4)=YEAR($G55)),#REF!,IF(AND(AH$4&lt;($H55+1),(AH$4+1)&gt;$G55),$T55,0)))</f>
        <v>0</v>
      </c>
      <c r="AI55" s="1285" t="e">
        <f>IF(AND(MONTH(AI$4)=MONTH($H55),YEAR(AI$4)=YEAR($H55)),#REF!,IF(AND(MONTH(AI$4)=MONTH($G55),YEAR(AI$4)=YEAR($G55)),#REF!,IF(AND(AI$4&lt;($H55+1),(AI$4+1)&gt;$G55),$R55,0)))</f>
        <v>#REF!</v>
      </c>
      <c r="AJ55" s="1285">
        <f>IF(AND(MONTH(AJ$4)=MONTH($H55),YEAR(AJ$4)=YEAR($H55)),#REF!,IF(AND(MONTH(AJ$4)=MONTH($G55),YEAR(AJ$4)=YEAR($G55)),#REF!,IF(AND(AJ$4&lt;($H55+1),(AJ$4+1)&gt;$G55),$U55,0)))</f>
        <v>0</v>
      </c>
      <c r="AK55" s="1285">
        <f>IF(AND(MONTH(AK$4)=MONTH($H55),YEAR(AK$4)=YEAR($H55)),#REF!,IF(AND(MONTH(AK$4)=MONTH($G55),YEAR(AK$4)=YEAR($G55)),#REF!,IF(AND(AK$4&lt;($H55+1),(AK$4+1)&gt;$G55),$U55,0)))</f>
        <v>0</v>
      </c>
      <c r="AL55" s="1285">
        <f>IF(AND(MONTH(AL$4)=MONTH($H55),YEAR(AL$4)=YEAR($H55)),#REF!,IF(AND(MONTH(AL$4)=MONTH($G55),YEAR(AL$4)=YEAR($G55)),#REF!,IF(AND(AL$4&lt;($H55+1),(AL$4+1)&gt;$G55),$U55,0)))</f>
        <v>0</v>
      </c>
      <c r="AM55" s="1285">
        <f>IF(AND(MONTH(AM$4)=MONTH($H55),YEAR(AM$4)=YEAR($H55)),#REF!,IF(AND(MONTH(AM$4)=MONTH($G55),YEAR(AM$4)=YEAR($G55)),#REF!,IF(AND(AM$4&lt;($H55+1),(AM$4+1)&gt;$G55),$U55,0)))</f>
        <v>0</v>
      </c>
      <c r="AN55" s="1285">
        <f>IF(AND(MONTH(AN$4)=MONTH($H55),YEAR(AN$4)=YEAR($H55)),#REF!,IF(AND(MONTH(AN$4)=MONTH($G55),YEAR(AN$4)=YEAR($G55)),#REF!,IF(AND(AN$4&lt;($H55+1),(AN$4+1)&gt;$G55),$U55,0)))</f>
        <v>0</v>
      </c>
      <c r="AO55" s="1285">
        <f>IF(AND(MONTH(AO$4)=MONTH($H55),YEAR(AO$4)=YEAR($H55)),#REF!,IF(AND(MONTH(AO$4)=MONTH($G55),YEAR(AO$4)=YEAR($G55)),#REF!,IF(AND(AO$4&lt;($H55+1),(AO$4+1)&gt;$G55),$U55,0)))</f>
        <v>0</v>
      </c>
      <c r="AP55" s="1285">
        <f>IF(AND(MONTH(AP$4)=MONTH($H55),YEAR(AP$4)=YEAR($H55)),#REF!,IF(AND(MONTH(AP$4)=MONTH($G55),YEAR(AP$4)=YEAR($G55)),#REF!,IF(AND(AP$4&lt;($H55+1),(AP$4+1)&gt;$G55),$U55,0)))</f>
        <v>0</v>
      </c>
      <c r="AQ55" s="1285">
        <f>IF(AND(MONTH(AQ$4)=MONTH($H55),YEAR(AQ$4)=YEAR($H55)),#REF!,IF(AND(MONTH(AQ$4)=MONTH($G55),YEAR(AQ$4)=YEAR($G55)),#REF!,IF(AND(AQ$4&lt;($H55+1),(AQ$4+1)&gt;$G55),$U55,0)))</f>
        <v>0</v>
      </c>
      <c r="AR55" s="1285">
        <f>IF(AND(MONTH(AR$4)=MONTH($H55),YEAR(AR$4)=YEAR($H55)),#REF!,IF(AND(MONTH(AR$4)=MONTH($G55),YEAR(AR$4)=YEAR($G55)),#REF!,IF(AND(AR$4&lt;($H55+1),(AR$4+1)&gt;$G55),$U55,0)))</f>
        <v>0</v>
      </c>
      <c r="AS55" s="1285">
        <f>IF(AND(MONTH(AS$4)=MONTH($H55),YEAR(AS$4)=YEAR($H55)),#REF!,IF(AND(MONTH(AS$4)=MONTH($G55),YEAR(AS$4)=YEAR($G55)),#REF!,IF(AND(AS$4&lt;($H55+1),(AS$4+1)&gt;$G55),$U55,0)))</f>
        <v>0</v>
      </c>
      <c r="AT55" s="1285">
        <f>IF(AND(MONTH(AT$4)=MONTH($H55),YEAR(AT$4)=YEAR($H55)),#REF!,IF(AND(MONTH(AT$4)=MONTH($G55),YEAR(AT$4)=YEAR($G55)),#REF!,IF(AND(AT$4&lt;($H55+1),(AT$4+1)&gt;$G55),$U55,0)))</f>
        <v>0</v>
      </c>
      <c r="AU55" s="1129"/>
      <c r="AV55" s="1028"/>
      <c r="AW55" s="1028"/>
    </row>
    <row r="56" spans="1:49" ht="18" customHeight="1">
      <c r="A56" s="1217">
        <v>18</v>
      </c>
      <c r="B56" s="1097" t="s">
        <v>67</v>
      </c>
      <c r="C56" s="1097" t="s">
        <v>85</v>
      </c>
      <c r="D56" s="1097"/>
      <c r="E56" s="1187"/>
      <c r="F56" s="1364" t="s">
        <v>87</v>
      </c>
      <c r="G56" s="1190">
        <v>44958</v>
      </c>
      <c r="H56" s="1190">
        <v>45322</v>
      </c>
      <c r="I56" s="1235"/>
      <c r="J56" s="1236">
        <v>0</v>
      </c>
      <c r="K56" s="1236">
        <v>1001</v>
      </c>
      <c r="L56" s="1237">
        <v>12.42</v>
      </c>
      <c r="M56" s="1237">
        <v>1.38</v>
      </c>
      <c r="N56" s="1237">
        <v>13.363</v>
      </c>
      <c r="O56" s="1238">
        <v>2.2999999999999998</v>
      </c>
      <c r="P56" s="1234">
        <f t="shared" si="18"/>
        <v>13.8</v>
      </c>
      <c r="Q56" s="1289">
        <f t="shared" si="15"/>
        <v>12432.42</v>
      </c>
      <c r="R56" s="1290">
        <f t="shared" si="10"/>
        <v>1381.38</v>
      </c>
      <c r="S56" s="1290">
        <f t="shared" si="12"/>
        <v>13813.8</v>
      </c>
      <c r="T56" s="1285">
        <f t="shared" si="13"/>
        <v>13376.362999999999</v>
      </c>
      <c r="U56" s="1285">
        <f t="shared" si="4"/>
        <v>2302.3000000000002</v>
      </c>
      <c r="V56" s="1290">
        <f t="shared" si="14"/>
        <v>15678.663</v>
      </c>
      <c r="W56" s="1285">
        <f>IF(AND(MONTH(W$4)=MONTH($H56),YEAR(W$4)=YEAR($H56)),#REF!,IF(AND(MONTH(W$4)=MONTH($G56),YEAR(W$4)=YEAR($G56)),#REF!,IF(AND(W$4&lt;($H56+1),(W$4+1)&gt;$G56),$Q56,0)))</f>
        <v>0</v>
      </c>
      <c r="X56" s="1285" t="e">
        <f>IF(AND(MONTH(X$4)=MONTH($H56),YEAR(X$4)=YEAR($H56)),#REF!,IF(AND(MONTH(X$4)=MONTH($G56),YEAR(X$4)=YEAR($G56)),#REF!,IF(AND(X$4&lt;($H56+1),(X$4+1)&gt;$G56),$T56,0)))</f>
        <v>#REF!</v>
      </c>
      <c r="Y56" s="1285">
        <f>IF(AND(MONTH(Y$4)=MONTH($H56),YEAR(Y$4)=YEAR($H56)),#REF!,IF(AND(MONTH(Y$4)=MONTH($G56),YEAR(Y$4)=YEAR($G56)),#REF!,IF(AND(Y$4&lt;($H56+1),(Y$4+1)&gt;$G56),$T56,0)))</f>
        <v>13376.362999999999</v>
      </c>
      <c r="Z56" s="1285">
        <f>IF(AND(MONTH(Z$4)=MONTH($H56),YEAR(Z$4)=YEAR($H56)),#REF!,IF(AND(MONTH(Z$4)=MONTH($G56),YEAR(Z$4)=YEAR($G56)),#REF!,IF(AND(Z$4&lt;($H56+1),(Z$4+1)&gt;$G56),$T56,0)))</f>
        <v>13376.362999999999</v>
      </c>
      <c r="AA56" s="1285">
        <f>IF(AND(MONTH(AA$4)=MONTH($H56),YEAR(AA$4)=YEAR($H56)),#REF!,IF(AND(MONTH(AA$4)=MONTH($G56),YEAR(AA$4)=YEAR($G56)),#REF!,IF(AND(AA$4&lt;($H56+1),(AA$4+1)&gt;$G56),$T56,0)))</f>
        <v>13376.362999999999</v>
      </c>
      <c r="AB56" s="1285">
        <f>IF(AND(MONTH(AB$4)=MONTH($H56),YEAR(AB$4)=YEAR($H56)),#REF!,IF(AND(MONTH(AB$4)=MONTH($G56),YEAR(AB$4)=YEAR($G56)),#REF!,IF(AND(AB$4&lt;($H56+1),(AB$4+1)&gt;$G56),$T56,0)))</f>
        <v>13376.362999999999</v>
      </c>
      <c r="AC56" s="1285">
        <f>IF(AND(MONTH(AC$4)=MONTH($H56),YEAR(AC$4)=YEAR($H56)),#REF!,IF(AND(MONTH(AC$4)=MONTH($G56),YEAR(AC$4)=YEAR($G56)),#REF!,IF(AND(AC$4&lt;($H56+1),(AC$4+1)&gt;$G56),$T56,0)))</f>
        <v>13376.362999999999</v>
      </c>
      <c r="AD56" s="1285">
        <f>IF(AND(MONTH(AD$4)=MONTH($H56),YEAR(AD$4)=YEAR($H56)),#REF!,IF(AND(MONTH(AD$4)=MONTH($G56),YEAR(AD$4)=YEAR($G56)),#REF!,IF(AND(AD$4&lt;($H56+1),(AD$4+1)&gt;$G56),$T56,0)))</f>
        <v>13376.362999999999</v>
      </c>
      <c r="AE56" s="1285">
        <f>IF(AND(MONTH(AE$4)=MONTH($H56),YEAR(AE$4)=YEAR($H56)),#REF!,IF(AND(MONTH(AE$4)=MONTH($G56),YEAR(AE$4)=YEAR($G56)),#REF!,IF(AND(AE$4&lt;($H56+1),(AE$4+1)&gt;$G56),$T56,0)))</f>
        <v>13376.362999999999</v>
      </c>
      <c r="AF56" s="1285">
        <f>IF(AND(MONTH(AF$4)=MONTH($H56),YEAR(AF$4)=YEAR($H56)),#REF!,IF(AND(MONTH(AF$4)=MONTH($G56),YEAR(AF$4)=YEAR($G56)),#REF!,IF(AND(AF$4&lt;($H56+1),(AF$4+1)&gt;$G56),$T56,0)))</f>
        <v>13376.362999999999</v>
      </c>
      <c r="AG56" s="1285">
        <f>IF(AND(MONTH(AG$4)=MONTH($H56),YEAR(AG$4)=YEAR($H56)),#REF!,IF(AND(MONTH(AG$4)=MONTH($G56),YEAR(AG$4)=YEAR($G56)),#REF!,IF(AND(AG$4&lt;($H56+1),(AG$4+1)&gt;$G56),$T56,0)))</f>
        <v>13376.362999999999</v>
      </c>
      <c r="AH56" s="1285">
        <f>IF(AND(MONTH(AH$4)=MONTH($H56),YEAR(AH$4)=YEAR($H56)),#REF!,IF(AND(MONTH(AH$4)=MONTH($G56),YEAR(AH$4)=YEAR($G56)),#REF!,IF(AND(AH$4&lt;($H56+1),(AH$4+1)&gt;$G56),$T56,0)))</f>
        <v>13376.362999999999</v>
      </c>
      <c r="AI56" s="1285">
        <f>IF(AND(MONTH(AI$4)=MONTH($H56),YEAR(AI$4)=YEAR($H56)),#REF!,IF(AND(MONTH(AI$4)=MONTH($G56),YEAR(AI$4)=YEAR($G56)),#REF!,IF(AND(AI$4&lt;($H56+1),(AI$4+1)&gt;$G56),$R56,0)))</f>
        <v>0</v>
      </c>
      <c r="AJ56" s="1285" t="e">
        <f>IF(AND(MONTH(AJ$4)=MONTH($H56),YEAR(AJ$4)=YEAR($H56)),#REF!,IF(AND(MONTH(AJ$4)=MONTH($G56),YEAR(AJ$4)=YEAR($G56)),#REF!,IF(AND(AJ$4&lt;($H56+1),(AJ$4+1)&gt;$G56),$U56,0)))</f>
        <v>#REF!</v>
      </c>
      <c r="AK56" s="1285">
        <f>IF(AND(MONTH(AK$4)=MONTH($H56),YEAR(AK$4)=YEAR($H56)),#REF!,IF(AND(MONTH(AK$4)=MONTH($G56),YEAR(AK$4)=YEAR($G56)),#REF!,IF(AND(AK$4&lt;($H56+1),(AK$4+1)&gt;$G56),$U56,0)))</f>
        <v>2302.3000000000002</v>
      </c>
      <c r="AL56" s="1285">
        <f>IF(AND(MONTH(AL$4)=MONTH($H56),YEAR(AL$4)=YEAR($H56)),#REF!,IF(AND(MONTH(AL$4)=MONTH($G56),YEAR(AL$4)=YEAR($G56)),#REF!,IF(AND(AL$4&lt;($H56+1),(AL$4+1)&gt;$G56),$U56,0)))</f>
        <v>2302.3000000000002</v>
      </c>
      <c r="AM56" s="1285">
        <f>IF(AND(MONTH(AM$4)=MONTH($H56),YEAR(AM$4)=YEAR($H56)),#REF!,IF(AND(MONTH(AM$4)=MONTH($G56),YEAR(AM$4)=YEAR($G56)),#REF!,IF(AND(AM$4&lt;($H56+1),(AM$4+1)&gt;$G56),$U56,0)))</f>
        <v>2302.3000000000002</v>
      </c>
      <c r="AN56" s="1285">
        <f>IF(AND(MONTH(AN$4)=MONTH($H56),YEAR(AN$4)=YEAR($H56)),#REF!,IF(AND(MONTH(AN$4)=MONTH($G56),YEAR(AN$4)=YEAR($G56)),#REF!,IF(AND(AN$4&lt;($H56+1),(AN$4+1)&gt;$G56),$U56,0)))</f>
        <v>2302.3000000000002</v>
      </c>
      <c r="AO56" s="1285">
        <f>IF(AND(MONTH(AO$4)=MONTH($H56),YEAR(AO$4)=YEAR($H56)),#REF!,IF(AND(MONTH(AO$4)=MONTH($G56),YEAR(AO$4)=YEAR($G56)),#REF!,IF(AND(AO$4&lt;($H56+1),(AO$4+1)&gt;$G56),$U56,0)))</f>
        <v>2302.3000000000002</v>
      </c>
      <c r="AP56" s="1285">
        <f>IF(AND(MONTH(AP$4)=MONTH($H56),YEAR(AP$4)=YEAR($H56)),#REF!,IF(AND(MONTH(AP$4)=MONTH($G56),YEAR(AP$4)=YEAR($G56)),#REF!,IF(AND(AP$4&lt;($H56+1),(AP$4+1)&gt;$G56),$U56,0)))</f>
        <v>2302.3000000000002</v>
      </c>
      <c r="AQ56" s="1285">
        <f>IF(AND(MONTH(AQ$4)=MONTH($H56),YEAR(AQ$4)=YEAR($H56)),#REF!,IF(AND(MONTH(AQ$4)=MONTH($G56),YEAR(AQ$4)=YEAR($G56)),#REF!,IF(AND(AQ$4&lt;($H56+1),(AQ$4+1)&gt;$G56),$U56,0)))</f>
        <v>2302.3000000000002</v>
      </c>
      <c r="AR56" s="1285">
        <f>IF(AND(MONTH(AR$4)=MONTH($H56),YEAR(AR$4)=YEAR($H56)),#REF!,IF(AND(MONTH(AR$4)=MONTH($G56),YEAR(AR$4)=YEAR($G56)),#REF!,IF(AND(AR$4&lt;($H56+1),(AR$4+1)&gt;$G56),$U56,0)))</f>
        <v>2302.3000000000002</v>
      </c>
      <c r="AS56" s="1285">
        <f>IF(AND(MONTH(AS$4)=MONTH($H56),YEAR(AS$4)=YEAR($H56)),#REF!,IF(AND(MONTH(AS$4)=MONTH($G56),YEAR(AS$4)=YEAR($G56)),#REF!,IF(AND(AS$4&lt;($H56+1),(AS$4+1)&gt;$G56),$U56,0)))</f>
        <v>2302.3000000000002</v>
      </c>
      <c r="AT56" s="1285">
        <f>IF(AND(MONTH(AT$4)=MONTH($H56),YEAR(AT$4)=YEAR($H56)),#REF!,IF(AND(MONTH(AT$4)=MONTH($G56),YEAR(AT$4)=YEAR($G56)),#REF!,IF(AND(AT$4&lt;($H56+1),(AT$4+1)&gt;$G56),$U56,0)))</f>
        <v>2302.3000000000002</v>
      </c>
      <c r="AU56" s="1129"/>
      <c r="AV56" s="1028"/>
      <c r="AW56" s="1028"/>
    </row>
    <row r="57" spans="1:49" ht="18" customHeight="1">
      <c r="A57" s="1217">
        <v>18</v>
      </c>
      <c r="B57" s="1097" t="s">
        <v>67</v>
      </c>
      <c r="C57" s="1097" t="s">
        <v>85</v>
      </c>
      <c r="D57" s="1097"/>
      <c r="E57" s="1187"/>
      <c r="F57" s="1364" t="s">
        <v>87</v>
      </c>
      <c r="G57" s="1190">
        <v>45323</v>
      </c>
      <c r="H57" s="1190">
        <v>45688</v>
      </c>
      <c r="I57" s="1235"/>
      <c r="J57" s="1236">
        <v>0</v>
      </c>
      <c r="K57" s="1236">
        <v>1001</v>
      </c>
      <c r="L57" s="1237">
        <v>13.57</v>
      </c>
      <c r="M57" s="1237">
        <v>1.38</v>
      </c>
      <c r="N57" s="1237">
        <v>14.685499999999999</v>
      </c>
      <c r="O57" s="1238">
        <v>2.2999999999999998</v>
      </c>
      <c r="P57" s="1234">
        <f t="shared" si="18"/>
        <v>14.95</v>
      </c>
      <c r="Q57" s="1289">
        <f t="shared" si="15"/>
        <v>13583.57</v>
      </c>
      <c r="R57" s="1290">
        <f t="shared" si="10"/>
        <v>1381.38</v>
      </c>
      <c r="S57" s="1290">
        <f t="shared" si="12"/>
        <v>14964.95</v>
      </c>
      <c r="T57" s="1285">
        <f t="shared" si="13"/>
        <v>14700.1855</v>
      </c>
      <c r="U57" s="1285">
        <f t="shared" si="4"/>
        <v>2302.3000000000002</v>
      </c>
      <c r="V57" s="1290">
        <f t="shared" si="14"/>
        <v>17002.485499999999</v>
      </c>
      <c r="W57" s="1285">
        <f>IF(AND(MONTH(W$4)=MONTH($H57),YEAR(W$4)=YEAR($H57)),#REF!,IF(AND(MONTH(W$4)=MONTH($G57),YEAR(W$4)=YEAR($G57)),#REF!,IF(AND(W$4&lt;($H57+1),(W$4+1)&gt;$G57),$Q57,0)))</f>
        <v>0</v>
      </c>
      <c r="X57" s="1285">
        <f>IF(AND(MONTH(X$4)=MONTH($H57),YEAR(X$4)=YEAR($H57)),#REF!,IF(AND(MONTH(X$4)=MONTH($G57),YEAR(X$4)=YEAR($G57)),#REF!,IF(AND(X$4&lt;($H57+1),(X$4+1)&gt;$G57),$T57,0)))</f>
        <v>0</v>
      </c>
      <c r="Y57" s="1285">
        <f>IF(AND(MONTH(Y$4)=MONTH($H57),YEAR(Y$4)=YEAR($H57)),#REF!,IF(AND(MONTH(Y$4)=MONTH($G57),YEAR(Y$4)=YEAR($G57)),#REF!,IF(AND(Y$4&lt;($H57+1),(Y$4+1)&gt;$G57),$T57,0)))</f>
        <v>0</v>
      </c>
      <c r="Z57" s="1285">
        <f>IF(AND(MONTH(Z$4)=MONTH($H57),YEAR(Z$4)=YEAR($H57)),#REF!,IF(AND(MONTH(Z$4)=MONTH($G57),YEAR(Z$4)=YEAR($G57)),#REF!,IF(AND(Z$4&lt;($H57+1),(Z$4+1)&gt;$G57),$T57,0)))</f>
        <v>0</v>
      </c>
      <c r="AA57" s="1285">
        <f>IF(AND(MONTH(AA$4)=MONTH($H57),YEAR(AA$4)=YEAR($H57)),#REF!,IF(AND(MONTH(AA$4)=MONTH($G57),YEAR(AA$4)=YEAR($G57)),#REF!,IF(AND(AA$4&lt;($H57+1),(AA$4+1)&gt;$G57),$T57,0)))</f>
        <v>0</v>
      </c>
      <c r="AB57" s="1285">
        <f>IF(AND(MONTH(AB$4)=MONTH($H57),YEAR(AB$4)=YEAR($H57)),#REF!,IF(AND(MONTH(AB$4)=MONTH($G57),YEAR(AB$4)=YEAR($G57)),#REF!,IF(AND(AB$4&lt;($H57+1),(AB$4+1)&gt;$G57),$T57,0)))</f>
        <v>0</v>
      </c>
      <c r="AC57" s="1285">
        <f>IF(AND(MONTH(AC$4)=MONTH($H57),YEAR(AC$4)=YEAR($H57)),#REF!,IF(AND(MONTH(AC$4)=MONTH($G57),YEAR(AC$4)=YEAR($G57)),#REF!,IF(AND(AC$4&lt;($H57+1),(AC$4+1)&gt;$G57),$T57,0)))</f>
        <v>0</v>
      </c>
      <c r="AD57" s="1285">
        <f>IF(AND(MONTH(AD$4)=MONTH($H57),YEAR(AD$4)=YEAR($H57)),#REF!,IF(AND(MONTH(AD$4)=MONTH($G57),YEAR(AD$4)=YEAR($G57)),#REF!,IF(AND(AD$4&lt;($H57+1),(AD$4+1)&gt;$G57),$T57,0)))</f>
        <v>0</v>
      </c>
      <c r="AE57" s="1285">
        <f>IF(AND(MONTH(AE$4)=MONTH($H57),YEAR(AE$4)=YEAR($H57)),#REF!,IF(AND(MONTH(AE$4)=MONTH($G57),YEAR(AE$4)=YEAR($G57)),#REF!,IF(AND(AE$4&lt;($H57+1),(AE$4+1)&gt;$G57),$T57,0)))</f>
        <v>0</v>
      </c>
      <c r="AF57" s="1285">
        <f>IF(AND(MONTH(AF$4)=MONTH($H57),YEAR(AF$4)=YEAR($H57)),#REF!,IF(AND(MONTH(AF$4)=MONTH($G57),YEAR(AF$4)=YEAR($G57)),#REF!,IF(AND(AF$4&lt;($H57+1),(AF$4+1)&gt;$G57),$T57,0)))</f>
        <v>0</v>
      </c>
      <c r="AG57" s="1285">
        <f>IF(AND(MONTH(AG$4)=MONTH($H57),YEAR(AG$4)=YEAR($H57)),#REF!,IF(AND(MONTH(AG$4)=MONTH($G57),YEAR(AG$4)=YEAR($G57)),#REF!,IF(AND(AG$4&lt;($H57+1),(AG$4+1)&gt;$G57),$T57,0)))</f>
        <v>0</v>
      </c>
      <c r="AH57" s="1285">
        <f>IF(AND(MONTH(AH$4)=MONTH($H57),YEAR(AH$4)=YEAR($H57)),#REF!,IF(AND(MONTH(AH$4)=MONTH($G57),YEAR(AH$4)=YEAR($G57)),#REF!,IF(AND(AH$4&lt;($H57+1),(AH$4+1)&gt;$G57),$T57,0)))</f>
        <v>0</v>
      </c>
      <c r="AI57" s="1285">
        <f>IF(AND(MONTH(AI$4)=MONTH($H57),YEAR(AI$4)=YEAR($H57)),#REF!,IF(AND(MONTH(AI$4)=MONTH($G57),YEAR(AI$4)=YEAR($G57)),#REF!,IF(AND(AI$4&lt;($H57+1),(AI$4+1)&gt;$G57),$R57,0)))</f>
        <v>0</v>
      </c>
      <c r="AJ57" s="1285">
        <f>IF(AND(MONTH(AJ$4)=MONTH($H57),YEAR(AJ$4)=YEAR($H57)),#REF!,IF(AND(MONTH(AJ$4)=MONTH($G57),YEAR(AJ$4)=YEAR($G57)),#REF!,IF(AND(AJ$4&lt;($H57+1),(AJ$4+1)&gt;$G57),$U57,0)))</f>
        <v>0</v>
      </c>
      <c r="AK57" s="1285">
        <f>IF(AND(MONTH(AK$4)=MONTH($H57),YEAR(AK$4)=YEAR($H57)),#REF!,IF(AND(MONTH(AK$4)=MONTH($G57),YEAR(AK$4)=YEAR($G57)),#REF!,IF(AND(AK$4&lt;($H57+1),(AK$4+1)&gt;$G57),$U57,0)))</f>
        <v>0</v>
      </c>
      <c r="AL57" s="1285">
        <f>IF(AND(MONTH(AL$4)=MONTH($H57),YEAR(AL$4)=YEAR($H57)),#REF!,IF(AND(MONTH(AL$4)=MONTH($G57),YEAR(AL$4)=YEAR($G57)),#REF!,IF(AND(AL$4&lt;($H57+1),(AL$4+1)&gt;$G57),$U57,0)))</f>
        <v>0</v>
      </c>
      <c r="AM57" s="1285">
        <f>IF(AND(MONTH(AM$4)=MONTH($H57),YEAR(AM$4)=YEAR($H57)),#REF!,IF(AND(MONTH(AM$4)=MONTH($G57),YEAR(AM$4)=YEAR($G57)),#REF!,IF(AND(AM$4&lt;($H57+1),(AM$4+1)&gt;$G57),$U57,0)))</f>
        <v>0</v>
      </c>
      <c r="AN57" s="1285">
        <f>IF(AND(MONTH(AN$4)=MONTH($H57),YEAR(AN$4)=YEAR($H57)),#REF!,IF(AND(MONTH(AN$4)=MONTH($G57),YEAR(AN$4)=YEAR($G57)),#REF!,IF(AND(AN$4&lt;($H57+1),(AN$4+1)&gt;$G57),$U57,0)))</f>
        <v>0</v>
      </c>
      <c r="AO57" s="1285">
        <f>IF(AND(MONTH(AO$4)=MONTH($H57),YEAR(AO$4)=YEAR($H57)),#REF!,IF(AND(MONTH(AO$4)=MONTH($G57),YEAR(AO$4)=YEAR($G57)),#REF!,IF(AND(AO$4&lt;($H57+1),(AO$4+1)&gt;$G57),$U57,0)))</f>
        <v>0</v>
      </c>
      <c r="AP57" s="1285">
        <f>IF(AND(MONTH(AP$4)=MONTH($H57),YEAR(AP$4)=YEAR($H57)),#REF!,IF(AND(MONTH(AP$4)=MONTH($G57),YEAR(AP$4)=YEAR($G57)),#REF!,IF(AND(AP$4&lt;($H57+1),(AP$4+1)&gt;$G57),$U57,0)))</f>
        <v>0</v>
      </c>
      <c r="AQ57" s="1285">
        <f>IF(AND(MONTH(AQ$4)=MONTH($H57),YEAR(AQ$4)=YEAR($H57)),#REF!,IF(AND(MONTH(AQ$4)=MONTH($G57),YEAR(AQ$4)=YEAR($G57)),#REF!,IF(AND(AQ$4&lt;($H57+1),(AQ$4+1)&gt;$G57),$U57,0)))</f>
        <v>0</v>
      </c>
      <c r="AR57" s="1285">
        <f>IF(AND(MONTH(AR$4)=MONTH($H57),YEAR(AR$4)=YEAR($H57)),#REF!,IF(AND(MONTH(AR$4)=MONTH($G57),YEAR(AR$4)=YEAR($G57)),#REF!,IF(AND(AR$4&lt;($H57+1),(AR$4+1)&gt;$G57),$U57,0)))</f>
        <v>0</v>
      </c>
      <c r="AS57" s="1285">
        <f>IF(AND(MONTH(AS$4)=MONTH($H57),YEAR(AS$4)=YEAR($H57)),#REF!,IF(AND(MONTH(AS$4)=MONTH($G57),YEAR(AS$4)=YEAR($G57)),#REF!,IF(AND(AS$4&lt;($H57+1),(AS$4+1)&gt;$G57),$U57,0)))</f>
        <v>0</v>
      </c>
      <c r="AT57" s="1285">
        <f>IF(AND(MONTH(AT$4)=MONTH($H57),YEAR(AT$4)=YEAR($H57)),#REF!,IF(AND(MONTH(AT$4)=MONTH($G57),YEAR(AT$4)=YEAR($G57)),#REF!,IF(AND(AT$4&lt;($H57+1),(AT$4+1)&gt;$G57),$U57,0)))</f>
        <v>0</v>
      </c>
      <c r="AU57" s="1129"/>
      <c r="AV57" s="1028"/>
      <c r="AW57" s="1028"/>
    </row>
    <row r="58" spans="1:49" ht="18" customHeight="1">
      <c r="A58" s="1217">
        <v>18</v>
      </c>
      <c r="B58" s="1097" t="s">
        <v>67</v>
      </c>
      <c r="C58" s="1097" t="s">
        <v>85</v>
      </c>
      <c r="D58" s="1097"/>
      <c r="E58" s="1187"/>
      <c r="F58" s="1364" t="s">
        <v>87</v>
      </c>
      <c r="G58" s="1190">
        <v>45689</v>
      </c>
      <c r="H58" s="1190">
        <v>46053</v>
      </c>
      <c r="I58" s="1235"/>
      <c r="J58" s="1236">
        <v>0</v>
      </c>
      <c r="K58" s="1236">
        <v>1001</v>
      </c>
      <c r="L58" s="1237">
        <v>14.72</v>
      </c>
      <c r="M58" s="1237">
        <v>1.38</v>
      </c>
      <c r="N58" s="1237">
        <v>16.007999999999999</v>
      </c>
      <c r="O58" s="1238">
        <v>2.2999999999999998</v>
      </c>
      <c r="P58" s="1234">
        <f t="shared" si="18"/>
        <v>16.100000000000001</v>
      </c>
      <c r="Q58" s="1289">
        <f t="shared" si="15"/>
        <v>14734.72</v>
      </c>
      <c r="R58" s="1290">
        <f t="shared" si="10"/>
        <v>1381.38</v>
      </c>
      <c r="S58" s="1290">
        <f t="shared" si="12"/>
        <v>16116.1</v>
      </c>
      <c r="T58" s="1285">
        <f t="shared" si="13"/>
        <v>16024.008</v>
      </c>
      <c r="U58" s="1285">
        <f t="shared" si="4"/>
        <v>2302.3000000000002</v>
      </c>
      <c r="V58" s="1290">
        <f t="shared" si="14"/>
        <v>18326.308000000001</v>
      </c>
      <c r="W58" s="1285">
        <f>IF(AND(MONTH(W$4)=MONTH($H58),YEAR(W$4)=YEAR($H58)),#REF!,IF(AND(MONTH(W$4)=MONTH($G58),YEAR(W$4)=YEAR($G58)),#REF!,IF(AND(W$4&lt;($H58+1),(W$4+1)&gt;$G58),$Q58,0)))</f>
        <v>0</v>
      </c>
      <c r="X58" s="1285">
        <f>IF(AND(MONTH(X$4)=MONTH($H58),YEAR(X$4)=YEAR($H58)),#REF!,IF(AND(MONTH(X$4)=MONTH($G58),YEAR(X$4)=YEAR($G58)),#REF!,IF(AND(X$4&lt;($H58+1),(X$4+1)&gt;$G58),$T58,0)))</f>
        <v>0</v>
      </c>
      <c r="Y58" s="1285">
        <f>IF(AND(MONTH(Y$4)=MONTH($H58),YEAR(Y$4)=YEAR($H58)),#REF!,IF(AND(MONTH(Y$4)=MONTH($G58),YEAR(Y$4)=YEAR($G58)),#REF!,IF(AND(Y$4&lt;($H58+1),(Y$4+1)&gt;$G58),$T58,0)))</f>
        <v>0</v>
      </c>
      <c r="Z58" s="1285">
        <f>IF(AND(MONTH(Z$4)=MONTH($H58),YEAR(Z$4)=YEAR($H58)),#REF!,IF(AND(MONTH(Z$4)=MONTH($G58),YEAR(Z$4)=YEAR($G58)),#REF!,IF(AND(Z$4&lt;($H58+1),(Z$4+1)&gt;$G58),$T58,0)))</f>
        <v>0</v>
      </c>
      <c r="AA58" s="1285">
        <f>IF(AND(MONTH(AA$4)=MONTH($H58),YEAR(AA$4)=YEAR($H58)),#REF!,IF(AND(MONTH(AA$4)=MONTH($G58),YEAR(AA$4)=YEAR($G58)),#REF!,IF(AND(AA$4&lt;($H58+1),(AA$4+1)&gt;$G58),$T58,0)))</f>
        <v>0</v>
      </c>
      <c r="AB58" s="1285">
        <f>IF(AND(MONTH(AB$4)=MONTH($H58),YEAR(AB$4)=YEAR($H58)),#REF!,IF(AND(MONTH(AB$4)=MONTH($G58),YEAR(AB$4)=YEAR($G58)),#REF!,IF(AND(AB$4&lt;($H58+1),(AB$4+1)&gt;$G58),$T58,0)))</f>
        <v>0</v>
      </c>
      <c r="AC58" s="1285">
        <f>IF(AND(MONTH(AC$4)=MONTH($H58),YEAR(AC$4)=YEAR($H58)),#REF!,IF(AND(MONTH(AC$4)=MONTH($G58),YEAR(AC$4)=YEAR($G58)),#REF!,IF(AND(AC$4&lt;($H58+1),(AC$4+1)&gt;$G58),$T58,0)))</f>
        <v>0</v>
      </c>
      <c r="AD58" s="1285">
        <f>IF(AND(MONTH(AD$4)=MONTH($H58),YEAR(AD$4)=YEAR($H58)),#REF!,IF(AND(MONTH(AD$4)=MONTH($G58),YEAR(AD$4)=YEAR($G58)),#REF!,IF(AND(AD$4&lt;($H58+1),(AD$4+1)&gt;$G58),$T58,0)))</f>
        <v>0</v>
      </c>
      <c r="AE58" s="1285">
        <f>IF(AND(MONTH(AE$4)=MONTH($H58),YEAR(AE$4)=YEAR($H58)),#REF!,IF(AND(MONTH(AE$4)=MONTH($G58),YEAR(AE$4)=YEAR($G58)),#REF!,IF(AND(AE$4&lt;($H58+1),(AE$4+1)&gt;$G58),$T58,0)))</f>
        <v>0</v>
      </c>
      <c r="AF58" s="1285">
        <f>IF(AND(MONTH(AF$4)=MONTH($H58),YEAR(AF$4)=YEAR($H58)),#REF!,IF(AND(MONTH(AF$4)=MONTH($G58),YEAR(AF$4)=YEAR($G58)),#REF!,IF(AND(AF$4&lt;($H58+1),(AF$4+1)&gt;$G58),$T58,0)))</f>
        <v>0</v>
      </c>
      <c r="AG58" s="1285">
        <f>IF(AND(MONTH(AG$4)=MONTH($H58),YEAR(AG$4)=YEAR($H58)),#REF!,IF(AND(MONTH(AG$4)=MONTH($G58),YEAR(AG$4)=YEAR($G58)),#REF!,IF(AND(AG$4&lt;($H58+1),(AG$4+1)&gt;$G58),$T58,0)))</f>
        <v>0</v>
      </c>
      <c r="AH58" s="1285">
        <f>IF(AND(MONTH(AH$4)=MONTH($H58),YEAR(AH$4)=YEAR($H58)),#REF!,IF(AND(MONTH(AH$4)=MONTH($G58),YEAR(AH$4)=YEAR($G58)),#REF!,IF(AND(AH$4&lt;($H58+1),(AH$4+1)&gt;$G58),$T58,0)))</f>
        <v>0</v>
      </c>
      <c r="AI58" s="1285">
        <f>IF(AND(MONTH(AI$4)=MONTH($H58),YEAR(AI$4)=YEAR($H58)),#REF!,IF(AND(MONTH(AI$4)=MONTH($G58),YEAR(AI$4)=YEAR($G58)),#REF!,IF(AND(AI$4&lt;($H58+1),(AI$4+1)&gt;$G58),$R58,0)))</f>
        <v>0</v>
      </c>
      <c r="AJ58" s="1285">
        <f>IF(AND(MONTH(AJ$4)=MONTH($H58),YEAR(AJ$4)=YEAR($H58)),#REF!,IF(AND(MONTH(AJ$4)=MONTH($G58),YEAR(AJ$4)=YEAR($G58)),#REF!,IF(AND(AJ$4&lt;($H58+1),(AJ$4+1)&gt;$G58),$U58,0)))</f>
        <v>0</v>
      </c>
      <c r="AK58" s="1285">
        <f>IF(AND(MONTH(AK$4)=MONTH($H58),YEAR(AK$4)=YEAR($H58)),#REF!,IF(AND(MONTH(AK$4)=MONTH($G58),YEAR(AK$4)=YEAR($G58)),#REF!,IF(AND(AK$4&lt;($H58+1),(AK$4+1)&gt;$G58),$U58,0)))</f>
        <v>0</v>
      </c>
      <c r="AL58" s="1285">
        <f>IF(AND(MONTH(AL$4)=MONTH($H58),YEAR(AL$4)=YEAR($H58)),#REF!,IF(AND(MONTH(AL$4)=MONTH($G58),YEAR(AL$4)=YEAR($G58)),#REF!,IF(AND(AL$4&lt;($H58+1),(AL$4+1)&gt;$G58),$U58,0)))</f>
        <v>0</v>
      </c>
      <c r="AM58" s="1285">
        <f>IF(AND(MONTH(AM$4)=MONTH($H58),YEAR(AM$4)=YEAR($H58)),#REF!,IF(AND(MONTH(AM$4)=MONTH($G58),YEAR(AM$4)=YEAR($G58)),#REF!,IF(AND(AM$4&lt;($H58+1),(AM$4+1)&gt;$G58),$U58,0)))</f>
        <v>0</v>
      </c>
      <c r="AN58" s="1285">
        <f>IF(AND(MONTH(AN$4)=MONTH($H58),YEAR(AN$4)=YEAR($H58)),#REF!,IF(AND(MONTH(AN$4)=MONTH($G58),YEAR(AN$4)=YEAR($G58)),#REF!,IF(AND(AN$4&lt;($H58+1),(AN$4+1)&gt;$G58),$U58,0)))</f>
        <v>0</v>
      </c>
      <c r="AO58" s="1285">
        <f>IF(AND(MONTH(AO$4)=MONTH($H58),YEAR(AO$4)=YEAR($H58)),#REF!,IF(AND(MONTH(AO$4)=MONTH($G58),YEAR(AO$4)=YEAR($G58)),#REF!,IF(AND(AO$4&lt;($H58+1),(AO$4+1)&gt;$G58),$U58,0)))</f>
        <v>0</v>
      </c>
      <c r="AP58" s="1285">
        <f>IF(AND(MONTH(AP$4)=MONTH($H58),YEAR(AP$4)=YEAR($H58)),#REF!,IF(AND(MONTH(AP$4)=MONTH($G58),YEAR(AP$4)=YEAR($G58)),#REF!,IF(AND(AP$4&lt;($H58+1),(AP$4+1)&gt;$G58),$U58,0)))</f>
        <v>0</v>
      </c>
      <c r="AQ58" s="1285">
        <f>IF(AND(MONTH(AQ$4)=MONTH($H58),YEAR(AQ$4)=YEAR($H58)),#REF!,IF(AND(MONTH(AQ$4)=MONTH($G58),YEAR(AQ$4)=YEAR($G58)),#REF!,IF(AND(AQ$4&lt;($H58+1),(AQ$4+1)&gt;$G58),$U58,0)))</f>
        <v>0</v>
      </c>
      <c r="AR58" s="1285">
        <f>IF(AND(MONTH(AR$4)=MONTH($H58),YEAR(AR$4)=YEAR($H58)),#REF!,IF(AND(MONTH(AR$4)=MONTH($G58),YEAR(AR$4)=YEAR($G58)),#REF!,IF(AND(AR$4&lt;($H58+1),(AR$4+1)&gt;$G58),$U58,0)))</f>
        <v>0</v>
      </c>
      <c r="AS58" s="1285">
        <f>IF(AND(MONTH(AS$4)=MONTH($H58),YEAR(AS$4)=YEAR($H58)),#REF!,IF(AND(MONTH(AS$4)=MONTH($G58),YEAR(AS$4)=YEAR($G58)),#REF!,IF(AND(AS$4&lt;($H58+1),(AS$4+1)&gt;$G58),$U58,0)))</f>
        <v>0</v>
      </c>
      <c r="AT58" s="1285">
        <f>IF(AND(MONTH(AT$4)=MONTH($H58),YEAR(AT$4)=YEAR($H58)),#REF!,IF(AND(MONTH(AT$4)=MONTH($G58),YEAR(AT$4)=YEAR($G58)),#REF!,IF(AND(AT$4&lt;($H58+1),(AT$4+1)&gt;$G58),$U58,0)))</f>
        <v>0</v>
      </c>
      <c r="AU58" s="1129"/>
      <c r="AV58" s="1028"/>
      <c r="AW58" s="1028"/>
    </row>
    <row r="59" spans="1:49" ht="18" customHeight="1">
      <c r="A59" s="1186">
        <v>19</v>
      </c>
      <c r="B59" s="1187" t="s">
        <v>67</v>
      </c>
      <c r="C59" s="1187" t="s">
        <v>85</v>
      </c>
      <c r="D59" s="1187"/>
      <c r="E59" s="1187" t="s">
        <v>88</v>
      </c>
      <c r="F59" s="1364" t="s">
        <v>89</v>
      </c>
      <c r="G59" s="1198">
        <v>44242</v>
      </c>
      <c r="H59" s="1198">
        <v>44606</v>
      </c>
      <c r="I59" s="1235"/>
      <c r="J59" s="1236">
        <v>1318</v>
      </c>
      <c r="K59" s="1236">
        <v>1318</v>
      </c>
      <c r="L59" s="1267">
        <v>0</v>
      </c>
      <c r="M59" s="1267">
        <v>0</v>
      </c>
      <c r="N59" s="1267">
        <v>0</v>
      </c>
      <c r="O59" s="1267">
        <v>0</v>
      </c>
      <c r="P59" s="1234">
        <f t="shared" si="18"/>
        <v>0</v>
      </c>
      <c r="Q59" s="1285">
        <f t="shared" si="15"/>
        <v>0</v>
      </c>
      <c r="R59" s="1285">
        <f t="shared" si="10"/>
        <v>0</v>
      </c>
      <c r="S59" s="1285">
        <f t="shared" si="12"/>
        <v>0</v>
      </c>
      <c r="T59" s="1285">
        <f t="shared" si="13"/>
        <v>0</v>
      </c>
      <c r="U59" s="1285">
        <f t="shared" si="4"/>
        <v>0</v>
      </c>
      <c r="V59" s="1285">
        <f t="shared" si="14"/>
        <v>0</v>
      </c>
      <c r="W59" s="1285">
        <f>IF(AND(MONTH(W$4)=MONTH($H59),YEAR(W$4)=YEAR($H59)),#REF!,IF(AND(MONTH(W$4)=MONTH($G59),YEAR(W$4)=YEAR($G59)),#REF!,IF(AND(W$4&lt;($H59+1),(W$4+1)&gt;$G59),$Q59,0)))</f>
        <v>0</v>
      </c>
      <c r="X59" s="1285">
        <f>IF(AND(MONTH(X$4)=MONTH($H59),YEAR(X$4)=YEAR($H59)),#REF!,IF(AND(MONTH(X$4)=MONTH($G59),YEAR(X$4)=YEAR($G59)),#REF!,IF(AND(X$4&lt;($H59+1),(X$4+1)&gt;$G59),$T59,0)))</f>
        <v>0</v>
      </c>
      <c r="Y59" s="1285">
        <f>IF(AND(MONTH(Y$4)=MONTH($H59),YEAR(Y$4)=YEAR($H59)),#REF!,IF(AND(MONTH(Y$4)=MONTH($G59),YEAR(Y$4)=YEAR($G59)),#REF!,IF(AND(Y$4&lt;($H59+1),(Y$4+1)&gt;$G59),$T59,0)))</f>
        <v>0</v>
      </c>
      <c r="Z59" s="1285">
        <f>IF(AND(MONTH(Z$4)=MONTH($H59),YEAR(Z$4)=YEAR($H59)),#REF!,IF(AND(MONTH(Z$4)=MONTH($G59),YEAR(Z$4)=YEAR($G59)),#REF!,IF(AND(Z$4&lt;($H59+1),(Z$4+1)&gt;$G59),$T59,0)))</f>
        <v>0</v>
      </c>
      <c r="AA59" s="1285">
        <f>IF(AND(MONTH(AA$4)=MONTH($H59),YEAR(AA$4)=YEAR($H59)),#REF!,IF(AND(MONTH(AA$4)=MONTH($G59),YEAR(AA$4)=YEAR($G59)),#REF!,IF(AND(AA$4&lt;($H59+1),(AA$4+1)&gt;$G59),$T59,0)))</f>
        <v>0</v>
      </c>
      <c r="AB59" s="1285">
        <f>IF(AND(MONTH(AB$4)=MONTH($H59),YEAR(AB$4)=YEAR($H59)),#REF!,IF(AND(MONTH(AB$4)=MONTH($G59),YEAR(AB$4)=YEAR($G59)),#REF!,IF(AND(AB$4&lt;($H59+1),(AB$4+1)&gt;$G59),$T59,0)))</f>
        <v>0</v>
      </c>
      <c r="AC59" s="1285">
        <f>IF(AND(MONTH(AC$4)=MONTH($H59),YEAR(AC$4)=YEAR($H59)),#REF!,IF(AND(MONTH(AC$4)=MONTH($G59),YEAR(AC$4)=YEAR($G59)),#REF!,IF(AND(AC$4&lt;($H59+1),(AC$4+1)&gt;$G59),$T59,0)))</f>
        <v>0</v>
      </c>
      <c r="AD59" s="1285">
        <f>IF(AND(MONTH(AD$4)=MONTH($H59),YEAR(AD$4)=YEAR($H59)),#REF!,IF(AND(MONTH(AD$4)=MONTH($G59),YEAR(AD$4)=YEAR($G59)),#REF!,IF(AND(AD$4&lt;($H59+1),(AD$4+1)&gt;$G59),$T59,0)))</f>
        <v>0</v>
      </c>
      <c r="AE59" s="1285">
        <f>IF(AND(MONTH(AE$4)=MONTH($H59),YEAR(AE$4)=YEAR($H59)),#REF!,IF(AND(MONTH(AE$4)=MONTH($G59),YEAR(AE$4)=YEAR($G59)),#REF!,IF(AND(AE$4&lt;($H59+1),(AE$4+1)&gt;$G59),$T59,0)))</f>
        <v>0</v>
      </c>
      <c r="AF59" s="1285">
        <f>IF(AND(MONTH(AF$4)=MONTH($H59),YEAR(AF$4)=YEAR($H59)),#REF!,IF(AND(MONTH(AF$4)=MONTH($G59),YEAR(AF$4)=YEAR($G59)),#REF!,IF(AND(AF$4&lt;($H59+1),(AF$4+1)&gt;$G59),$T59,0)))</f>
        <v>0</v>
      </c>
      <c r="AG59" s="1285">
        <f>IF(AND(MONTH(AG$4)=MONTH($H59),YEAR(AG$4)=YEAR($H59)),#REF!,IF(AND(MONTH(AG$4)=MONTH($G59),YEAR(AG$4)=YEAR($G59)),#REF!,IF(AND(AG$4&lt;($H59+1),(AG$4+1)&gt;$G59),$T59,0)))</f>
        <v>0</v>
      </c>
      <c r="AH59" s="1285">
        <f>IF(AND(MONTH(AH$4)=MONTH($H59),YEAR(AH$4)=YEAR($H59)),#REF!,IF(AND(MONTH(AH$4)=MONTH($G59),YEAR(AH$4)=YEAR($G59)),#REF!,IF(AND(AH$4&lt;($H59+1),(AH$4+1)&gt;$G59),$T59,0)))</f>
        <v>0</v>
      </c>
      <c r="AI59" s="1285">
        <f>IF(AND(MONTH(AI$4)=MONTH($H59),YEAR(AI$4)=YEAR($H59)),#REF!,IF(AND(MONTH(AI$4)=MONTH($G59),YEAR(AI$4)=YEAR($G59)),#REF!,IF(AND(AI$4&lt;($H59+1),(AI$4+1)&gt;$G59),$R59,0)))</f>
        <v>0</v>
      </c>
      <c r="AJ59" s="1285">
        <f>IF(AND(MONTH(AJ$4)=MONTH($H59),YEAR(AJ$4)=YEAR($H59)),#REF!,IF(AND(MONTH(AJ$4)=MONTH($G59),YEAR(AJ$4)=YEAR($G59)),#REF!,IF(AND(AJ$4&lt;($H59+1),(AJ$4+1)&gt;$G59),$U59,0)))</f>
        <v>0</v>
      </c>
      <c r="AK59" s="1285">
        <f>IF(AND(MONTH(AK$4)=MONTH($H59),YEAR(AK$4)=YEAR($H59)),#REF!,IF(AND(MONTH(AK$4)=MONTH($G59),YEAR(AK$4)=YEAR($G59)),#REF!,IF(AND(AK$4&lt;($H59+1),(AK$4+1)&gt;$G59),$U59,0)))</f>
        <v>0</v>
      </c>
      <c r="AL59" s="1285">
        <f>IF(AND(MONTH(AL$4)=MONTH($H59),YEAR(AL$4)=YEAR($H59)),#REF!,IF(AND(MONTH(AL$4)=MONTH($G59),YEAR(AL$4)=YEAR($G59)),#REF!,IF(AND(AL$4&lt;($H59+1),(AL$4+1)&gt;$G59),$U59,0)))</f>
        <v>0</v>
      </c>
      <c r="AM59" s="1285">
        <f>IF(AND(MONTH(AM$4)=MONTH($H59),YEAR(AM$4)=YEAR($H59)),#REF!,IF(AND(MONTH(AM$4)=MONTH($G59),YEAR(AM$4)=YEAR($G59)),#REF!,IF(AND(AM$4&lt;($H59+1),(AM$4+1)&gt;$G59),$U59,0)))</f>
        <v>0</v>
      </c>
      <c r="AN59" s="1285">
        <f>IF(AND(MONTH(AN$4)=MONTH($H59),YEAR(AN$4)=YEAR($H59)),#REF!,IF(AND(MONTH(AN$4)=MONTH($G59),YEAR(AN$4)=YEAR($G59)),#REF!,IF(AND(AN$4&lt;($H59+1),(AN$4+1)&gt;$G59),$U59,0)))</f>
        <v>0</v>
      </c>
      <c r="AO59" s="1285">
        <f>IF(AND(MONTH(AO$4)=MONTH($H59),YEAR(AO$4)=YEAR($H59)),#REF!,IF(AND(MONTH(AO$4)=MONTH($G59),YEAR(AO$4)=YEAR($G59)),#REF!,IF(AND(AO$4&lt;($H59+1),(AO$4+1)&gt;$G59),$U59,0)))</f>
        <v>0</v>
      </c>
      <c r="AP59" s="1285">
        <f>IF(AND(MONTH(AP$4)=MONTH($H59),YEAR(AP$4)=YEAR($H59)),#REF!,IF(AND(MONTH(AP$4)=MONTH($G59),YEAR(AP$4)=YEAR($G59)),#REF!,IF(AND(AP$4&lt;($H59+1),(AP$4+1)&gt;$G59),$U59,0)))</f>
        <v>0</v>
      </c>
      <c r="AQ59" s="1285">
        <f>IF(AND(MONTH(AQ$4)=MONTH($H59),YEAR(AQ$4)=YEAR($H59)),#REF!,IF(AND(MONTH(AQ$4)=MONTH($G59),YEAR(AQ$4)=YEAR($G59)),#REF!,IF(AND(AQ$4&lt;($H59+1),(AQ$4+1)&gt;$G59),$U59,0)))</f>
        <v>0</v>
      </c>
      <c r="AR59" s="1285">
        <f>IF(AND(MONTH(AR$4)=MONTH($H59),YEAR(AR$4)=YEAR($H59)),#REF!,IF(AND(MONTH(AR$4)=MONTH($G59),YEAR(AR$4)=YEAR($G59)),#REF!,IF(AND(AR$4&lt;($H59+1),(AR$4+1)&gt;$G59),$U59,0)))</f>
        <v>0</v>
      </c>
      <c r="AS59" s="1285">
        <f>IF(AND(MONTH(AS$4)=MONTH($H59),YEAR(AS$4)=YEAR($H59)),#REF!,IF(AND(MONTH(AS$4)=MONTH($G59),YEAR(AS$4)=YEAR($G59)),#REF!,IF(AND(AS$4&lt;($H59+1),(AS$4+1)&gt;$G59),$U59,0)))</f>
        <v>0</v>
      </c>
      <c r="AT59" s="1285">
        <f>IF(AND(MONTH(AT$4)=MONTH($H59),YEAR(AT$4)=YEAR($H59)),#REF!,IF(AND(MONTH(AT$4)=MONTH($G59),YEAR(AT$4)=YEAR($G59)),#REF!,IF(AND(AT$4&lt;($H59+1),(AT$4+1)&gt;$G59),$U59,0)))</f>
        <v>0</v>
      </c>
      <c r="AU59" s="1297"/>
      <c r="AV59" s="1028"/>
      <c r="AW59" s="1028"/>
    </row>
    <row r="60" spans="1:49" ht="18" customHeight="1">
      <c r="A60" s="1186">
        <v>19</v>
      </c>
      <c r="B60" s="1187" t="s">
        <v>67</v>
      </c>
      <c r="C60" s="1187" t="s">
        <v>85</v>
      </c>
      <c r="D60" s="1187"/>
      <c r="E60" s="1187" t="s">
        <v>90</v>
      </c>
      <c r="F60" s="1364" t="s">
        <v>89</v>
      </c>
      <c r="G60" s="1198">
        <v>44697</v>
      </c>
      <c r="H60" s="1198">
        <v>45061</v>
      </c>
      <c r="I60" s="1235"/>
      <c r="J60" s="1236">
        <v>1292</v>
      </c>
      <c r="K60" s="1236">
        <v>1292</v>
      </c>
      <c r="L60" s="1237">
        <v>10.119999999999999</v>
      </c>
      <c r="M60" s="1237">
        <v>1.38</v>
      </c>
      <c r="N60" s="1237">
        <v>10.718</v>
      </c>
      <c r="O60" s="1238">
        <v>2.2999999999999998</v>
      </c>
      <c r="P60" s="1234">
        <f t="shared" si="18"/>
        <v>11.5</v>
      </c>
      <c r="Q60" s="1284">
        <f t="shared" si="15"/>
        <v>13075.04</v>
      </c>
      <c r="R60" s="1285">
        <f t="shared" si="10"/>
        <v>1782.96</v>
      </c>
      <c r="S60" s="1285">
        <f t="shared" si="12"/>
        <v>14858</v>
      </c>
      <c r="T60" s="1285">
        <f t="shared" si="13"/>
        <v>13847.656000000001</v>
      </c>
      <c r="U60" s="1285">
        <f t="shared" si="4"/>
        <v>2971.6</v>
      </c>
      <c r="V60" s="1285">
        <f t="shared" si="14"/>
        <v>16819.256000000001</v>
      </c>
      <c r="W60" s="1285">
        <f>IF(AND(MONTH(W$4)=MONTH($H60),YEAR(W$4)=YEAR($H60)),#REF!,IF(AND(MONTH(W$4)=MONTH($G60),YEAR(W$4)=YEAR($G60)),#REF!,IF(AND(W$4&lt;($H60+1),(W$4+1)&gt;$G60),$Q60,0)))</f>
        <v>13075.04</v>
      </c>
      <c r="X60" s="1285">
        <f>IF(AND(MONTH(X$4)=MONTH($H60),YEAR(X$4)=YEAR($H60)),#REF!,IF(AND(MONTH(X$4)=MONTH($G60),YEAR(X$4)=YEAR($G60)),#REF!,IF(AND(X$4&lt;($H60+1),(X$4+1)&gt;$G60),$T60,0)))</f>
        <v>13847.656000000001</v>
      </c>
      <c r="Y60" s="1285">
        <f>IF(AND(MONTH(Y$4)=MONTH($H60),YEAR(Y$4)=YEAR($H60)),#REF!,IF(AND(MONTH(Y$4)=MONTH($G60),YEAR(Y$4)=YEAR($G60)),#REF!,IF(AND(Y$4&lt;($H60+1),(Y$4+1)&gt;$G60),$T60,0)))</f>
        <v>13847.656000000001</v>
      </c>
      <c r="Z60" s="1285">
        <f>IF(AND(MONTH(Z$4)=MONTH($H60),YEAR(Z$4)=YEAR($H60)),#REF!,IF(AND(MONTH(Z$4)=MONTH($G60),YEAR(Z$4)=YEAR($G60)),#REF!,IF(AND(Z$4&lt;($H60+1),(Z$4+1)&gt;$G60),$T60,0)))</f>
        <v>13847.656000000001</v>
      </c>
      <c r="AA60" s="1285" t="e">
        <f>IF(AND(MONTH(AA$4)=MONTH($H60),YEAR(AA$4)=YEAR($H60)),#REF!,IF(AND(MONTH(AA$4)=MONTH($G60),YEAR(AA$4)=YEAR($G60)),#REF!,IF(AND(AA$4&lt;($H60+1),(AA$4+1)&gt;$G60),$T60,0)))</f>
        <v>#REF!</v>
      </c>
      <c r="AB60" s="1285">
        <f>IF(AND(MONTH(AB$4)=MONTH($H60),YEAR(AB$4)=YEAR($H60)),#REF!,IF(AND(MONTH(AB$4)=MONTH($G60),YEAR(AB$4)=YEAR($G60)),#REF!,IF(AND(AB$4&lt;($H60+1),(AB$4+1)&gt;$G60),$T60,0)))</f>
        <v>0</v>
      </c>
      <c r="AC60" s="1285">
        <f>IF(AND(MONTH(AC$4)=MONTH($H60),YEAR(AC$4)=YEAR($H60)),#REF!,IF(AND(MONTH(AC$4)=MONTH($G60),YEAR(AC$4)=YEAR($G60)),#REF!,IF(AND(AC$4&lt;($H60+1),(AC$4+1)&gt;$G60),$T60,0)))</f>
        <v>0</v>
      </c>
      <c r="AD60" s="1285">
        <f>IF(AND(MONTH(AD$4)=MONTH($H60),YEAR(AD$4)=YEAR($H60)),#REF!,IF(AND(MONTH(AD$4)=MONTH($G60),YEAR(AD$4)=YEAR($G60)),#REF!,IF(AND(AD$4&lt;($H60+1),(AD$4+1)&gt;$G60),$T60,0)))</f>
        <v>0</v>
      </c>
      <c r="AE60" s="1285">
        <f>IF(AND(MONTH(AE$4)=MONTH($H60),YEAR(AE$4)=YEAR($H60)),#REF!,IF(AND(MONTH(AE$4)=MONTH($G60),YEAR(AE$4)=YEAR($G60)),#REF!,IF(AND(AE$4&lt;($H60+1),(AE$4+1)&gt;$G60),$T60,0)))</f>
        <v>0</v>
      </c>
      <c r="AF60" s="1285">
        <f>IF(AND(MONTH(AF$4)=MONTH($H60),YEAR(AF$4)=YEAR($H60)),#REF!,IF(AND(MONTH(AF$4)=MONTH($G60),YEAR(AF$4)=YEAR($G60)),#REF!,IF(AND(AF$4&lt;($H60+1),(AF$4+1)&gt;$G60),$T60,0)))</f>
        <v>0</v>
      </c>
      <c r="AG60" s="1285">
        <f>IF(AND(MONTH(AG$4)=MONTH($H60),YEAR(AG$4)=YEAR($H60)),#REF!,IF(AND(MONTH(AG$4)=MONTH($G60),YEAR(AG$4)=YEAR($G60)),#REF!,IF(AND(AG$4&lt;($H60+1),(AG$4+1)&gt;$G60),$T60,0)))</f>
        <v>0</v>
      </c>
      <c r="AH60" s="1285">
        <f>IF(AND(MONTH(AH$4)=MONTH($H60),YEAR(AH$4)=YEAR($H60)),#REF!,IF(AND(MONTH(AH$4)=MONTH($G60),YEAR(AH$4)=YEAR($G60)),#REF!,IF(AND(AH$4&lt;($H60+1),(AH$4+1)&gt;$G60),$T60,0)))</f>
        <v>0</v>
      </c>
      <c r="AI60" s="1285">
        <f>IF(AND(MONTH(AI$4)=MONTH($H60),YEAR(AI$4)=YEAR($H60)),#REF!,IF(AND(MONTH(AI$4)=MONTH($G60),YEAR(AI$4)=YEAR($G60)),#REF!,IF(AND(AI$4&lt;($H60+1),(AI$4+1)&gt;$G60),$R60,0)))</f>
        <v>1782.96</v>
      </c>
      <c r="AJ60" s="1285">
        <f>IF(AND(MONTH(AJ$4)=MONTH($H60),YEAR(AJ$4)=YEAR($H60)),#REF!,IF(AND(MONTH(AJ$4)=MONTH($G60),YEAR(AJ$4)=YEAR($G60)),#REF!,IF(AND(AJ$4&lt;($H60+1),(AJ$4+1)&gt;$G60),$U60,0)))</f>
        <v>2971.6</v>
      </c>
      <c r="AK60" s="1285">
        <f>IF(AND(MONTH(AK$4)=MONTH($H60),YEAR(AK$4)=YEAR($H60)),#REF!,IF(AND(MONTH(AK$4)=MONTH($G60),YEAR(AK$4)=YEAR($G60)),#REF!,IF(AND(AK$4&lt;($H60+1),(AK$4+1)&gt;$G60),$U60,0)))</f>
        <v>2971.6</v>
      </c>
      <c r="AL60" s="1285">
        <f>IF(AND(MONTH(AL$4)=MONTH($H60),YEAR(AL$4)=YEAR($H60)),#REF!,IF(AND(MONTH(AL$4)=MONTH($G60),YEAR(AL$4)=YEAR($G60)),#REF!,IF(AND(AL$4&lt;($H60+1),(AL$4+1)&gt;$G60),$U60,0)))</f>
        <v>2971.6</v>
      </c>
      <c r="AM60" s="1285" t="e">
        <f>IF(AND(MONTH(AM$4)=MONTH($H60),YEAR(AM$4)=YEAR($H60)),#REF!,IF(AND(MONTH(AM$4)=MONTH($G60),YEAR(AM$4)=YEAR($G60)),#REF!,IF(AND(AM$4&lt;($H60+1),(AM$4+1)&gt;$G60),$U60,0)))</f>
        <v>#REF!</v>
      </c>
      <c r="AN60" s="1285">
        <f>IF(AND(MONTH(AN$4)=MONTH($H60),YEAR(AN$4)=YEAR($H60)),#REF!,IF(AND(MONTH(AN$4)=MONTH($G60),YEAR(AN$4)=YEAR($G60)),#REF!,IF(AND(AN$4&lt;($H60+1),(AN$4+1)&gt;$G60),$U60,0)))</f>
        <v>0</v>
      </c>
      <c r="AO60" s="1285">
        <f>IF(AND(MONTH(AO$4)=MONTH($H60),YEAR(AO$4)=YEAR($H60)),#REF!,IF(AND(MONTH(AO$4)=MONTH($G60),YEAR(AO$4)=YEAR($G60)),#REF!,IF(AND(AO$4&lt;($H60+1),(AO$4+1)&gt;$G60),$U60,0)))</f>
        <v>0</v>
      </c>
      <c r="AP60" s="1285">
        <f>IF(AND(MONTH(AP$4)=MONTH($H60),YEAR(AP$4)=YEAR($H60)),#REF!,IF(AND(MONTH(AP$4)=MONTH($G60),YEAR(AP$4)=YEAR($G60)),#REF!,IF(AND(AP$4&lt;($H60+1),(AP$4+1)&gt;$G60),$U60,0)))</f>
        <v>0</v>
      </c>
      <c r="AQ60" s="1285">
        <f>IF(AND(MONTH(AQ$4)=MONTH($H60),YEAR(AQ$4)=YEAR($H60)),#REF!,IF(AND(MONTH(AQ$4)=MONTH($G60),YEAR(AQ$4)=YEAR($G60)),#REF!,IF(AND(AQ$4&lt;($H60+1),(AQ$4+1)&gt;$G60),$U60,0)))</f>
        <v>0</v>
      </c>
      <c r="AR60" s="1285">
        <f>IF(AND(MONTH(AR$4)=MONTH($H60),YEAR(AR$4)=YEAR($H60)),#REF!,IF(AND(MONTH(AR$4)=MONTH($G60),YEAR(AR$4)=YEAR($G60)),#REF!,IF(AND(AR$4&lt;($H60+1),(AR$4+1)&gt;$G60),$U60,0)))</f>
        <v>0</v>
      </c>
      <c r="AS60" s="1285">
        <f>IF(AND(MONTH(AS$4)=MONTH($H60),YEAR(AS$4)=YEAR($H60)),#REF!,IF(AND(MONTH(AS$4)=MONTH($G60),YEAR(AS$4)=YEAR($G60)),#REF!,IF(AND(AS$4&lt;($H60+1),(AS$4+1)&gt;$G60),$U60,0)))</f>
        <v>0</v>
      </c>
      <c r="AT60" s="1285">
        <f>IF(AND(MONTH(AT$4)=MONTH($H60),YEAR(AT$4)=YEAR($H60)),#REF!,IF(AND(MONTH(AT$4)=MONTH($G60),YEAR(AT$4)=YEAR($G60)),#REF!,IF(AND(AT$4&lt;($H60+1),(AT$4+1)&gt;$G60),$U60,0)))</f>
        <v>0</v>
      </c>
      <c r="AU60" s="1297"/>
      <c r="AV60" s="1028"/>
      <c r="AW60" s="1028"/>
    </row>
    <row r="61" spans="1:49" ht="18" customHeight="1">
      <c r="A61" s="1186">
        <v>19</v>
      </c>
      <c r="B61" s="1187" t="s">
        <v>67</v>
      </c>
      <c r="C61" s="1187" t="s">
        <v>85</v>
      </c>
      <c r="D61" s="1187"/>
      <c r="E61" s="1187"/>
      <c r="F61" s="1364" t="s">
        <v>89</v>
      </c>
      <c r="G61" s="1198">
        <v>45062</v>
      </c>
      <c r="H61" s="1198">
        <v>45427</v>
      </c>
      <c r="I61" s="1235"/>
      <c r="J61" s="1236">
        <v>0</v>
      </c>
      <c r="K61" s="1236">
        <v>1292</v>
      </c>
      <c r="L61" s="1237">
        <v>11.27</v>
      </c>
      <c r="M61" s="1237">
        <v>1.38</v>
      </c>
      <c r="N61" s="1237">
        <v>12.0405</v>
      </c>
      <c r="O61" s="1238">
        <v>2.2999999999999998</v>
      </c>
      <c r="P61" s="1234">
        <f t="shared" si="18"/>
        <v>12.65</v>
      </c>
      <c r="Q61" s="1284">
        <f t="shared" si="15"/>
        <v>14560.84</v>
      </c>
      <c r="R61" s="1285">
        <f t="shared" ref="R61:R92" si="19">M61*K61</f>
        <v>1782.96</v>
      </c>
      <c r="S61" s="1285">
        <f t="shared" si="12"/>
        <v>16343.8</v>
      </c>
      <c r="T61" s="1285">
        <f t="shared" si="13"/>
        <v>15556.325999999999</v>
      </c>
      <c r="U61" s="1285">
        <f t="shared" si="4"/>
        <v>2971.6</v>
      </c>
      <c r="V61" s="1285">
        <f t="shared" si="14"/>
        <v>18527.925999999999</v>
      </c>
      <c r="W61" s="1285">
        <f>IF(AND(MONTH(W$4)=MONTH($H61),YEAR(W$4)=YEAR($H61)),#REF!,IF(AND(MONTH(W$4)=MONTH($G61),YEAR(W$4)=YEAR($G61)),#REF!,IF(AND(W$4&lt;($H61+1),(W$4+1)&gt;$G61),$Q61,0)))</f>
        <v>0</v>
      </c>
      <c r="X61" s="1285">
        <f>IF(AND(MONTH(X$4)=MONTH($H61),YEAR(X$4)=YEAR($H61)),#REF!,IF(AND(MONTH(X$4)=MONTH($G61),YEAR(X$4)=YEAR($G61)),#REF!,IF(AND(X$4&lt;($H61+1),(X$4+1)&gt;$G61),$T61,0)))</f>
        <v>0</v>
      </c>
      <c r="Y61" s="1285">
        <f>IF(AND(MONTH(Y$4)=MONTH($H61),YEAR(Y$4)=YEAR($H61)),#REF!,IF(AND(MONTH(Y$4)=MONTH($G61),YEAR(Y$4)=YEAR($G61)),#REF!,IF(AND(Y$4&lt;($H61+1),(Y$4+1)&gt;$G61),$T61,0)))</f>
        <v>0</v>
      </c>
      <c r="Z61" s="1285">
        <f>IF(AND(MONTH(Z$4)=MONTH($H61),YEAR(Z$4)=YEAR($H61)),#REF!,IF(AND(MONTH(Z$4)=MONTH($G61),YEAR(Z$4)=YEAR($G61)),#REF!,IF(AND(Z$4&lt;($H61+1),(Z$4+1)&gt;$G61),$T61,0)))</f>
        <v>0</v>
      </c>
      <c r="AA61" s="1285" t="e">
        <f>IF(AND(MONTH(AA$4)=MONTH($H61),YEAR(AA$4)=YEAR($H61)),#REF!,IF(AND(MONTH(AA$4)=MONTH($G61),YEAR(AA$4)=YEAR($G61)),#REF!,IF(AND(AA$4&lt;($H61+1),(AA$4+1)&gt;$G61),$T61,0)))</f>
        <v>#REF!</v>
      </c>
      <c r="AB61" s="1285">
        <f>IF(AND(MONTH(AB$4)=MONTH($H61),YEAR(AB$4)=YEAR($H61)),#REF!,IF(AND(MONTH(AB$4)=MONTH($G61),YEAR(AB$4)=YEAR($G61)),#REF!,IF(AND(AB$4&lt;($H61+1),(AB$4+1)&gt;$G61),$T61,0)))</f>
        <v>15556.325999999999</v>
      </c>
      <c r="AC61" s="1285">
        <f>IF(AND(MONTH(AC$4)=MONTH($H61),YEAR(AC$4)=YEAR($H61)),#REF!,IF(AND(MONTH(AC$4)=MONTH($G61),YEAR(AC$4)=YEAR($G61)),#REF!,IF(AND(AC$4&lt;($H61+1),(AC$4+1)&gt;$G61),$T61,0)))</f>
        <v>15556.325999999999</v>
      </c>
      <c r="AD61" s="1285">
        <f>IF(AND(MONTH(AD$4)=MONTH($H61),YEAR(AD$4)=YEAR($H61)),#REF!,IF(AND(MONTH(AD$4)=MONTH($G61),YEAR(AD$4)=YEAR($G61)),#REF!,IF(AND(AD$4&lt;($H61+1),(AD$4+1)&gt;$G61),$T61,0)))</f>
        <v>15556.325999999999</v>
      </c>
      <c r="AE61" s="1285">
        <f>IF(AND(MONTH(AE$4)=MONTH($H61),YEAR(AE$4)=YEAR($H61)),#REF!,IF(AND(MONTH(AE$4)=MONTH($G61),YEAR(AE$4)=YEAR($G61)),#REF!,IF(AND(AE$4&lt;($H61+1),(AE$4+1)&gt;$G61),$T61,0)))-8914.8</f>
        <v>6641.5259999999998</v>
      </c>
      <c r="AF61" s="1285">
        <f>IF(AND(MONTH(AF$4)=MONTH($H61),YEAR(AF$4)=YEAR($H61)),#REF!,IF(AND(MONTH(AF$4)=MONTH($G61),YEAR(AF$4)=YEAR($G61)),#REF!,IF(AND(AF$4&lt;($H61+1),(AF$4+1)&gt;$G61),$T61,0)))*24/31</f>
        <v>12043.6072258064</v>
      </c>
      <c r="AG61" s="1285">
        <f>IF(AND(MONTH(AG$4)=MONTH($H61),YEAR(AG$4)=YEAR($H61)),#REF!,IF(AND(MONTH(AG$4)=MONTH($G61),YEAR(AG$4)=YEAR($G61)),#REF!,IF(AND(AG$4&lt;($H61+1),(AG$4+1)&gt;$G61),$T61,0)))</f>
        <v>15556.325999999999</v>
      </c>
      <c r="AH61" s="1285">
        <f>IF(AND(MONTH(AH$4)=MONTH($H61),YEAR(AH$4)=YEAR($H61)),#REF!,IF(AND(MONTH(AH$4)=MONTH($G61),YEAR(AH$4)=YEAR($G61)),#REF!,IF(AND(AH$4&lt;($H61+1),(AH$4+1)&gt;$G61),$T61,0)))</f>
        <v>15556.325999999999</v>
      </c>
      <c r="AI61" s="1285">
        <f>IF(AND(MONTH(AI$4)=MONTH($H61),YEAR(AI$4)=YEAR($H61)),#REF!,IF(AND(MONTH(AI$4)=MONTH($G61),YEAR(AI$4)=YEAR($G61)),#REF!,IF(AND(AI$4&lt;($H61+1),(AI$4+1)&gt;$G61),$R61,0)))</f>
        <v>0</v>
      </c>
      <c r="AJ61" s="1285">
        <f>IF(AND(MONTH(AJ$4)=MONTH($H61),YEAR(AJ$4)=YEAR($H61)),#REF!,IF(AND(MONTH(AJ$4)=MONTH($G61),YEAR(AJ$4)=YEAR($G61)),#REF!,IF(AND(AJ$4&lt;($H61+1),(AJ$4+1)&gt;$G61),$U61,0)))</f>
        <v>0</v>
      </c>
      <c r="AK61" s="1285">
        <f>IF(AND(MONTH(AK$4)=MONTH($H61),YEAR(AK$4)=YEAR($H61)),#REF!,IF(AND(MONTH(AK$4)=MONTH($G61),YEAR(AK$4)=YEAR($G61)),#REF!,IF(AND(AK$4&lt;($H61+1),(AK$4+1)&gt;$G61),$U61,0)))</f>
        <v>0</v>
      </c>
      <c r="AL61" s="1285">
        <f>IF(AND(MONTH(AL$4)=MONTH($H61),YEAR(AL$4)=YEAR($H61)),#REF!,IF(AND(MONTH(AL$4)=MONTH($G61),YEAR(AL$4)=YEAR($G61)),#REF!,IF(AND(AL$4&lt;($H61+1),(AL$4+1)&gt;$G61),$U61,0)))</f>
        <v>0</v>
      </c>
      <c r="AM61" s="1285" t="e">
        <f>IF(AND(MONTH(AM$4)=MONTH($H61),YEAR(AM$4)=YEAR($H61)),#REF!,IF(AND(MONTH(AM$4)=MONTH($G61),YEAR(AM$4)=YEAR($G61)),#REF!,IF(AND(AM$4&lt;($H61+1),(AM$4+1)&gt;$G61),$U61,0)))</f>
        <v>#REF!</v>
      </c>
      <c r="AN61" s="1285">
        <f>IF(AND(MONTH(AN$4)=MONTH($H61),YEAR(AN$4)=YEAR($H61)),#REF!,IF(AND(MONTH(AN$4)=MONTH($G61),YEAR(AN$4)=YEAR($G61)),#REF!,IF(AND(AN$4&lt;($H61+1),(AN$4+1)&gt;$G61),$U61,0)))</f>
        <v>2971.6</v>
      </c>
      <c r="AO61" s="1285">
        <f>IF(AND(MONTH(AO$4)=MONTH($H61),YEAR(AO$4)=YEAR($H61)),#REF!,IF(AND(MONTH(AO$4)=MONTH($G61),YEAR(AO$4)=YEAR($G61)),#REF!,IF(AND(AO$4&lt;($H61+1),(AO$4+1)&gt;$G61),$U61,0)))</f>
        <v>2971.6</v>
      </c>
      <c r="AP61" s="1285">
        <f>IF(AND(MONTH(AP$4)=MONTH($H61),YEAR(AP$4)=YEAR($H61)),#REF!,IF(AND(MONTH(AP$4)=MONTH($G61),YEAR(AP$4)=YEAR($G61)),#REF!,IF(AND(AP$4&lt;($H61+1),(AP$4+1)&gt;$G61),$U61,0)))</f>
        <v>2971.6</v>
      </c>
      <c r="AQ61" s="1285">
        <f>IF(AND(MONTH(AQ$4)=MONTH($H61),YEAR(AQ$4)=YEAR($H61)),#REF!,IF(AND(MONTH(AQ$4)=MONTH($G61),YEAR(AQ$4)=YEAR($G61)),#REF!,IF(AND(AQ$4&lt;($H61+1),(AQ$4+1)&gt;$G61),$U61,0)))*7/30</f>
        <v>693.37333333333299</v>
      </c>
      <c r="AR61" s="1285">
        <f>IF(AND(MONTH(AR$4)=MONTH($H61),YEAR(AR$4)=YEAR($H61)),#REF!,IF(AND(MONTH(AR$4)=MONTH($G61),YEAR(AR$4)=YEAR($G61)),#REF!,IF(AND(AR$4&lt;($H61+1),(AR$4+1)&gt;$G61),$U61,0)))*24/31</f>
        <v>2300.5935483870999</v>
      </c>
      <c r="AS61" s="1285">
        <f>IF(AND(MONTH(AS$4)=MONTH($H61),YEAR(AS$4)=YEAR($H61)),#REF!,IF(AND(MONTH(AS$4)=MONTH($G61),YEAR(AS$4)=YEAR($G61)),#REF!,IF(AND(AS$4&lt;($H61+1),(AS$4+1)&gt;$G61),$U61,0)))</f>
        <v>2971.6</v>
      </c>
      <c r="AT61" s="1285">
        <f>IF(AND(MONTH(AT$4)=MONTH($H61),YEAR(AT$4)=YEAR($H61)),#REF!,IF(AND(MONTH(AT$4)=MONTH($G61),YEAR(AT$4)=YEAR($G61)),#REF!,IF(AND(AT$4&lt;($H61+1),(AT$4+1)&gt;$G61),$U61,0)))</f>
        <v>2971.6</v>
      </c>
      <c r="AU61" s="1297"/>
      <c r="AV61" s="1028"/>
      <c r="AW61" s="1028"/>
    </row>
    <row r="62" spans="1:49" ht="18" customHeight="1">
      <c r="A62" s="1186">
        <v>19</v>
      </c>
      <c r="B62" s="1187" t="s">
        <v>67</v>
      </c>
      <c r="C62" s="1187" t="s">
        <v>85</v>
      </c>
      <c r="D62" s="1187"/>
      <c r="E62" s="1187"/>
      <c r="F62" s="1364" t="s">
        <v>89</v>
      </c>
      <c r="G62" s="1198">
        <v>45428</v>
      </c>
      <c r="H62" s="1198">
        <v>45792</v>
      </c>
      <c r="I62" s="1235"/>
      <c r="J62" s="1236">
        <v>0</v>
      </c>
      <c r="K62" s="1236">
        <v>1292</v>
      </c>
      <c r="L62" s="1237">
        <v>12.42</v>
      </c>
      <c r="M62" s="1237">
        <v>1.38</v>
      </c>
      <c r="N62" s="1237">
        <v>13.363</v>
      </c>
      <c r="O62" s="1238">
        <v>2.2999999999999998</v>
      </c>
      <c r="P62" s="1234">
        <f t="shared" si="18"/>
        <v>13.8</v>
      </c>
      <c r="Q62" s="1284">
        <f t="shared" si="15"/>
        <v>16046.64</v>
      </c>
      <c r="R62" s="1285">
        <f t="shared" si="19"/>
        <v>1782.96</v>
      </c>
      <c r="S62" s="1285">
        <f t="shared" si="12"/>
        <v>17829.599999999999</v>
      </c>
      <c r="T62" s="1285">
        <f t="shared" si="13"/>
        <v>17264.995999999999</v>
      </c>
      <c r="U62" s="1285">
        <f t="shared" si="4"/>
        <v>2971.6</v>
      </c>
      <c r="V62" s="1285">
        <f t="shared" si="14"/>
        <v>20236.596000000001</v>
      </c>
      <c r="W62" s="1285">
        <f>IF(AND(MONTH(W$4)=MONTH($H62),YEAR(W$4)=YEAR($H62)),#REF!,IF(AND(MONTH(W$4)=MONTH($G62),YEAR(W$4)=YEAR($G62)),#REF!,IF(AND(W$4&lt;($H62+1),(W$4+1)&gt;$G62),$Q62,0)))</f>
        <v>0</v>
      </c>
      <c r="X62" s="1285">
        <f>IF(AND(MONTH(X$4)=MONTH($H62),YEAR(X$4)=YEAR($H62)),#REF!,IF(AND(MONTH(X$4)=MONTH($G62),YEAR(X$4)=YEAR($G62)),#REF!,IF(AND(X$4&lt;($H62+1),(X$4+1)&gt;$G62),$T62,0)))</f>
        <v>0</v>
      </c>
      <c r="Y62" s="1285">
        <f>IF(AND(MONTH(Y$4)=MONTH($H62),YEAR(Y$4)=YEAR($H62)),#REF!,IF(AND(MONTH(Y$4)=MONTH($G62),YEAR(Y$4)=YEAR($G62)),#REF!,IF(AND(Y$4&lt;($H62+1),(Y$4+1)&gt;$G62),$T62,0)))</f>
        <v>0</v>
      </c>
      <c r="Z62" s="1285">
        <f>IF(AND(MONTH(Z$4)=MONTH($H62),YEAR(Z$4)=YEAR($H62)),#REF!,IF(AND(MONTH(Z$4)=MONTH($G62),YEAR(Z$4)=YEAR($G62)),#REF!,IF(AND(Z$4&lt;($H62+1),(Z$4+1)&gt;$G62),$T62,0)))</f>
        <v>0</v>
      </c>
      <c r="AA62" s="1285">
        <f>IF(AND(MONTH(AA$4)=MONTH($H62),YEAR(AA$4)=YEAR($H62)),#REF!,IF(AND(MONTH(AA$4)=MONTH($G62),YEAR(AA$4)=YEAR($G62)),#REF!,IF(AND(AA$4&lt;($H62+1),(AA$4+1)&gt;$G62),$T62,0)))</f>
        <v>0</v>
      </c>
      <c r="AB62" s="1285">
        <f>IF(AND(MONTH(AB$4)=MONTH($H62),YEAR(AB$4)=YEAR($H62)),#REF!,IF(AND(MONTH(AB$4)=MONTH($G62),YEAR(AB$4)=YEAR($G62)),#REF!,IF(AND(AB$4&lt;($H62+1),(AB$4+1)&gt;$G62),$T62,0)))</f>
        <v>0</v>
      </c>
      <c r="AC62" s="1285">
        <f>IF(AND(MONTH(AC$4)=MONTH($H62),YEAR(AC$4)=YEAR($H62)),#REF!,IF(AND(MONTH(AC$4)=MONTH($G62),YEAR(AC$4)=YEAR($G62)),#REF!,IF(AND(AC$4&lt;($H62+1),(AC$4+1)&gt;$G62),$T62,0)))</f>
        <v>0</v>
      </c>
      <c r="AD62" s="1285">
        <f>IF(AND(MONTH(AD$4)=MONTH($H62),YEAR(AD$4)=YEAR($H62)),#REF!,IF(AND(MONTH(AD$4)=MONTH($G62),YEAR(AD$4)=YEAR($G62)),#REF!,IF(AND(AD$4&lt;($H62+1),(AD$4+1)&gt;$G62),$T62,0)))</f>
        <v>0</v>
      </c>
      <c r="AE62" s="1285">
        <f>IF(AND(MONTH(AE$4)=MONTH($H62),YEAR(AE$4)=YEAR($H62)),#REF!,IF(AND(MONTH(AE$4)=MONTH($G62),YEAR(AE$4)=YEAR($G62)),#REF!,IF(AND(AE$4&lt;($H62+1),(AE$4+1)&gt;$G62),$T62,0)))</f>
        <v>0</v>
      </c>
      <c r="AF62" s="1285">
        <f>IF(AND(MONTH(AF$4)=MONTH($H62),YEAR(AF$4)=YEAR($H62)),#REF!,IF(AND(MONTH(AF$4)=MONTH($G62),YEAR(AF$4)=YEAR($G62)),#REF!,IF(AND(AF$4&lt;($H62+1),(AF$4+1)&gt;$G62),$T62,0)))</f>
        <v>0</v>
      </c>
      <c r="AG62" s="1285">
        <f>IF(AND(MONTH(AG$4)=MONTH($H62),YEAR(AG$4)=YEAR($H62)),#REF!,IF(AND(MONTH(AG$4)=MONTH($G62),YEAR(AG$4)=YEAR($G62)),#REF!,IF(AND(AG$4&lt;($H62+1),(AG$4+1)&gt;$G62),$T62,0)))</f>
        <v>0</v>
      </c>
      <c r="AH62" s="1285">
        <f>IF(AND(MONTH(AH$4)=MONTH($H62),YEAR(AH$4)=YEAR($H62)),#REF!,IF(AND(MONTH(AH$4)=MONTH($G62),YEAR(AH$4)=YEAR($G62)),#REF!,IF(AND(AH$4&lt;($H62+1),(AH$4+1)&gt;$G62),$T62,0)))</f>
        <v>0</v>
      </c>
      <c r="AI62" s="1285">
        <f>IF(AND(MONTH(AI$4)=MONTH($H62),YEAR(AI$4)=YEAR($H62)),#REF!,IF(AND(MONTH(AI$4)=MONTH($G62),YEAR(AI$4)=YEAR($G62)),#REF!,IF(AND(AI$4&lt;($H62+1),(AI$4+1)&gt;$G62),$R62,0)))</f>
        <v>0</v>
      </c>
      <c r="AJ62" s="1285">
        <f>IF(AND(MONTH(AJ$4)=MONTH($H62),YEAR(AJ$4)=YEAR($H62)),#REF!,IF(AND(MONTH(AJ$4)=MONTH($G62),YEAR(AJ$4)=YEAR($G62)),#REF!,IF(AND(AJ$4&lt;($H62+1),(AJ$4+1)&gt;$G62),$U62,0)))</f>
        <v>0</v>
      </c>
      <c r="AK62" s="1285">
        <f>IF(AND(MONTH(AK$4)=MONTH($H62),YEAR(AK$4)=YEAR($H62)),#REF!,IF(AND(MONTH(AK$4)=MONTH($G62),YEAR(AK$4)=YEAR($G62)),#REF!,IF(AND(AK$4&lt;($H62+1),(AK$4+1)&gt;$G62),$U62,0)))</f>
        <v>0</v>
      </c>
      <c r="AL62" s="1285">
        <f>IF(AND(MONTH(AL$4)=MONTH($H62),YEAR(AL$4)=YEAR($H62)),#REF!,IF(AND(MONTH(AL$4)=MONTH($G62),YEAR(AL$4)=YEAR($G62)),#REF!,IF(AND(AL$4&lt;($H62+1),(AL$4+1)&gt;$G62),$U62,0)))</f>
        <v>0</v>
      </c>
      <c r="AM62" s="1285">
        <f>IF(AND(MONTH(AM$4)=MONTH($H62),YEAR(AM$4)=YEAR($H62)),#REF!,IF(AND(MONTH(AM$4)=MONTH($G62),YEAR(AM$4)=YEAR($G62)),#REF!,IF(AND(AM$4&lt;($H62+1),(AM$4+1)&gt;$G62),$U62,0)))</f>
        <v>0</v>
      </c>
      <c r="AN62" s="1285">
        <f>IF(AND(MONTH(AN$4)=MONTH($H62),YEAR(AN$4)=YEAR($H62)),#REF!,IF(AND(MONTH(AN$4)=MONTH($G62),YEAR(AN$4)=YEAR($G62)),#REF!,IF(AND(AN$4&lt;($H62+1),(AN$4+1)&gt;$G62),$U62,0)))</f>
        <v>0</v>
      </c>
      <c r="AO62" s="1285">
        <f>IF(AND(MONTH(AO$4)=MONTH($H62),YEAR(AO$4)=YEAR($H62)),#REF!,IF(AND(MONTH(AO$4)=MONTH($G62),YEAR(AO$4)=YEAR($G62)),#REF!,IF(AND(AO$4&lt;($H62+1),(AO$4+1)&gt;$G62),$U62,0)))</f>
        <v>0</v>
      </c>
      <c r="AP62" s="1285">
        <f>IF(AND(MONTH(AP$4)=MONTH($H62),YEAR(AP$4)=YEAR($H62)),#REF!,IF(AND(MONTH(AP$4)=MONTH($G62),YEAR(AP$4)=YEAR($G62)),#REF!,IF(AND(AP$4&lt;($H62+1),(AP$4+1)&gt;$G62),$U62,0)))</f>
        <v>0</v>
      </c>
      <c r="AQ62" s="1285">
        <f>IF(AND(MONTH(AQ$4)=MONTH($H62),YEAR(AQ$4)=YEAR($H62)),#REF!,IF(AND(MONTH(AQ$4)=MONTH($G62),YEAR(AQ$4)=YEAR($G62)),#REF!,IF(AND(AQ$4&lt;($H62+1),(AQ$4+1)&gt;$G62),$U62,0)))</f>
        <v>0</v>
      </c>
      <c r="AR62" s="1285">
        <f>IF(AND(MONTH(AR$4)=MONTH($H62),YEAR(AR$4)=YEAR($H62)),#REF!,IF(AND(MONTH(AR$4)=MONTH($G62),YEAR(AR$4)=YEAR($G62)),#REF!,IF(AND(AR$4&lt;($H62+1),(AR$4+1)&gt;$G62),$U62,0)))</f>
        <v>0</v>
      </c>
      <c r="AS62" s="1285">
        <f>IF(AND(MONTH(AS$4)=MONTH($H62),YEAR(AS$4)=YEAR($H62)),#REF!,IF(AND(MONTH(AS$4)=MONTH($G62),YEAR(AS$4)=YEAR($G62)),#REF!,IF(AND(AS$4&lt;($H62+1),(AS$4+1)&gt;$G62),$U62,0)))</f>
        <v>0</v>
      </c>
      <c r="AT62" s="1285">
        <f>IF(AND(MONTH(AT$4)=MONTH($H62),YEAR(AT$4)=YEAR($H62)),#REF!,IF(AND(MONTH(AT$4)=MONTH($G62),YEAR(AT$4)=YEAR($G62)),#REF!,IF(AND(AT$4&lt;($H62+1),(AT$4+1)&gt;$G62),$U62,0)))</f>
        <v>0</v>
      </c>
      <c r="AU62" s="1297"/>
      <c r="AV62" s="1028"/>
      <c r="AW62" s="1028"/>
    </row>
    <row r="63" spans="1:49" ht="18" customHeight="1">
      <c r="A63" s="1186">
        <v>20</v>
      </c>
      <c r="B63" s="1187" t="s">
        <v>67</v>
      </c>
      <c r="C63" s="1187" t="s">
        <v>74</v>
      </c>
      <c r="D63" s="1187" t="s">
        <v>91</v>
      </c>
      <c r="E63" s="1187" t="s">
        <v>92</v>
      </c>
      <c r="F63" s="1364" t="s">
        <v>93</v>
      </c>
      <c r="G63" s="1190">
        <v>44699</v>
      </c>
      <c r="H63" s="1198">
        <v>45063</v>
      </c>
      <c r="I63" s="1235"/>
      <c r="J63" s="1236">
        <v>936</v>
      </c>
      <c r="K63" s="1236">
        <v>936</v>
      </c>
      <c r="L63" s="1237">
        <v>10.695</v>
      </c>
      <c r="M63" s="1237">
        <v>1.38</v>
      </c>
      <c r="N63" s="1237">
        <v>11.379250000000001</v>
      </c>
      <c r="O63" s="1238">
        <v>2.2999999999999998</v>
      </c>
      <c r="P63" s="1234">
        <f t="shared" si="18"/>
        <v>12.074999999999999</v>
      </c>
      <c r="Q63" s="1284">
        <f t="shared" si="15"/>
        <v>10010.52</v>
      </c>
      <c r="R63" s="1285">
        <f t="shared" si="19"/>
        <v>1291.68</v>
      </c>
      <c r="S63" s="1285">
        <f t="shared" si="12"/>
        <v>11302.2</v>
      </c>
      <c r="T63" s="1285">
        <f t="shared" si="13"/>
        <v>10650.977999999999</v>
      </c>
      <c r="U63" s="1285">
        <f t="shared" si="4"/>
        <v>2152.8000000000002</v>
      </c>
      <c r="V63" s="1285">
        <f t="shared" si="14"/>
        <v>12803.778</v>
      </c>
      <c r="W63" s="1285">
        <f>IF(AND(MONTH(W$4)=MONTH($H63),YEAR(W$4)=YEAR($H63)),#REF!,IF(AND(MONTH(W$4)=MONTH($G63),YEAR(W$4)=YEAR($G63)),#REF!,IF(AND(W$4&lt;($H63+1),(W$4+1)&gt;$G63),$Q63,0)))</f>
        <v>10010.52</v>
      </c>
      <c r="X63" s="1285">
        <f>IF(AND(MONTH(X$4)=MONTH($H63),YEAR(X$4)=YEAR($H63)),#REF!,IF(AND(MONTH(X$4)=MONTH($G63),YEAR(X$4)=YEAR($G63)),#REF!,IF(AND(X$4&lt;($H63+1),(X$4+1)&gt;$G63),$T63,0)))</f>
        <v>10650.977999999999</v>
      </c>
      <c r="Y63" s="1285">
        <f>IF(AND(MONTH(Y$4)=MONTH($H63),YEAR(Y$4)=YEAR($H63)),#REF!,IF(AND(MONTH(Y$4)=MONTH($G63),YEAR(Y$4)=YEAR($G63)),#REF!,IF(AND(Y$4&lt;($H63+1),(Y$4+1)&gt;$G63),$T63,0)))</f>
        <v>10650.977999999999</v>
      </c>
      <c r="Z63" s="1285">
        <f>IF(AND(MONTH(Z$4)=MONTH($H63),YEAR(Z$4)=YEAR($H63)),#REF!,IF(AND(MONTH(Z$4)=MONTH($G63),YEAR(Z$4)=YEAR($G63)),#REF!,IF(AND(Z$4&lt;($H63+1),(Z$4+1)&gt;$G63),$T63,0)))</f>
        <v>10650.977999999999</v>
      </c>
      <c r="AA63" s="1285" t="e">
        <f>IF(AND(MONTH(AA$4)=MONTH($H63),YEAR(AA$4)=YEAR($H63)),#REF!,IF(AND(MONTH(AA$4)=MONTH($G63),YEAR(AA$4)=YEAR($G63)),#REF!,IF(AND(AA$4&lt;($H63+1),(AA$4+1)&gt;$G63),$T63,0)))</f>
        <v>#REF!</v>
      </c>
      <c r="AB63" s="1285">
        <f>IF(AND(MONTH(AB$4)=MONTH($H63),YEAR(AB$4)=YEAR($H63)),#REF!,IF(AND(MONTH(AB$4)=MONTH($G63),YEAR(AB$4)=YEAR($G63)),#REF!,IF(AND(AB$4&lt;($H63+1),(AB$4+1)&gt;$G63),$T63,0)))</f>
        <v>0</v>
      </c>
      <c r="AC63" s="1285">
        <f>IF(AND(MONTH(AC$4)=MONTH($H63),YEAR(AC$4)=YEAR($H63)),#REF!,IF(AND(MONTH(AC$4)=MONTH($G63),YEAR(AC$4)=YEAR($G63)),#REF!,IF(AND(AC$4&lt;($H63+1),(AC$4+1)&gt;$G63),$T63,0)))</f>
        <v>0</v>
      </c>
      <c r="AD63" s="1285">
        <f>IF(AND(MONTH(AD$4)=MONTH($H63),YEAR(AD$4)=YEAR($H63)),#REF!,IF(AND(MONTH(AD$4)=MONTH($G63),YEAR(AD$4)=YEAR($G63)),#REF!,IF(AND(AD$4&lt;($H63+1),(AD$4+1)&gt;$G63),$T63,0)))</f>
        <v>0</v>
      </c>
      <c r="AE63" s="1285">
        <f>IF(AND(MONTH(AE$4)=MONTH($H63),YEAR(AE$4)=YEAR($H63)),#REF!,IF(AND(MONTH(AE$4)=MONTH($G63),YEAR(AE$4)=YEAR($G63)),#REF!,IF(AND(AE$4&lt;($H63+1),(AE$4+1)&gt;$G63),$T63,0)))</f>
        <v>0</v>
      </c>
      <c r="AF63" s="1285">
        <f>IF(AND(MONTH(AF$4)=MONTH($H63),YEAR(AF$4)=YEAR($H63)),#REF!,IF(AND(MONTH(AF$4)=MONTH($G63),YEAR(AF$4)=YEAR($G63)),#REF!,IF(AND(AF$4&lt;($H63+1),(AF$4+1)&gt;$G63),$T63,0)))</f>
        <v>0</v>
      </c>
      <c r="AG63" s="1285">
        <f>IF(AND(MONTH(AG$4)=MONTH($H63),YEAR(AG$4)=YEAR($H63)),#REF!,IF(AND(MONTH(AG$4)=MONTH($G63),YEAR(AG$4)=YEAR($G63)),#REF!,IF(AND(AG$4&lt;($H63+1),(AG$4+1)&gt;$G63),$T63,0)))</f>
        <v>0</v>
      </c>
      <c r="AH63" s="1285">
        <f>IF(AND(MONTH(AH$4)=MONTH($H63),YEAR(AH$4)=YEAR($H63)),#REF!,IF(AND(MONTH(AH$4)=MONTH($G63),YEAR(AH$4)=YEAR($G63)),#REF!,IF(AND(AH$4&lt;($H63+1),(AH$4+1)&gt;$G63),$T63,0)))</f>
        <v>0</v>
      </c>
      <c r="AI63" s="1285">
        <f>IF(AND(MONTH(AI$4)=MONTH($H63),YEAR(AI$4)=YEAR($H63)),#REF!,IF(AND(MONTH(AI$4)=MONTH($G63),YEAR(AI$4)=YEAR($G63)),#REF!,IF(AND(AI$4&lt;($H63+1),(AI$4+1)&gt;$G63),$R63,0)))</f>
        <v>1291.68</v>
      </c>
      <c r="AJ63" s="1285">
        <f>IF(AND(MONTH(AJ$4)=MONTH($H63),YEAR(AJ$4)=YEAR($H63)),#REF!,IF(AND(MONTH(AJ$4)=MONTH($G63),YEAR(AJ$4)=YEAR($G63)),#REF!,IF(AND(AJ$4&lt;($H63+1),(AJ$4+1)&gt;$G63),$U63,0)))</f>
        <v>2152.8000000000002</v>
      </c>
      <c r="AK63" s="1285">
        <f>IF(AND(MONTH(AK$4)=MONTH($H63),YEAR(AK$4)=YEAR($H63)),#REF!,IF(AND(MONTH(AK$4)=MONTH($G63),YEAR(AK$4)=YEAR($G63)),#REF!,IF(AND(AK$4&lt;($H63+1),(AK$4+1)&gt;$G63),$U63,0)))</f>
        <v>2152.8000000000002</v>
      </c>
      <c r="AL63" s="1285">
        <f>IF(AND(MONTH(AL$4)=MONTH($H63),YEAR(AL$4)=YEAR($H63)),#REF!,IF(AND(MONTH(AL$4)=MONTH($G63),YEAR(AL$4)=YEAR($G63)),#REF!,IF(AND(AL$4&lt;($H63+1),(AL$4+1)&gt;$G63),$U63,0)))</f>
        <v>2152.8000000000002</v>
      </c>
      <c r="AM63" s="1285" t="e">
        <f>IF(AND(MONTH(AM$4)=MONTH($H63),YEAR(AM$4)=YEAR($H63)),#REF!,IF(AND(MONTH(AM$4)=MONTH($G63),YEAR(AM$4)=YEAR($G63)),#REF!,IF(AND(AM$4&lt;($H63+1),(AM$4+1)&gt;$G63),$U63,0)))</f>
        <v>#REF!</v>
      </c>
      <c r="AN63" s="1285">
        <f>IF(AND(MONTH(AN$4)=MONTH($H63),YEAR(AN$4)=YEAR($H63)),#REF!,IF(AND(MONTH(AN$4)=MONTH($G63),YEAR(AN$4)=YEAR($G63)),#REF!,IF(AND(AN$4&lt;($H63+1),(AN$4+1)&gt;$G63),$U63,0)))</f>
        <v>0</v>
      </c>
      <c r="AO63" s="1285">
        <f>IF(AND(MONTH(AO$4)=MONTH($H63),YEAR(AO$4)=YEAR($H63)),#REF!,IF(AND(MONTH(AO$4)=MONTH($G63),YEAR(AO$4)=YEAR($G63)),#REF!,IF(AND(AO$4&lt;($H63+1),(AO$4+1)&gt;$G63),$U63,0)))</f>
        <v>0</v>
      </c>
      <c r="AP63" s="1285">
        <f>IF(AND(MONTH(AP$4)=MONTH($H63),YEAR(AP$4)=YEAR($H63)),#REF!,IF(AND(MONTH(AP$4)=MONTH($G63),YEAR(AP$4)=YEAR($G63)),#REF!,IF(AND(AP$4&lt;($H63+1),(AP$4+1)&gt;$G63),$U63,0)))</f>
        <v>0</v>
      </c>
      <c r="AQ63" s="1285">
        <f>IF(AND(MONTH(AQ$4)=MONTH($H63),YEAR(AQ$4)=YEAR($H63)),#REF!,IF(AND(MONTH(AQ$4)=MONTH($G63),YEAR(AQ$4)=YEAR($G63)),#REF!,IF(AND(AQ$4&lt;($H63+1),(AQ$4+1)&gt;$G63),$U63,0)))</f>
        <v>0</v>
      </c>
      <c r="AR63" s="1285">
        <f>IF(AND(MONTH(AR$4)=MONTH($H63),YEAR(AR$4)=YEAR($H63)),#REF!,IF(AND(MONTH(AR$4)=MONTH($G63),YEAR(AR$4)=YEAR($G63)),#REF!,IF(AND(AR$4&lt;($H63+1),(AR$4+1)&gt;$G63),$U63,0)))</f>
        <v>0</v>
      </c>
      <c r="AS63" s="1285">
        <f>IF(AND(MONTH(AS$4)=MONTH($H63),YEAR(AS$4)=YEAR($H63)),#REF!,IF(AND(MONTH(AS$4)=MONTH($G63),YEAR(AS$4)=YEAR($G63)),#REF!,IF(AND(AS$4&lt;($H63+1),(AS$4+1)&gt;$G63),$U63,0)))</f>
        <v>0</v>
      </c>
      <c r="AT63" s="1285">
        <f>IF(AND(MONTH(AT$4)=MONTH($H63),YEAR(AT$4)=YEAR($H63)),#REF!,IF(AND(MONTH(AT$4)=MONTH($G63),YEAR(AT$4)=YEAR($G63)),#REF!,IF(AND(AT$4&lt;($H63+1),(AT$4+1)&gt;$G63),$U63,0)))</f>
        <v>0</v>
      </c>
      <c r="AU63" s="1297"/>
      <c r="AV63" s="1028"/>
      <c r="AW63" s="1028"/>
    </row>
    <row r="64" spans="1:49" ht="18" customHeight="1">
      <c r="A64" s="1186">
        <v>20</v>
      </c>
      <c r="B64" s="1187" t="s">
        <v>67</v>
      </c>
      <c r="C64" s="1187" t="s">
        <v>74</v>
      </c>
      <c r="D64" s="1187" t="s">
        <v>91</v>
      </c>
      <c r="E64" s="1187"/>
      <c r="F64" s="1364" t="s">
        <v>93</v>
      </c>
      <c r="G64" s="1190">
        <v>45064</v>
      </c>
      <c r="H64" s="1198">
        <v>45429</v>
      </c>
      <c r="I64" s="1235"/>
      <c r="J64" s="1236">
        <v>0</v>
      </c>
      <c r="K64" s="1236">
        <v>936</v>
      </c>
      <c r="L64" s="1237">
        <v>12.42</v>
      </c>
      <c r="M64" s="1237">
        <v>1.38</v>
      </c>
      <c r="N64" s="1237">
        <v>13.363</v>
      </c>
      <c r="O64" s="1238">
        <v>2.2999999999999998</v>
      </c>
      <c r="P64" s="1234">
        <f t="shared" si="18"/>
        <v>13.8</v>
      </c>
      <c r="Q64" s="1284">
        <f t="shared" si="15"/>
        <v>11625.12</v>
      </c>
      <c r="R64" s="1285">
        <f t="shared" si="19"/>
        <v>1291.68</v>
      </c>
      <c r="S64" s="1285">
        <f t="shared" si="12"/>
        <v>12916.8</v>
      </c>
      <c r="T64" s="1285">
        <f t="shared" si="13"/>
        <v>12507.768</v>
      </c>
      <c r="U64" s="1285">
        <f t="shared" si="4"/>
        <v>2152.8000000000002</v>
      </c>
      <c r="V64" s="1285">
        <f t="shared" si="14"/>
        <v>14660.567999999999</v>
      </c>
      <c r="W64" s="1285">
        <f>IF(AND(MONTH(W$4)=MONTH($H64),YEAR(W$4)=YEAR($H64)),#REF!,IF(AND(MONTH(W$4)=MONTH($G64),YEAR(W$4)=YEAR($G64)),#REF!,IF(AND(W$4&lt;($H64+1),(W$4+1)&gt;$G64),$Q64,0)))</f>
        <v>0</v>
      </c>
      <c r="X64" s="1285">
        <f>IF(AND(MONTH(X$4)=MONTH($H64),YEAR(X$4)=YEAR($H64)),#REF!,IF(AND(MONTH(X$4)=MONTH($G64),YEAR(X$4)=YEAR($G64)),#REF!,IF(AND(X$4&lt;($H64+1),(X$4+1)&gt;$G64),$T64,0)))</f>
        <v>0</v>
      </c>
      <c r="Y64" s="1285">
        <f>IF(AND(MONTH(Y$4)=MONTH($H64),YEAR(Y$4)=YEAR($H64)),#REF!,IF(AND(MONTH(Y$4)=MONTH($G64),YEAR(Y$4)=YEAR($G64)),#REF!,IF(AND(Y$4&lt;($H64+1),(Y$4+1)&gt;$G64),$T64,0)))</f>
        <v>0</v>
      </c>
      <c r="Z64" s="1285">
        <f>IF(AND(MONTH(Z$4)=MONTH($H64),YEAR(Z$4)=YEAR($H64)),#REF!,IF(AND(MONTH(Z$4)=MONTH($G64),YEAR(Z$4)=YEAR($G64)),#REF!,IF(AND(Z$4&lt;($H64+1),(Z$4+1)&gt;$G64),$T64,0)))</f>
        <v>0</v>
      </c>
      <c r="AA64" s="1285" t="e">
        <f>IF(AND(MONTH(AA$4)=MONTH($H64),YEAR(AA$4)=YEAR($H64)),#REF!,IF(AND(MONTH(AA$4)=MONTH($G64),YEAR(AA$4)=YEAR($G64)),#REF!,IF(AND(AA$4&lt;($H64+1),(AA$4+1)&gt;$G64),$T64,0)))</f>
        <v>#REF!</v>
      </c>
      <c r="AB64" s="1285">
        <f>IF(AND(MONTH(AB$4)=MONTH($H64),YEAR(AB$4)=YEAR($H64)),#REF!,IF(AND(MONTH(AB$4)=MONTH($G64),YEAR(AB$4)=YEAR($G64)),#REF!,IF(AND(AB$4&lt;($H64+1),(AB$4+1)&gt;$G64),$T64,0)))</f>
        <v>12507.768</v>
      </c>
      <c r="AC64" s="1285">
        <f>IF(AND(MONTH(AC$4)=MONTH($H64),YEAR(AC$4)=YEAR($H64)),#REF!,IF(AND(MONTH(AC$4)=MONTH($G64),YEAR(AC$4)=YEAR($G64)),#REF!,IF(AND(AC$4&lt;($H64+1),(AC$4+1)&gt;$G64),$T64,0)))</f>
        <v>12507.768</v>
      </c>
      <c r="AD64" s="1285">
        <f>IF(AND(MONTH(AD$4)=MONTH($H64),YEAR(AD$4)=YEAR($H64)),#REF!,IF(AND(MONTH(AD$4)=MONTH($G64),YEAR(AD$4)=YEAR($G64)),#REF!,IF(AND(AD$4&lt;($H64+1),(AD$4+1)&gt;$G64),$T64,0)))</f>
        <v>12507.768</v>
      </c>
      <c r="AE64" s="1285">
        <f>IF(AND(MONTH(AE$4)=MONTH($H64),YEAR(AE$4)=YEAR($H64)),#REF!,IF(AND(MONTH(AE$4)=MONTH($G64),YEAR(AE$4)=YEAR($G64)),#REF!,IF(AND(AE$4&lt;($H64+1),(AE$4+1)&gt;$G64),$T64,0)))</f>
        <v>12507.768</v>
      </c>
      <c r="AF64" s="1285">
        <f>IF(AND(MONTH(AF$4)=MONTH($H64),YEAR(AF$4)=YEAR($H64)),#REF!,IF(AND(MONTH(AF$4)=MONTH($G64),YEAR(AF$4)=YEAR($G64)),#REF!,IF(AND(AF$4&lt;($H64+1),(AF$4+1)&gt;$G64),$T64,0)))</f>
        <v>12507.768</v>
      </c>
      <c r="AG64" s="1285">
        <f>IF(AND(MONTH(AG$4)=MONTH($H64),YEAR(AG$4)=YEAR($H64)),#REF!,IF(AND(MONTH(AG$4)=MONTH($G64),YEAR(AG$4)=YEAR($G64)),#REF!,IF(AND(AG$4&lt;($H64+1),(AG$4+1)&gt;$G64),$T64,0)))</f>
        <v>12507.768</v>
      </c>
      <c r="AH64" s="1285">
        <f>IF(AND(MONTH(AH$4)=MONTH($H64),YEAR(AH$4)=YEAR($H64)),#REF!,IF(AND(MONTH(AH$4)=MONTH($G64),YEAR(AH$4)=YEAR($G64)),#REF!,IF(AND(AH$4&lt;($H64+1),(AH$4+1)&gt;$G64),$T64,0)))</f>
        <v>12507.768</v>
      </c>
      <c r="AI64" s="1285">
        <f>IF(AND(MONTH(AI$4)=MONTH($H64),YEAR(AI$4)=YEAR($H64)),#REF!,IF(AND(MONTH(AI$4)=MONTH($G64),YEAR(AI$4)=YEAR($G64)),#REF!,IF(AND(AI$4&lt;($H64+1),(AI$4+1)&gt;$G64),$R64,0)))</f>
        <v>0</v>
      </c>
      <c r="AJ64" s="1285">
        <f>IF(AND(MONTH(AJ$4)=MONTH($H64),YEAR(AJ$4)=YEAR($H64)),#REF!,IF(AND(MONTH(AJ$4)=MONTH($G64),YEAR(AJ$4)=YEAR($G64)),#REF!,IF(AND(AJ$4&lt;($H64+1),(AJ$4+1)&gt;$G64),$U64,0)))</f>
        <v>0</v>
      </c>
      <c r="AK64" s="1285">
        <f>IF(AND(MONTH(AK$4)=MONTH($H64),YEAR(AK$4)=YEAR($H64)),#REF!,IF(AND(MONTH(AK$4)=MONTH($G64),YEAR(AK$4)=YEAR($G64)),#REF!,IF(AND(AK$4&lt;($H64+1),(AK$4+1)&gt;$G64),$U64,0)))</f>
        <v>0</v>
      </c>
      <c r="AL64" s="1285">
        <f>IF(AND(MONTH(AL$4)=MONTH($H64),YEAR(AL$4)=YEAR($H64)),#REF!,IF(AND(MONTH(AL$4)=MONTH($G64),YEAR(AL$4)=YEAR($G64)),#REF!,IF(AND(AL$4&lt;($H64+1),(AL$4+1)&gt;$G64),$U64,0)))</f>
        <v>0</v>
      </c>
      <c r="AM64" s="1285" t="e">
        <f>IF(AND(MONTH(AM$4)=MONTH($H64),YEAR(AM$4)=YEAR($H64)),#REF!,IF(AND(MONTH(AM$4)=MONTH($G64),YEAR(AM$4)=YEAR($G64)),#REF!,IF(AND(AM$4&lt;($H64+1),(AM$4+1)&gt;$G64),$U64,0)))</f>
        <v>#REF!</v>
      </c>
      <c r="AN64" s="1285">
        <f>IF(AND(MONTH(AN$4)=MONTH($H64),YEAR(AN$4)=YEAR($H64)),#REF!,IF(AND(MONTH(AN$4)=MONTH($G64),YEAR(AN$4)=YEAR($G64)),#REF!,IF(AND(AN$4&lt;($H64+1),(AN$4+1)&gt;$G64),$U64,0)))</f>
        <v>2152.8000000000002</v>
      </c>
      <c r="AO64" s="1285">
        <f>IF(AND(MONTH(AO$4)=MONTH($H64),YEAR(AO$4)=YEAR($H64)),#REF!,IF(AND(MONTH(AO$4)=MONTH($G64),YEAR(AO$4)=YEAR($G64)),#REF!,IF(AND(AO$4&lt;($H64+1),(AO$4+1)&gt;$G64),$U64,0)))</f>
        <v>2152.8000000000002</v>
      </c>
      <c r="AP64" s="1285">
        <f>IF(AND(MONTH(AP$4)=MONTH($H64),YEAR(AP$4)=YEAR($H64)),#REF!,IF(AND(MONTH(AP$4)=MONTH($G64),YEAR(AP$4)=YEAR($G64)),#REF!,IF(AND(AP$4&lt;($H64+1),(AP$4+1)&gt;$G64),$U64,0)))</f>
        <v>2152.8000000000002</v>
      </c>
      <c r="AQ64" s="1285">
        <f>IF(AND(MONTH(AQ$4)=MONTH($H64),YEAR(AQ$4)=YEAR($H64)),#REF!,IF(AND(MONTH(AQ$4)=MONTH($G64),YEAR(AQ$4)=YEAR($G64)),#REF!,IF(AND(AQ$4&lt;($H64+1),(AQ$4+1)&gt;$G64),$U64,0)))</f>
        <v>2152.8000000000002</v>
      </c>
      <c r="AR64" s="1285">
        <f>IF(AND(MONTH(AR$4)=MONTH($H64),YEAR(AR$4)=YEAR($H64)),#REF!,IF(AND(MONTH(AR$4)=MONTH($G64),YEAR(AR$4)=YEAR($G64)),#REF!,IF(AND(AR$4&lt;($H64+1),(AR$4+1)&gt;$G64),$U64,0)))</f>
        <v>2152.8000000000002</v>
      </c>
      <c r="AS64" s="1285">
        <f>IF(AND(MONTH(AS$4)=MONTH($H64),YEAR(AS$4)=YEAR($H64)),#REF!,IF(AND(MONTH(AS$4)=MONTH($G64),YEAR(AS$4)=YEAR($G64)),#REF!,IF(AND(AS$4&lt;($H64+1),(AS$4+1)&gt;$G64),$U64,0)))</f>
        <v>2152.8000000000002</v>
      </c>
      <c r="AT64" s="1285">
        <f>IF(AND(MONTH(AT$4)=MONTH($H64),YEAR(AT$4)=YEAR($H64)),#REF!,IF(AND(MONTH(AT$4)=MONTH($G64),YEAR(AT$4)=YEAR($G64)),#REF!,IF(AND(AT$4&lt;($H64+1),(AT$4+1)&gt;$G64),$U64,0)))</f>
        <v>2152.8000000000002</v>
      </c>
      <c r="AU64" s="1297"/>
      <c r="AV64" s="1028"/>
      <c r="AW64" s="1028"/>
    </row>
    <row r="65" spans="1:49" ht="18" customHeight="1">
      <c r="A65" s="1186">
        <v>21</v>
      </c>
      <c r="B65" s="1187" t="s">
        <v>67</v>
      </c>
      <c r="C65" s="1187" t="s">
        <v>74</v>
      </c>
      <c r="D65" s="1187"/>
      <c r="E65" s="1187" t="s">
        <v>94</v>
      </c>
      <c r="F65" s="1214" t="s">
        <v>95</v>
      </c>
      <c r="G65" s="1190">
        <v>44774</v>
      </c>
      <c r="H65" s="1198">
        <v>45138</v>
      </c>
      <c r="I65" s="1235"/>
      <c r="J65" s="1236">
        <v>1607</v>
      </c>
      <c r="K65" s="1236">
        <v>1607</v>
      </c>
      <c r="L65" s="1237">
        <v>20.355</v>
      </c>
      <c r="M65" s="1237">
        <v>1.38</v>
      </c>
      <c r="N65" s="1237">
        <v>22.488250000000001</v>
      </c>
      <c r="O65" s="1238">
        <v>2.2999999999999998</v>
      </c>
      <c r="P65" s="1234">
        <f t="shared" si="18"/>
        <v>21.734999999999999</v>
      </c>
      <c r="Q65" s="1284">
        <f t="shared" si="15"/>
        <v>32710.485000000001</v>
      </c>
      <c r="R65" s="1285">
        <f t="shared" si="19"/>
        <v>2217.66</v>
      </c>
      <c r="S65" s="1285">
        <f t="shared" si="12"/>
        <v>34928.144999999997</v>
      </c>
      <c r="T65" s="1285">
        <f t="shared" si="13"/>
        <v>36138.617749999998</v>
      </c>
      <c r="U65" s="1285">
        <f t="shared" si="4"/>
        <v>3696.1</v>
      </c>
      <c r="V65" s="1285">
        <f t="shared" si="14"/>
        <v>39834.717750000003</v>
      </c>
      <c r="W65" s="1285">
        <f>IF(AND(MONTH(W$4)=MONTH($H65),YEAR(W$4)=YEAR($H65)),#REF!,IF(AND(MONTH(W$4)=MONTH($G65),YEAR(W$4)=YEAR($G65)),#REF!,IF(AND(W$4&lt;($H65+1),(W$4+1)&gt;$G65),$Q65,0)))</f>
        <v>32710.485000000001</v>
      </c>
      <c r="X65" s="1285">
        <f>IF(AND(MONTH(X$4)=MONTH($H65),YEAR(X$4)=YEAR($H65)),#REF!,IF(AND(MONTH(X$4)=MONTH($G65),YEAR(X$4)=YEAR($G65)),#REF!,IF(AND(X$4&lt;($H65+1),(X$4+1)&gt;$G65),$T65,0)))</f>
        <v>36138.617749999998</v>
      </c>
      <c r="Y65" s="1285">
        <f>IF(AND(MONTH(Y$4)=MONTH($H65),YEAR(Y$4)=YEAR($H65)),#REF!,IF(AND(MONTH(Y$4)=MONTH($G65),YEAR(Y$4)=YEAR($G65)),#REF!,IF(AND(Y$4&lt;($H65+1),(Y$4+1)&gt;$G65),$T65,0)))</f>
        <v>36138.617749999998</v>
      </c>
      <c r="Z65" s="1285">
        <f>IF(AND(MONTH(Z$4)=MONTH($H65),YEAR(Z$4)=YEAR($H65)),#REF!,IF(AND(MONTH(Z$4)=MONTH($G65),YEAR(Z$4)=YEAR($G65)),#REF!,IF(AND(Z$4&lt;($H65+1),(Z$4+1)&gt;$G65),$T65,0)))</f>
        <v>36138.617749999998</v>
      </c>
      <c r="AA65" s="1285">
        <f>IF(AND(MONTH(AA$4)=MONTH($H65),YEAR(AA$4)=YEAR($H65)),#REF!,IF(AND(MONTH(AA$4)=MONTH($G65),YEAR(AA$4)=YEAR($G65)),#REF!,IF(AND(AA$4&lt;($H65+1),(AA$4+1)&gt;$G65),$T65,0)))</f>
        <v>36138.617749999998</v>
      </c>
      <c r="AB65" s="1285">
        <f>IF(AND(MONTH(AB$4)=MONTH($H65),YEAR(AB$4)=YEAR($H65)),#REF!,IF(AND(MONTH(AB$4)=MONTH($G65),YEAR(AB$4)=YEAR($G65)),#REF!,IF(AND(AB$4&lt;($H65+1),(AB$4+1)&gt;$G65),$T65,0)))</f>
        <v>36138.617749999998</v>
      </c>
      <c r="AC65" s="1285" t="e">
        <f>IF(AND(MONTH(AC$4)=MONTH($H65),YEAR(AC$4)=YEAR($H65)),#REF!,IF(AND(MONTH(AC$4)=MONTH($G65),YEAR(AC$4)=YEAR($G65)),#REF!,IF(AND(AC$4&lt;($H65+1),(AC$4+1)&gt;$G65),$T65,0)))</f>
        <v>#REF!</v>
      </c>
      <c r="AD65" s="1285">
        <f>IF(AND(MONTH(AD$4)=MONTH($H65),YEAR(AD$4)=YEAR($H65)),#REF!,IF(AND(MONTH(AD$4)=MONTH($G65),YEAR(AD$4)=YEAR($G65)),#REF!,IF(AND(AD$4&lt;($H65+1),(AD$4+1)&gt;$G65),$T65,0)))</f>
        <v>0</v>
      </c>
      <c r="AE65" s="1285">
        <f>IF(AND(MONTH(AE$4)=MONTH($H65),YEAR(AE$4)=YEAR($H65)),#REF!,IF(AND(MONTH(AE$4)=MONTH($G65),YEAR(AE$4)=YEAR($G65)),#REF!,IF(AND(AE$4&lt;($H65+1),(AE$4+1)&gt;$G65),$T65,0)))</f>
        <v>0</v>
      </c>
      <c r="AF65" s="1285">
        <f>IF(AND(MONTH(AF$4)=MONTH($H65),YEAR(AF$4)=YEAR($H65)),#REF!,IF(AND(MONTH(AF$4)=MONTH($G65),YEAR(AF$4)=YEAR($G65)),#REF!,IF(AND(AF$4&lt;($H65+1),(AF$4+1)&gt;$G65),$T65,0)))</f>
        <v>0</v>
      </c>
      <c r="AG65" s="1285">
        <f>IF(AND(MONTH(AG$4)=MONTH($H65),YEAR(AG$4)=YEAR($H65)),#REF!,IF(AND(MONTH(AG$4)=MONTH($G65),YEAR(AG$4)=YEAR($G65)),#REF!,IF(AND(AG$4&lt;($H65+1),(AG$4+1)&gt;$G65),$T65,0)))</f>
        <v>0</v>
      </c>
      <c r="AH65" s="1285">
        <f>IF(AND(MONTH(AH$4)=MONTH($H65),YEAR(AH$4)=YEAR($H65)),#REF!,IF(AND(MONTH(AH$4)=MONTH($G65),YEAR(AH$4)=YEAR($G65)),#REF!,IF(AND(AH$4&lt;($H65+1),(AH$4+1)&gt;$G65),$T65,0)))</f>
        <v>0</v>
      </c>
      <c r="AI65" s="1285">
        <f>IF(AND(MONTH(AI$4)=MONTH($H65),YEAR(AI$4)=YEAR($H65)),#REF!,IF(AND(MONTH(AI$4)=MONTH($G65),YEAR(AI$4)=YEAR($G65)),#REF!,IF(AND(AI$4&lt;($H65+1),(AI$4+1)&gt;$G65),$R65,0)))</f>
        <v>2217.66</v>
      </c>
      <c r="AJ65" s="1285">
        <f>IF(AND(MONTH(AJ$4)=MONTH($H65),YEAR(AJ$4)=YEAR($H65)),#REF!,IF(AND(MONTH(AJ$4)=MONTH($G65),YEAR(AJ$4)=YEAR($G65)),#REF!,IF(AND(AJ$4&lt;($H65+1),(AJ$4+1)&gt;$G65),$U65,0)))</f>
        <v>3696.1</v>
      </c>
      <c r="AK65" s="1285">
        <f>IF(AND(MONTH(AK$4)=MONTH($H65),YEAR(AK$4)=YEAR($H65)),#REF!,IF(AND(MONTH(AK$4)=MONTH($G65),YEAR(AK$4)=YEAR($G65)),#REF!,IF(AND(AK$4&lt;($H65+1),(AK$4+1)&gt;$G65),$U65,0)))</f>
        <v>3696.1</v>
      </c>
      <c r="AL65" s="1285">
        <f>IF(AND(MONTH(AL$4)=MONTH($H65),YEAR(AL$4)=YEAR($H65)),#REF!,IF(AND(MONTH(AL$4)=MONTH($G65),YEAR(AL$4)=YEAR($G65)),#REF!,IF(AND(AL$4&lt;($H65+1),(AL$4+1)&gt;$G65),$U65,0)))</f>
        <v>3696.1</v>
      </c>
      <c r="AM65" s="1285">
        <f>IF(AND(MONTH(AM$4)=MONTH($H65),YEAR(AM$4)=YEAR($H65)),#REF!,IF(AND(MONTH(AM$4)=MONTH($G65),YEAR(AM$4)=YEAR($G65)),#REF!,IF(AND(AM$4&lt;($H65+1),(AM$4+1)&gt;$G65),$U65,0)))</f>
        <v>3696.1</v>
      </c>
      <c r="AN65" s="1285">
        <f>IF(AND(MONTH(AN$4)=MONTH($H65),YEAR(AN$4)=YEAR($H65)),#REF!,IF(AND(MONTH(AN$4)=MONTH($G65),YEAR(AN$4)=YEAR($G65)),#REF!,IF(AND(AN$4&lt;($H65+1),(AN$4+1)&gt;$G65),$U65,0)))</f>
        <v>3696.1</v>
      </c>
      <c r="AO65" s="1285" t="e">
        <f>IF(AND(MONTH(AO$4)=MONTH($H65),YEAR(AO$4)=YEAR($H65)),#REF!,IF(AND(MONTH(AO$4)=MONTH($G65),YEAR(AO$4)=YEAR($G65)),#REF!,IF(AND(AO$4&lt;($H65+1),(AO$4+1)&gt;$G65),$U65,0)))</f>
        <v>#REF!</v>
      </c>
      <c r="AP65" s="1285">
        <f>IF(AND(MONTH(AP$4)=MONTH($H65),YEAR(AP$4)=YEAR($H65)),#REF!,IF(AND(MONTH(AP$4)=MONTH($G65),YEAR(AP$4)=YEAR($G65)),#REF!,IF(AND(AP$4&lt;($H65+1),(AP$4+1)&gt;$G65),$U65,0)))</f>
        <v>0</v>
      </c>
      <c r="AQ65" s="1285">
        <f>IF(AND(MONTH(AQ$4)=MONTH($H65),YEAR(AQ$4)=YEAR($H65)),#REF!,IF(AND(MONTH(AQ$4)=MONTH($G65),YEAR(AQ$4)=YEAR($G65)),#REF!,IF(AND(AQ$4&lt;($H65+1),(AQ$4+1)&gt;$G65),$U65,0)))</f>
        <v>0</v>
      </c>
      <c r="AR65" s="1285">
        <f>IF(AND(MONTH(AR$4)=MONTH($H65),YEAR(AR$4)=YEAR($H65)),#REF!,IF(AND(MONTH(AR$4)=MONTH($G65),YEAR(AR$4)=YEAR($G65)),#REF!,IF(AND(AR$4&lt;($H65+1),(AR$4+1)&gt;$G65),$U65,0)))</f>
        <v>0</v>
      </c>
      <c r="AS65" s="1285">
        <f>IF(AND(MONTH(AS$4)=MONTH($H65),YEAR(AS$4)=YEAR($H65)),#REF!,IF(AND(MONTH(AS$4)=MONTH($G65),YEAR(AS$4)=YEAR($G65)),#REF!,IF(AND(AS$4&lt;($H65+1),(AS$4+1)&gt;$G65),$U65,0)))</f>
        <v>0</v>
      </c>
      <c r="AT65" s="1285">
        <f>IF(AND(MONTH(AT$4)=MONTH($H65),YEAR(AT$4)=YEAR($H65)),#REF!,IF(AND(MONTH(AT$4)=MONTH($G65),YEAR(AT$4)=YEAR($G65)),#REF!,IF(AND(AT$4&lt;($H65+1),(AT$4+1)&gt;$G65),$U65,0)))</f>
        <v>0</v>
      </c>
      <c r="AU65" s="1297"/>
      <c r="AV65" s="1028"/>
      <c r="AW65" s="1028"/>
    </row>
    <row r="66" spans="1:49" ht="18" customHeight="1">
      <c r="A66" s="1186">
        <v>21</v>
      </c>
      <c r="B66" s="1187" t="s">
        <v>67</v>
      </c>
      <c r="C66" s="1187" t="s">
        <v>74</v>
      </c>
      <c r="D66" s="1187"/>
      <c r="E66" s="1187"/>
      <c r="F66" s="1214" t="s">
        <v>95</v>
      </c>
      <c r="G66" s="1190">
        <v>45139</v>
      </c>
      <c r="H66" s="1198">
        <v>45504</v>
      </c>
      <c r="I66" s="1235"/>
      <c r="J66" s="1236">
        <v>0</v>
      </c>
      <c r="K66" s="1236">
        <v>1607</v>
      </c>
      <c r="L66" s="1237">
        <v>20.93</v>
      </c>
      <c r="M66" s="1237">
        <v>1.38</v>
      </c>
      <c r="N66" s="1237">
        <v>23.1495</v>
      </c>
      <c r="O66" s="1238">
        <v>2.2999999999999998</v>
      </c>
      <c r="P66" s="1234">
        <f t="shared" si="18"/>
        <v>22.31</v>
      </c>
      <c r="Q66" s="1284">
        <f t="shared" si="15"/>
        <v>33634.51</v>
      </c>
      <c r="R66" s="1285">
        <f t="shared" si="19"/>
        <v>2217.66</v>
      </c>
      <c r="S66" s="1285">
        <f t="shared" si="12"/>
        <v>35852.17</v>
      </c>
      <c r="T66" s="1285">
        <f t="shared" si="13"/>
        <v>37201.246500000001</v>
      </c>
      <c r="U66" s="1285">
        <f t="shared" si="4"/>
        <v>3696.1</v>
      </c>
      <c r="V66" s="1285">
        <f t="shared" si="14"/>
        <v>40897.3465</v>
      </c>
      <c r="W66" s="1285">
        <f>IF(AND(MONTH(W$4)=MONTH($H66),YEAR(W$4)=YEAR($H66)),#REF!,IF(AND(MONTH(W$4)=MONTH($G66),YEAR(W$4)=YEAR($G66)),#REF!,IF(AND(W$4&lt;($H66+1),(W$4+1)&gt;$G66),$Q66,0)))</f>
        <v>0</v>
      </c>
      <c r="X66" s="1285">
        <f>IF(AND(MONTH(X$4)=MONTH($H66),YEAR(X$4)=YEAR($H66)),#REF!,IF(AND(MONTH(X$4)=MONTH($G66),YEAR(X$4)=YEAR($G66)),#REF!,IF(AND(X$4&lt;($H66+1),(X$4+1)&gt;$G66),$T66,0)))</f>
        <v>0</v>
      </c>
      <c r="Y66" s="1285">
        <f>IF(AND(MONTH(Y$4)=MONTH($H66),YEAR(Y$4)=YEAR($H66)),#REF!,IF(AND(MONTH(Y$4)=MONTH($G66),YEAR(Y$4)=YEAR($G66)),#REF!,IF(AND(Y$4&lt;($H66+1),(Y$4+1)&gt;$G66),$T66,0)))</f>
        <v>0</v>
      </c>
      <c r="Z66" s="1285">
        <f>IF(AND(MONTH(Z$4)=MONTH($H66),YEAR(Z$4)=YEAR($H66)),#REF!,IF(AND(MONTH(Z$4)=MONTH($G66),YEAR(Z$4)=YEAR($G66)),#REF!,IF(AND(Z$4&lt;($H66+1),(Z$4+1)&gt;$G66),$T66,0)))</f>
        <v>0</v>
      </c>
      <c r="AA66" s="1285">
        <f>IF(AND(MONTH(AA$4)=MONTH($H66),YEAR(AA$4)=YEAR($H66)),#REF!,IF(AND(MONTH(AA$4)=MONTH($G66),YEAR(AA$4)=YEAR($G66)),#REF!,IF(AND(AA$4&lt;($H66+1),(AA$4+1)&gt;$G66),$T66,0)))</f>
        <v>0</v>
      </c>
      <c r="AB66" s="1285">
        <f>IF(AND(MONTH(AB$4)=MONTH($H66),YEAR(AB$4)=YEAR($H66)),#REF!,IF(AND(MONTH(AB$4)=MONTH($G66),YEAR(AB$4)=YEAR($G66)),#REF!,IF(AND(AB$4&lt;($H66+1),(AB$4+1)&gt;$G66),$T66,0)))</f>
        <v>0</v>
      </c>
      <c r="AC66" s="1285">
        <f>IF(AND(MONTH(AC$4)=MONTH($H66),YEAR(AC$4)=YEAR($H66)),#REF!,IF(AND(MONTH(AC$4)=MONTH($G66),YEAR(AC$4)=YEAR($G66)),#REF!,IF(AND(AC$4&lt;($H66+1),(AC$4+1)&gt;$G66),$T66,0)))</f>
        <v>0</v>
      </c>
      <c r="AD66" s="1285" t="e">
        <f>IF(AND(MONTH(AD$4)=MONTH($H66),YEAR(AD$4)=YEAR($H66)),#REF!,IF(AND(MONTH(AD$4)=MONTH($G66),YEAR(AD$4)=YEAR($G66)),#REF!,IF(AND(AD$4&lt;($H66+1),(AD$4+1)&gt;$G66),$T66,0)))</f>
        <v>#REF!</v>
      </c>
      <c r="AE66" s="1285">
        <f>IF(AND(MONTH(AE$4)=MONTH($H66),YEAR(AE$4)=YEAR($H66)),#REF!,IF(AND(MONTH(AE$4)=MONTH($G66),YEAR(AE$4)=YEAR($G66)),#REF!,IF(AND(AE$4&lt;($H66+1),(AE$4+1)&gt;$G66),$T66,0)))</f>
        <v>37201.246500000001</v>
      </c>
      <c r="AF66" s="1285">
        <f>IF(AND(MONTH(AF$4)=MONTH($H66),YEAR(AF$4)=YEAR($H66)),#REF!,IF(AND(MONTH(AF$4)=MONTH($G66),YEAR(AF$4)=YEAR($G66)),#REF!,IF(AND(AF$4&lt;($H66+1),(AF$4+1)&gt;$G66),$T66,0)))</f>
        <v>37201.246500000001</v>
      </c>
      <c r="AG66" s="1285">
        <f>IF(AND(MONTH(AG$4)=MONTH($H66),YEAR(AG$4)=YEAR($H66)),#REF!,IF(AND(MONTH(AG$4)=MONTH($G66),YEAR(AG$4)=YEAR($G66)),#REF!,IF(AND(AG$4&lt;($H66+1),(AG$4+1)&gt;$G66),$T66,0)))</f>
        <v>37201.246500000001</v>
      </c>
      <c r="AH66" s="1285">
        <f>IF(AND(MONTH(AH$4)=MONTH($H66),YEAR(AH$4)=YEAR($H66)),#REF!,IF(AND(MONTH(AH$4)=MONTH($G66),YEAR(AH$4)=YEAR($G66)),#REF!,IF(AND(AH$4&lt;($H66+1),(AH$4+1)&gt;$G66),$T66,0)))</f>
        <v>37201.246500000001</v>
      </c>
      <c r="AI66" s="1285">
        <f>IF(AND(MONTH(AI$4)=MONTH($H66),YEAR(AI$4)=YEAR($H66)),#REF!,IF(AND(MONTH(AI$4)=MONTH($G66),YEAR(AI$4)=YEAR($G66)),#REF!,IF(AND(AI$4&lt;($H66+1),(AI$4+1)&gt;$G66),$R66,0)))</f>
        <v>0</v>
      </c>
      <c r="AJ66" s="1285">
        <f>IF(AND(MONTH(AJ$4)=MONTH($H66),YEAR(AJ$4)=YEAR($H66)),#REF!,IF(AND(MONTH(AJ$4)=MONTH($G66),YEAR(AJ$4)=YEAR($G66)),#REF!,IF(AND(AJ$4&lt;($H66+1),(AJ$4+1)&gt;$G66),$U66,0)))</f>
        <v>0</v>
      </c>
      <c r="AK66" s="1285">
        <f>IF(AND(MONTH(AK$4)=MONTH($H66),YEAR(AK$4)=YEAR($H66)),#REF!,IF(AND(MONTH(AK$4)=MONTH($G66),YEAR(AK$4)=YEAR($G66)),#REF!,IF(AND(AK$4&lt;($H66+1),(AK$4+1)&gt;$G66),$U66,0)))</f>
        <v>0</v>
      </c>
      <c r="AL66" s="1285">
        <f>IF(AND(MONTH(AL$4)=MONTH($H66),YEAR(AL$4)=YEAR($H66)),#REF!,IF(AND(MONTH(AL$4)=MONTH($G66),YEAR(AL$4)=YEAR($G66)),#REF!,IF(AND(AL$4&lt;($H66+1),(AL$4+1)&gt;$G66),$U66,0)))</f>
        <v>0</v>
      </c>
      <c r="AM66" s="1285">
        <f>IF(AND(MONTH(AM$4)=MONTH($H66),YEAR(AM$4)=YEAR($H66)),#REF!,IF(AND(MONTH(AM$4)=MONTH($G66),YEAR(AM$4)=YEAR($G66)),#REF!,IF(AND(AM$4&lt;($H66+1),(AM$4+1)&gt;$G66),$U66,0)))</f>
        <v>0</v>
      </c>
      <c r="AN66" s="1285">
        <f>IF(AND(MONTH(AN$4)=MONTH($H66),YEAR(AN$4)=YEAR($H66)),#REF!,IF(AND(MONTH(AN$4)=MONTH($G66),YEAR(AN$4)=YEAR($G66)),#REF!,IF(AND(AN$4&lt;($H66+1),(AN$4+1)&gt;$G66),$U66,0)))</f>
        <v>0</v>
      </c>
      <c r="AO66" s="1285">
        <f>IF(AND(MONTH(AO$4)=MONTH($H66),YEAR(AO$4)=YEAR($H66)),#REF!,IF(AND(MONTH(AO$4)=MONTH($G66),YEAR(AO$4)=YEAR($G66)),#REF!,IF(AND(AO$4&lt;($H66+1),(AO$4+1)&gt;$G66),$U66,0)))</f>
        <v>0</v>
      </c>
      <c r="AP66" s="1285" t="e">
        <f>IF(AND(MONTH(AP$4)=MONTH($H66),YEAR(AP$4)=YEAR($H66)),#REF!,IF(AND(MONTH(AP$4)=MONTH($G66),YEAR(AP$4)=YEAR($G66)),#REF!,IF(AND(AP$4&lt;($H66+1),(AP$4+1)&gt;$G66),$U66,0)))</f>
        <v>#REF!</v>
      </c>
      <c r="AQ66" s="1285">
        <f>IF(AND(MONTH(AQ$4)=MONTH($H66),YEAR(AQ$4)=YEAR($H66)),#REF!,IF(AND(MONTH(AQ$4)=MONTH($G66),YEAR(AQ$4)=YEAR($G66)),#REF!,IF(AND(AQ$4&lt;($H66+1),(AQ$4+1)&gt;$G66),$U66,0)))</f>
        <v>3696.1</v>
      </c>
      <c r="AR66" s="1285">
        <f>IF(AND(MONTH(AR$4)=MONTH($H66),YEAR(AR$4)=YEAR($H66)),#REF!,IF(AND(MONTH(AR$4)=MONTH($G66),YEAR(AR$4)=YEAR($G66)),#REF!,IF(AND(AR$4&lt;($H66+1),(AR$4+1)&gt;$G66),$U66,0)))</f>
        <v>3696.1</v>
      </c>
      <c r="AS66" s="1285">
        <f>IF(AND(MONTH(AS$4)=MONTH($H66),YEAR(AS$4)=YEAR($H66)),#REF!,IF(AND(MONTH(AS$4)=MONTH($G66),YEAR(AS$4)=YEAR($G66)),#REF!,IF(AND(AS$4&lt;($H66+1),(AS$4+1)&gt;$G66),$U66,0)))</f>
        <v>3696.1</v>
      </c>
      <c r="AT66" s="1285">
        <f>IF(AND(MONTH(AT$4)=MONTH($H66),YEAR(AT$4)=YEAR($H66)),#REF!,IF(AND(MONTH(AT$4)=MONTH($G66),YEAR(AT$4)=YEAR($G66)),#REF!,IF(AND(AT$4&lt;($H66+1),(AT$4+1)&gt;$G66),$U66,0)))</f>
        <v>3696.1</v>
      </c>
      <c r="AU66" s="1297"/>
      <c r="AV66" s="1028"/>
      <c r="AW66" s="1028"/>
    </row>
    <row r="67" spans="1:49" ht="18" customHeight="1">
      <c r="A67" s="1186">
        <v>21</v>
      </c>
      <c r="B67" s="1187" t="s">
        <v>67</v>
      </c>
      <c r="C67" s="1187" t="s">
        <v>74</v>
      </c>
      <c r="D67" s="1187"/>
      <c r="E67" s="1187"/>
      <c r="F67" s="1214" t="s">
        <v>95</v>
      </c>
      <c r="G67" s="1190">
        <v>45505</v>
      </c>
      <c r="H67" s="1198">
        <v>45869</v>
      </c>
      <c r="I67" s="1235"/>
      <c r="J67" s="1236">
        <v>0</v>
      </c>
      <c r="K67" s="1236">
        <v>1607</v>
      </c>
      <c r="L67" s="1237">
        <v>21.16</v>
      </c>
      <c r="M67" s="1237">
        <v>1.38</v>
      </c>
      <c r="N67" s="1237">
        <v>23.414000000000001</v>
      </c>
      <c r="O67" s="1238">
        <v>2.2999999999999998</v>
      </c>
      <c r="P67" s="1234">
        <f t="shared" si="18"/>
        <v>22.54</v>
      </c>
      <c r="Q67" s="1284">
        <f t="shared" si="15"/>
        <v>34004.120000000003</v>
      </c>
      <c r="R67" s="1285">
        <f t="shared" si="19"/>
        <v>2217.66</v>
      </c>
      <c r="S67" s="1285">
        <f t="shared" si="12"/>
        <v>36221.78</v>
      </c>
      <c r="T67" s="1285">
        <f t="shared" si="13"/>
        <v>37626.298000000003</v>
      </c>
      <c r="U67" s="1285">
        <f t="shared" si="4"/>
        <v>3696.1</v>
      </c>
      <c r="V67" s="1285">
        <f t="shared" si="14"/>
        <v>41322.398000000001</v>
      </c>
      <c r="W67" s="1285">
        <f>IF(AND(MONTH(W$4)=MONTH($H67),YEAR(W$4)=YEAR($H67)),#REF!,IF(AND(MONTH(W$4)=MONTH($G67),YEAR(W$4)=YEAR($G67)),#REF!,IF(AND(W$4&lt;($H67+1),(W$4+1)&gt;$G67),$Q67,0)))</f>
        <v>0</v>
      </c>
      <c r="X67" s="1285">
        <f>IF(AND(MONTH(X$4)=MONTH($H67),YEAR(X$4)=YEAR($H67)),#REF!,IF(AND(MONTH(X$4)=MONTH($G67),YEAR(X$4)=YEAR($G67)),#REF!,IF(AND(X$4&lt;($H67+1),(X$4+1)&gt;$G67),$T67,0)))</f>
        <v>0</v>
      </c>
      <c r="Y67" s="1285">
        <f>IF(AND(MONTH(Y$4)=MONTH($H67),YEAR(Y$4)=YEAR($H67)),#REF!,IF(AND(MONTH(Y$4)=MONTH($G67),YEAR(Y$4)=YEAR($G67)),#REF!,IF(AND(Y$4&lt;($H67+1),(Y$4+1)&gt;$G67),$T67,0)))</f>
        <v>0</v>
      </c>
      <c r="Z67" s="1285">
        <f>IF(AND(MONTH(Z$4)=MONTH($H67),YEAR(Z$4)=YEAR($H67)),#REF!,IF(AND(MONTH(Z$4)=MONTH($G67),YEAR(Z$4)=YEAR($G67)),#REF!,IF(AND(Z$4&lt;($H67+1),(Z$4+1)&gt;$G67),$T67,0)))</f>
        <v>0</v>
      </c>
      <c r="AA67" s="1285">
        <f>IF(AND(MONTH(AA$4)=MONTH($H67),YEAR(AA$4)=YEAR($H67)),#REF!,IF(AND(MONTH(AA$4)=MONTH($G67),YEAR(AA$4)=YEAR($G67)),#REF!,IF(AND(AA$4&lt;($H67+1),(AA$4+1)&gt;$G67),$T67,0)))</f>
        <v>0</v>
      </c>
      <c r="AB67" s="1285">
        <f>IF(AND(MONTH(AB$4)=MONTH($H67),YEAR(AB$4)=YEAR($H67)),#REF!,IF(AND(MONTH(AB$4)=MONTH($G67),YEAR(AB$4)=YEAR($G67)),#REF!,IF(AND(AB$4&lt;($H67+1),(AB$4+1)&gt;$G67),$T67,0)))</f>
        <v>0</v>
      </c>
      <c r="AC67" s="1285">
        <f>IF(AND(MONTH(AC$4)=MONTH($H67),YEAR(AC$4)=YEAR($H67)),#REF!,IF(AND(MONTH(AC$4)=MONTH($G67),YEAR(AC$4)=YEAR($G67)),#REF!,IF(AND(AC$4&lt;($H67+1),(AC$4+1)&gt;$G67),$T67,0)))</f>
        <v>0</v>
      </c>
      <c r="AD67" s="1285">
        <f>IF(AND(MONTH(AD$4)=MONTH($H67),YEAR(AD$4)=YEAR($H67)),#REF!,IF(AND(MONTH(AD$4)=MONTH($G67),YEAR(AD$4)=YEAR($G67)),#REF!,IF(AND(AD$4&lt;($H67+1),(AD$4+1)&gt;$G67),$T67,0)))</f>
        <v>0</v>
      </c>
      <c r="AE67" s="1285">
        <f>IF(AND(MONTH(AE$4)=MONTH($H67),YEAR(AE$4)=YEAR($H67)),#REF!,IF(AND(MONTH(AE$4)=MONTH($G67),YEAR(AE$4)=YEAR($G67)),#REF!,IF(AND(AE$4&lt;($H67+1),(AE$4+1)&gt;$G67),$T67,0)))</f>
        <v>0</v>
      </c>
      <c r="AF67" s="1285">
        <f>IF(AND(MONTH(AF$4)=MONTH($H67),YEAR(AF$4)=YEAR($H67)),#REF!,IF(AND(MONTH(AF$4)=MONTH($G67),YEAR(AF$4)=YEAR($G67)),#REF!,IF(AND(AF$4&lt;($H67+1),(AF$4+1)&gt;$G67),$T67,0)))</f>
        <v>0</v>
      </c>
      <c r="AG67" s="1285">
        <f>IF(AND(MONTH(AG$4)=MONTH($H67),YEAR(AG$4)=YEAR($H67)),#REF!,IF(AND(MONTH(AG$4)=MONTH($G67),YEAR(AG$4)=YEAR($G67)),#REF!,IF(AND(AG$4&lt;($H67+1),(AG$4+1)&gt;$G67),$T67,0)))</f>
        <v>0</v>
      </c>
      <c r="AH67" s="1285">
        <f>IF(AND(MONTH(AH$4)=MONTH($H67),YEAR(AH$4)=YEAR($H67)),#REF!,IF(AND(MONTH(AH$4)=MONTH($G67),YEAR(AH$4)=YEAR($G67)),#REF!,IF(AND(AH$4&lt;($H67+1),(AH$4+1)&gt;$G67),$T67,0)))</f>
        <v>0</v>
      </c>
      <c r="AI67" s="1285">
        <f>IF(AND(MONTH(AI$4)=MONTH($H67),YEAR(AI$4)=YEAR($H67)),#REF!,IF(AND(MONTH(AI$4)=MONTH($G67),YEAR(AI$4)=YEAR($G67)),#REF!,IF(AND(AI$4&lt;($H67+1),(AI$4+1)&gt;$G67),$R67,0)))</f>
        <v>0</v>
      </c>
      <c r="AJ67" s="1285">
        <f>IF(AND(MONTH(AJ$4)=MONTH($H67),YEAR(AJ$4)=YEAR($H67)),#REF!,IF(AND(MONTH(AJ$4)=MONTH($G67),YEAR(AJ$4)=YEAR($G67)),#REF!,IF(AND(AJ$4&lt;($H67+1),(AJ$4+1)&gt;$G67),$U67,0)))</f>
        <v>0</v>
      </c>
      <c r="AK67" s="1285">
        <f>IF(AND(MONTH(AK$4)=MONTH($H67),YEAR(AK$4)=YEAR($H67)),#REF!,IF(AND(MONTH(AK$4)=MONTH($G67),YEAR(AK$4)=YEAR($G67)),#REF!,IF(AND(AK$4&lt;($H67+1),(AK$4+1)&gt;$G67),$U67,0)))</f>
        <v>0</v>
      </c>
      <c r="AL67" s="1285">
        <f>IF(AND(MONTH(AL$4)=MONTH($H67),YEAR(AL$4)=YEAR($H67)),#REF!,IF(AND(MONTH(AL$4)=MONTH($G67),YEAR(AL$4)=YEAR($G67)),#REF!,IF(AND(AL$4&lt;($H67+1),(AL$4+1)&gt;$G67),$U67,0)))</f>
        <v>0</v>
      </c>
      <c r="AM67" s="1285">
        <f>IF(AND(MONTH(AM$4)=MONTH($H67),YEAR(AM$4)=YEAR($H67)),#REF!,IF(AND(MONTH(AM$4)=MONTH($G67),YEAR(AM$4)=YEAR($G67)),#REF!,IF(AND(AM$4&lt;($H67+1),(AM$4+1)&gt;$G67),$U67,0)))</f>
        <v>0</v>
      </c>
      <c r="AN67" s="1285">
        <f>IF(AND(MONTH(AN$4)=MONTH($H67),YEAR(AN$4)=YEAR($H67)),#REF!,IF(AND(MONTH(AN$4)=MONTH($G67),YEAR(AN$4)=YEAR($G67)),#REF!,IF(AND(AN$4&lt;($H67+1),(AN$4+1)&gt;$G67),$U67,0)))</f>
        <v>0</v>
      </c>
      <c r="AO67" s="1285">
        <f>IF(AND(MONTH(AO$4)=MONTH($H67),YEAR(AO$4)=YEAR($H67)),#REF!,IF(AND(MONTH(AO$4)=MONTH($G67),YEAR(AO$4)=YEAR($G67)),#REF!,IF(AND(AO$4&lt;($H67+1),(AO$4+1)&gt;$G67),$U67,0)))</f>
        <v>0</v>
      </c>
      <c r="AP67" s="1285">
        <f>IF(AND(MONTH(AP$4)=MONTH($H67),YEAR(AP$4)=YEAR($H67)),#REF!,IF(AND(MONTH(AP$4)=MONTH($G67),YEAR(AP$4)=YEAR($G67)),#REF!,IF(AND(AP$4&lt;($H67+1),(AP$4+1)&gt;$G67),$U67,0)))</f>
        <v>0</v>
      </c>
      <c r="AQ67" s="1285">
        <f>IF(AND(MONTH(AQ$4)=MONTH($H67),YEAR(AQ$4)=YEAR($H67)),#REF!,IF(AND(MONTH(AQ$4)=MONTH($G67),YEAR(AQ$4)=YEAR($G67)),#REF!,IF(AND(AQ$4&lt;($H67+1),(AQ$4+1)&gt;$G67),$U67,0)))</f>
        <v>0</v>
      </c>
      <c r="AR67" s="1285">
        <f>IF(AND(MONTH(AR$4)=MONTH($H67),YEAR(AR$4)=YEAR($H67)),#REF!,IF(AND(MONTH(AR$4)=MONTH($G67),YEAR(AR$4)=YEAR($G67)),#REF!,IF(AND(AR$4&lt;($H67+1),(AR$4+1)&gt;$G67),$U67,0)))</f>
        <v>0</v>
      </c>
      <c r="AS67" s="1285">
        <f>IF(AND(MONTH(AS$4)=MONTH($H67),YEAR(AS$4)=YEAR($H67)),#REF!,IF(AND(MONTH(AS$4)=MONTH($G67),YEAR(AS$4)=YEAR($G67)),#REF!,IF(AND(AS$4&lt;($H67+1),(AS$4+1)&gt;$G67),$U67,0)))</f>
        <v>0</v>
      </c>
      <c r="AT67" s="1285">
        <f>IF(AND(MONTH(AT$4)=MONTH($H67),YEAR(AT$4)=YEAR($H67)),#REF!,IF(AND(MONTH(AT$4)=MONTH($G67),YEAR(AT$4)=YEAR($G67)),#REF!,IF(AND(AT$4&lt;($H67+1),(AT$4+1)&gt;$G67),$U67,0)))</f>
        <v>0</v>
      </c>
      <c r="AU67" s="1297"/>
      <c r="AV67" s="1028"/>
      <c r="AW67" s="1028"/>
    </row>
    <row r="68" spans="1:49" ht="18" customHeight="1">
      <c r="A68" s="1186">
        <v>22</v>
      </c>
      <c r="B68" s="1187" t="s">
        <v>67</v>
      </c>
      <c r="C68" s="1187" t="s">
        <v>35</v>
      </c>
      <c r="D68" s="1187"/>
      <c r="E68" s="1187" t="s">
        <v>96</v>
      </c>
      <c r="F68" s="1364" t="s">
        <v>97</v>
      </c>
      <c r="G68" s="1190">
        <v>44576</v>
      </c>
      <c r="H68" s="1190">
        <v>44940</v>
      </c>
      <c r="I68" s="1235"/>
      <c r="J68" s="1236">
        <v>816</v>
      </c>
      <c r="K68" s="1236">
        <v>816</v>
      </c>
      <c r="L68" s="1237">
        <v>13.8</v>
      </c>
      <c r="M68" s="1237">
        <v>1.38</v>
      </c>
      <c r="N68" s="1237">
        <v>14.95</v>
      </c>
      <c r="O68" s="1238">
        <v>2.2999999999999998</v>
      </c>
      <c r="P68" s="1234">
        <f t="shared" si="18"/>
        <v>15.18</v>
      </c>
      <c r="Q68" s="1284">
        <f t="shared" si="15"/>
        <v>11260.8</v>
      </c>
      <c r="R68" s="1285">
        <f t="shared" si="19"/>
        <v>1126.08</v>
      </c>
      <c r="S68" s="1285">
        <f t="shared" ref="S68:S102" si="20">SUM(Q68:R68)</f>
        <v>12386.88</v>
      </c>
      <c r="T68" s="1285">
        <f t="shared" si="13"/>
        <v>12199.2</v>
      </c>
      <c r="U68" s="1285">
        <f t="shared" si="4"/>
        <v>1876.8</v>
      </c>
      <c r="V68" s="1285">
        <f t="shared" ref="V68:V102" si="21">SUM(T68:U68)</f>
        <v>14076</v>
      </c>
      <c r="W68" s="1285" t="e">
        <f>IF(AND(MONTH(W$4)=MONTH($H68),YEAR(W$4)=YEAR($H68)),#REF!,IF(AND(MONTH(W$4)=MONTH($G68),YEAR(W$4)=YEAR($G68)),#REF!,IF(AND(W$4&lt;($H68+1),(W$4+1)&gt;$G68),$Q68,0)))</f>
        <v>#REF!</v>
      </c>
      <c r="X68" s="1285">
        <f>IF(AND(MONTH(X$4)=MONTH($H68),YEAR(X$4)=YEAR($H68)),#REF!,IF(AND(MONTH(X$4)=MONTH($G68),YEAR(X$4)=YEAR($G68)),#REF!,IF(AND(X$4&lt;($H68+1),(X$4+1)&gt;$G68),$T68,0)))</f>
        <v>0</v>
      </c>
      <c r="Y68" s="1285">
        <f>IF(AND(MONTH(Y$4)=MONTH($H68),YEAR(Y$4)=YEAR($H68)),#REF!,IF(AND(MONTH(Y$4)=MONTH($G68),YEAR(Y$4)=YEAR($G68)),#REF!,IF(AND(Y$4&lt;($H68+1),(Y$4+1)&gt;$G68),$T68,0)))</f>
        <v>0</v>
      </c>
      <c r="Z68" s="1285">
        <f>IF(AND(MONTH(Z$4)=MONTH($H68),YEAR(Z$4)=YEAR($H68)),#REF!,IF(AND(MONTH(Z$4)=MONTH($G68),YEAR(Z$4)=YEAR($G68)),#REF!,IF(AND(Z$4&lt;($H68+1),(Z$4+1)&gt;$G68),$T68,0)))</f>
        <v>0</v>
      </c>
      <c r="AA68" s="1285">
        <f>IF(AND(MONTH(AA$4)=MONTH($H68),YEAR(AA$4)=YEAR($H68)),#REF!,IF(AND(MONTH(AA$4)=MONTH($G68),YEAR(AA$4)=YEAR($G68)),#REF!,IF(AND(AA$4&lt;($H68+1),(AA$4+1)&gt;$G68),$T68,0)))</f>
        <v>0</v>
      </c>
      <c r="AB68" s="1285">
        <f>IF(AND(MONTH(AB$4)=MONTH($H68),YEAR(AB$4)=YEAR($H68)),#REF!,IF(AND(MONTH(AB$4)=MONTH($G68),YEAR(AB$4)=YEAR($G68)),#REF!,IF(AND(AB$4&lt;($H68+1),(AB$4+1)&gt;$G68),$T68,0)))</f>
        <v>0</v>
      </c>
      <c r="AC68" s="1285">
        <f>IF(AND(MONTH(AC$4)=MONTH($H68),YEAR(AC$4)=YEAR($H68)),#REF!,IF(AND(MONTH(AC$4)=MONTH($G68),YEAR(AC$4)=YEAR($G68)),#REF!,IF(AND(AC$4&lt;($H68+1),(AC$4+1)&gt;$G68),$T68,0)))</f>
        <v>0</v>
      </c>
      <c r="AD68" s="1285">
        <f>IF(AND(MONTH(AD$4)=MONTH($H68),YEAR(AD$4)=YEAR($H68)),#REF!,IF(AND(MONTH(AD$4)=MONTH($G68),YEAR(AD$4)=YEAR($G68)),#REF!,IF(AND(AD$4&lt;($H68+1),(AD$4+1)&gt;$G68),$T68,0)))</f>
        <v>0</v>
      </c>
      <c r="AE68" s="1285">
        <f>IF(AND(MONTH(AE$4)=MONTH($H68),YEAR(AE$4)=YEAR($H68)),#REF!,IF(AND(MONTH(AE$4)=MONTH($G68),YEAR(AE$4)=YEAR($G68)),#REF!,IF(AND(AE$4&lt;($H68+1),(AE$4+1)&gt;$G68),$T68,0)))</f>
        <v>0</v>
      </c>
      <c r="AF68" s="1285">
        <f>IF(AND(MONTH(AF$4)=MONTH($H68),YEAR(AF$4)=YEAR($H68)),#REF!,IF(AND(MONTH(AF$4)=MONTH($G68),YEAR(AF$4)=YEAR($G68)),#REF!,IF(AND(AF$4&lt;($H68+1),(AF$4+1)&gt;$G68),$T68,0)))</f>
        <v>0</v>
      </c>
      <c r="AG68" s="1285">
        <f>IF(AND(MONTH(AG$4)=MONTH($H68),YEAR(AG$4)=YEAR($H68)),#REF!,IF(AND(MONTH(AG$4)=MONTH($G68),YEAR(AG$4)=YEAR($G68)),#REF!,IF(AND(AG$4&lt;($H68+1),(AG$4+1)&gt;$G68),$T68,0)))</f>
        <v>0</v>
      </c>
      <c r="AH68" s="1285">
        <f>IF(AND(MONTH(AH$4)=MONTH($H68),YEAR(AH$4)=YEAR($H68)),#REF!,IF(AND(MONTH(AH$4)=MONTH($G68),YEAR(AH$4)=YEAR($G68)),#REF!,IF(AND(AH$4&lt;($H68+1),(AH$4+1)&gt;$G68),$T68,0)))</f>
        <v>0</v>
      </c>
      <c r="AI68" s="1285" t="e">
        <f>IF(AND(MONTH(AI$4)=MONTH($H68),YEAR(AI$4)=YEAR($H68)),#REF!,IF(AND(MONTH(AI$4)=MONTH($G68),YEAR(AI$4)=YEAR($G68)),#REF!,IF(AND(AI$4&lt;($H68+1),(AI$4+1)&gt;$G68),$R68,0)))</f>
        <v>#REF!</v>
      </c>
      <c r="AJ68" s="1285">
        <f>IF(AND(MONTH(AJ$4)=MONTH($H68),YEAR(AJ$4)=YEAR($H68)),#REF!,IF(AND(MONTH(AJ$4)=MONTH($G68),YEAR(AJ$4)=YEAR($G68)),#REF!,IF(AND(AJ$4&lt;($H68+1),(AJ$4+1)&gt;$G68),$U68,0)))</f>
        <v>0</v>
      </c>
      <c r="AK68" s="1285">
        <f>IF(AND(MONTH(AK$4)=MONTH($H68),YEAR(AK$4)=YEAR($H68)),#REF!,IF(AND(MONTH(AK$4)=MONTH($G68),YEAR(AK$4)=YEAR($G68)),#REF!,IF(AND(AK$4&lt;($H68+1),(AK$4+1)&gt;$G68),$U68,0)))</f>
        <v>0</v>
      </c>
      <c r="AL68" s="1285">
        <f>IF(AND(MONTH(AL$4)=MONTH($H68),YEAR(AL$4)=YEAR($H68)),#REF!,IF(AND(MONTH(AL$4)=MONTH($G68),YEAR(AL$4)=YEAR($G68)),#REF!,IF(AND(AL$4&lt;($H68+1),(AL$4+1)&gt;$G68),$U68,0)))</f>
        <v>0</v>
      </c>
      <c r="AM68" s="1285">
        <f>IF(AND(MONTH(AM$4)=MONTH($H68),YEAR(AM$4)=YEAR($H68)),#REF!,IF(AND(MONTH(AM$4)=MONTH($G68),YEAR(AM$4)=YEAR($G68)),#REF!,IF(AND(AM$4&lt;($H68+1),(AM$4+1)&gt;$G68),$U68,0)))</f>
        <v>0</v>
      </c>
      <c r="AN68" s="1285">
        <f>IF(AND(MONTH(AN$4)=MONTH($H68),YEAR(AN$4)=YEAR($H68)),#REF!,IF(AND(MONTH(AN$4)=MONTH($G68),YEAR(AN$4)=YEAR($G68)),#REF!,IF(AND(AN$4&lt;($H68+1),(AN$4+1)&gt;$G68),$U68,0)))</f>
        <v>0</v>
      </c>
      <c r="AO68" s="1285">
        <f>IF(AND(MONTH(AO$4)=MONTH($H68),YEAR(AO$4)=YEAR($H68)),#REF!,IF(AND(MONTH(AO$4)=MONTH($G68),YEAR(AO$4)=YEAR($G68)),#REF!,IF(AND(AO$4&lt;($H68+1),(AO$4+1)&gt;$G68),$U68,0)))</f>
        <v>0</v>
      </c>
      <c r="AP68" s="1285">
        <f>IF(AND(MONTH(AP$4)=MONTH($H68),YEAR(AP$4)=YEAR($H68)),#REF!,IF(AND(MONTH(AP$4)=MONTH($G68),YEAR(AP$4)=YEAR($G68)),#REF!,IF(AND(AP$4&lt;($H68+1),(AP$4+1)&gt;$G68),$U68,0)))</f>
        <v>0</v>
      </c>
      <c r="AQ68" s="1285">
        <f>IF(AND(MONTH(AQ$4)=MONTH($H68),YEAR(AQ$4)=YEAR($H68)),#REF!,IF(AND(MONTH(AQ$4)=MONTH($G68),YEAR(AQ$4)=YEAR($G68)),#REF!,IF(AND(AQ$4&lt;($H68+1),(AQ$4+1)&gt;$G68),$U68,0)))</f>
        <v>0</v>
      </c>
      <c r="AR68" s="1285">
        <f>IF(AND(MONTH(AR$4)=MONTH($H68),YEAR(AR$4)=YEAR($H68)),#REF!,IF(AND(MONTH(AR$4)=MONTH($G68),YEAR(AR$4)=YEAR($G68)),#REF!,IF(AND(AR$4&lt;($H68+1),(AR$4+1)&gt;$G68),$U68,0)))</f>
        <v>0</v>
      </c>
      <c r="AS68" s="1285">
        <f>IF(AND(MONTH(AS$4)=MONTH($H68),YEAR(AS$4)=YEAR($H68)),#REF!,IF(AND(MONTH(AS$4)=MONTH($G68),YEAR(AS$4)=YEAR($G68)),#REF!,IF(AND(AS$4&lt;($H68+1),(AS$4+1)&gt;$G68),$U68,0)))</f>
        <v>0</v>
      </c>
      <c r="AT68" s="1285">
        <f>IF(AND(MONTH(AT$4)=MONTH($H68),YEAR(AT$4)=YEAR($H68)),#REF!,IF(AND(MONTH(AT$4)=MONTH($G68),YEAR(AT$4)=YEAR($G68)),#REF!,IF(AND(AT$4&lt;($H68+1),(AT$4+1)&gt;$G68),$U68,0)))</f>
        <v>0</v>
      </c>
      <c r="AU68" s="1297"/>
      <c r="AV68" s="1028"/>
      <c r="AW68" s="1028"/>
    </row>
    <row r="69" spans="1:49" ht="18" customHeight="1">
      <c r="A69" s="1186">
        <v>22</v>
      </c>
      <c r="B69" s="1196" t="s">
        <v>67</v>
      </c>
      <c r="C69" s="1196" t="s">
        <v>35</v>
      </c>
      <c r="D69" s="1196"/>
      <c r="E69" s="1199"/>
      <c r="F69" s="1371" t="s">
        <v>97</v>
      </c>
      <c r="G69" s="1201">
        <v>44941</v>
      </c>
      <c r="H69" s="1201">
        <v>45305</v>
      </c>
      <c r="I69" s="1245"/>
      <c r="J69" s="1246">
        <v>0</v>
      </c>
      <c r="K69" s="1246">
        <v>816</v>
      </c>
      <c r="L69" s="1247">
        <v>14.72</v>
      </c>
      <c r="M69" s="1247">
        <v>1.38</v>
      </c>
      <c r="N69" s="1247">
        <v>16.007999999999999</v>
      </c>
      <c r="O69" s="1248">
        <v>2.2999999999999998</v>
      </c>
      <c r="P69" s="1266">
        <f t="shared" si="18"/>
        <v>16.100000000000001</v>
      </c>
      <c r="Q69" s="1284">
        <f t="shared" si="15"/>
        <v>12011.52</v>
      </c>
      <c r="R69" s="1285">
        <f t="shared" si="19"/>
        <v>1126.08</v>
      </c>
      <c r="S69" s="1285">
        <f t="shared" si="20"/>
        <v>13137.6</v>
      </c>
      <c r="T69" s="1285">
        <f t="shared" si="13"/>
        <v>13062.528</v>
      </c>
      <c r="U69" s="1285">
        <f t="shared" si="4"/>
        <v>1876.8</v>
      </c>
      <c r="V69" s="1285">
        <f t="shared" si="21"/>
        <v>14939.328</v>
      </c>
      <c r="W69" s="1285" t="e">
        <f>IF(AND(MONTH(W$4)=MONTH($H69),YEAR(W$4)=YEAR($H69)),#REF!,IF(AND(MONTH(W$4)=MONTH($G69),YEAR(W$4)=YEAR($G69)),#REF!,IF(AND(W$4&lt;($H69+1),(W$4+1)&gt;$G69),$Q69,0)))-5727.79</f>
        <v>#REF!</v>
      </c>
      <c r="X69" s="1285">
        <f>IF(AND(MONTH(X$4)=MONTH($H69),YEAR(X$4)=YEAR($H69)),#REF!,IF(AND(MONTH(X$4)=MONTH($G69),YEAR(X$4)=YEAR($G69)),#REF!,IF(AND(X$4&lt;($H69+1),(X$4+1)&gt;$G69),$T69,0)))-3846.86</f>
        <v>9215.6679999999997</v>
      </c>
      <c r="Y69" s="1285">
        <f>IF(AND(MONTH(Y$4)=MONTH($H69),YEAR(Y$4)=YEAR($H69)),#REF!,IF(AND(MONTH(Y$4)=MONTH($G69),YEAR(Y$4)=YEAR($G69)),#REF!,IF(AND(Y$4&lt;($H69+1),(Y$4+1)&gt;$G69),$T69,0)))</f>
        <v>13062.528</v>
      </c>
      <c r="Z69" s="1285">
        <f>IF(AND(MONTH(Z$4)=MONTH($H69),YEAR(Z$4)=YEAR($H69)),#REF!,IF(AND(MONTH(Z$4)=MONTH($G69),YEAR(Z$4)=YEAR($G69)),#REF!,IF(AND(Z$4&lt;($H69+1),(Z$4+1)&gt;$G69),$T69,0)))</f>
        <v>13062.528</v>
      </c>
      <c r="AA69" s="1285">
        <f>IF(AND(MONTH(AA$4)=MONTH($H69),YEAR(AA$4)=YEAR($H69)),#REF!,IF(AND(MONTH(AA$4)=MONTH($G69),YEAR(AA$4)=YEAR($G69)),#REF!,IF(AND(AA$4&lt;($H69+1),(AA$4+1)&gt;$G69),$T69,0)))</f>
        <v>13062.528</v>
      </c>
      <c r="AB69" s="1285">
        <f>IF(AND(MONTH(AB$4)=MONTH($H69),YEAR(AB$4)=YEAR($H69)),#REF!,IF(AND(MONTH(AB$4)=MONTH($G69),YEAR(AB$4)=YEAR($G69)),#REF!,IF(AND(AB$4&lt;($H69+1),(AB$4+1)&gt;$G69),$T69,0)))</f>
        <v>13062.528</v>
      </c>
      <c r="AC69" s="1285">
        <f>IF(AND(MONTH(AC$4)=MONTH($H69),YEAR(AC$4)=YEAR($H69)),#REF!,IF(AND(MONTH(AC$4)=MONTH($G69),YEAR(AC$4)=YEAR($G69)),#REF!,IF(AND(AC$4&lt;($H69+1),(AC$4+1)&gt;$G69),$T69,0)))</f>
        <v>13062.528</v>
      </c>
      <c r="AD69" s="1285">
        <f>IF(AND(MONTH(AD$4)=MONTH($H69),YEAR(AD$4)=YEAR($H69)),#REF!,IF(AND(MONTH(AD$4)=MONTH($G69),YEAR(AD$4)=YEAR($G69)),#REF!,IF(AND(AD$4&lt;($H69+1),(AD$4+1)&gt;$G69),$T69,0)))</f>
        <v>13062.528</v>
      </c>
      <c r="AE69" s="1285">
        <f>IF(AND(MONTH(AE$4)=MONTH($H69),YEAR(AE$4)=YEAR($H69)),#REF!,IF(AND(MONTH(AE$4)=MONTH($G69),YEAR(AE$4)=YEAR($G69)),#REF!,IF(AND(AE$4&lt;($H69+1),(AE$4+1)&gt;$G69),$T69,0)))</f>
        <v>13062.528</v>
      </c>
      <c r="AF69" s="1285">
        <f>IF(AND(MONTH(AF$4)=MONTH($H69),YEAR(AF$4)=YEAR($H69)),#REF!,IF(AND(MONTH(AF$4)=MONTH($G69),YEAR(AF$4)=YEAR($G69)),#REF!,IF(AND(AF$4&lt;($H69+1),(AF$4+1)&gt;$G69),$T69,0)))</f>
        <v>13062.528</v>
      </c>
      <c r="AG69" s="1285">
        <f>IF(AND(MONTH(AG$4)=MONTH($H69),YEAR(AG$4)=YEAR($H69)),#REF!,IF(AND(MONTH(AG$4)=MONTH($G69),YEAR(AG$4)=YEAR($G69)),#REF!,IF(AND(AG$4&lt;($H69+1),(AG$4+1)&gt;$G69),$T69,0)))</f>
        <v>13062.528</v>
      </c>
      <c r="AH69" s="1285">
        <f>IF(AND(MONTH(AH$4)=MONTH($H69),YEAR(AH$4)=YEAR($H69)),#REF!,IF(AND(MONTH(AH$4)=MONTH($G69),YEAR(AH$4)=YEAR($G69)),#REF!,IF(AND(AH$4&lt;($H69+1),(AH$4+1)&gt;$G69),$T69,0)))</f>
        <v>13062.528</v>
      </c>
      <c r="AI69" s="1285" t="e">
        <f>IF(AND(MONTH(AI$4)=MONTH($H69),YEAR(AI$4)=YEAR($H69)),#REF!,IF(AND(MONTH(AI$4)=MONTH($G69),YEAR(AI$4)=YEAR($G69)),#REF!,IF(AND(AI$4&lt;($H69+1),(AI$4+1)&gt;$G69),$R69,0)))-536.98</f>
        <v>#REF!</v>
      </c>
      <c r="AJ69" s="1285">
        <f>IF(AND(MONTH(AJ$4)=MONTH($H69),YEAR(AJ$4)=YEAR($H69)),#REF!,IF(AND(MONTH(AJ$4)=MONTH($G69),YEAR(AJ$4)=YEAR($G69)),#REF!,IF(AND(AJ$4&lt;($H69+1),(AJ$4+1)&gt;$G69),$U69,0)))-641.14</f>
        <v>1235.6600000000001</v>
      </c>
      <c r="AK69" s="1285">
        <f>IF(AND(MONTH(AK$4)=MONTH($H69),YEAR(AK$4)=YEAR($H69)),#REF!,IF(AND(MONTH(AK$4)=MONTH($G69),YEAR(AK$4)=YEAR($G69)),#REF!,IF(AND(AK$4&lt;($H69+1),(AK$4+1)&gt;$G69),$U69,0)))</f>
        <v>1876.8</v>
      </c>
      <c r="AL69" s="1285">
        <f>IF(AND(MONTH(AL$4)=MONTH($H69),YEAR(AL$4)=YEAR($H69)),#REF!,IF(AND(MONTH(AL$4)=MONTH($G69),YEAR(AL$4)=YEAR($G69)),#REF!,IF(AND(AL$4&lt;($H69+1),(AL$4+1)&gt;$G69),$U69,0)))</f>
        <v>1876.8</v>
      </c>
      <c r="AM69" s="1285">
        <f>IF(AND(MONTH(AM$4)=MONTH($H69),YEAR(AM$4)=YEAR($H69)),#REF!,IF(AND(MONTH(AM$4)=MONTH($G69),YEAR(AM$4)=YEAR($G69)),#REF!,IF(AND(AM$4&lt;($H69+1),(AM$4+1)&gt;$G69),$U69,0)))</f>
        <v>1876.8</v>
      </c>
      <c r="AN69" s="1285">
        <f>IF(AND(MONTH(AN$4)=MONTH($H69),YEAR(AN$4)=YEAR($H69)),#REF!,IF(AND(MONTH(AN$4)=MONTH($G69),YEAR(AN$4)=YEAR($G69)),#REF!,IF(AND(AN$4&lt;($H69+1),(AN$4+1)&gt;$G69),$U69,0)))</f>
        <v>1876.8</v>
      </c>
      <c r="AO69" s="1285">
        <f>IF(AND(MONTH(AO$4)=MONTH($H69),YEAR(AO$4)=YEAR($H69)),#REF!,IF(AND(MONTH(AO$4)=MONTH($G69),YEAR(AO$4)=YEAR($G69)),#REF!,IF(AND(AO$4&lt;($H69+1),(AO$4+1)&gt;$G69),$U69,0)))</f>
        <v>1876.8</v>
      </c>
      <c r="AP69" s="1285">
        <f>IF(AND(MONTH(AP$4)=MONTH($H69),YEAR(AP$4)=YEAR($H69)),#REF!,IF(AND(MONTH(AP$4)=MONTH($G69),YEAR(AP$4)=YEAR($G69)),#REF!,IF(AND(AP$4&lt;($H69+1),(AP$4+1)&gt;$G69),$U69,0)))</f>
        <v>1876.8</v>
      </c>
      <c r="AQ69" s="1285">
        <f>IF(AND(MONTH(AQ$4)=MONTH($H69),YEAR(AQ$4)=YEAR($H69)),#REF!,IF(AND(MONTH(AQ$4)=MONTH($G69),YEAR(AQ$4)=YEAR($G69)),#REF!,IF(AND(AQ$4&lt;($H69+1),(AQ$4+1)&gt;$G69),$U69,0)))</f>
        <v>1876.8</v>
      </c>
      <c r="AR69" s="1285">
        <f>IF(AND(MONTH(AR$4)=MONTH($H69),YEAR(AR$4)=YEAR($H69)),#REF!,IF(AND(MONTH(AR$4)=MONTH($G69),YEAR(AR$4)=YEAR($G69)),#REF!,IF(AND(AR$4&lt;($H69+1),(AR$4+1)&gt;$G69),$U69,0)))</f>
        <v>1876.8</v>
      </c>
      <c r="AS69" s="1285">
        <f>IF(AND(MONTH(AS$4)=MONTH($H69),YEAR(AS$4)=YEAR($H69)),#REF!,IF(AND(MONTH(AS$4)=MONTH($G69),YEAR(AS$4)=YEAR($G69)),#REF!,IF(AND(AS$4&lt;($H69+1),(AS$4+1)&gt;$G69),$U69,0)))</f>
        <v>1876.8</v>
      </c>
      <c r="AT69" s="1285">
        <f>IF(AND(MONTH(AT$4)=MONTH($H69),YEAR(AT$4)=YEAR($H69)),#REF!,IF(AND(MONTH(AT$4)=MONTH($G69),YEAR(AT$4)=YEAR($G69)),#REF!,IF(AND(AT$4&lt;($H69+1),(AT$4+1)&gt;$G69),$U69,0)))</f>
        <v>1876.8</v>
      </c>
      <c r="AU69" s="1300"/>
      <c r="AV69" s="1028"/>
      <c r="AW69" s="1028"/>
    </row>
    <row r="70" spans="1:49" ht="18" customHeight="1">
      <c r="A70" s="1186">
        <v>22</v>
      </c>
      <c r="B70" s="1196" t="s">
        <v>67</v>
      </c>
      <c r="C70" s="1196" t="s">
        <v>35</v>
      </c>
      <c r="D70" s="1196"/>
      <c r="E70" s="1199"/>
      <c r="F70" s="1371" t="s">
        <v>97</v>
      </c>
      <c r="G70" s="1201">
        <v>45306</v>
      </c>
      <c r="H70" s="1201">
        <v>45671</v>
      </c>
      <c r="I70" s="1245"/>
      <c r="J70" s="1246">
        <v>0</v>
      </c>
      <c r="K70" s="1246">
        <v>816</v>
      </c>
      <c r="L70" s="1247">
        <v>15.295</v>
      </c>
      <c r="M70" s="1247">
        <v>1.38</v>
      </c>
      <c r="N70" s="1247">
        <v>16.669250000000002</v>
      </c>
      <c r="O70" s="1248">
        <v>2.2999999999999998</v>
      </c>
      <c r="P70" s="1266">
        <f t="shared" si="18"/>
        <v>16.675000000000001</v>
      </c>
      <c r="Q70" s="1284">
        <f t="shared" si="15"/>
        <v>12480.72</v>
      </c>
      <c r="R70" s="1285">
        <f t="shared" si="19"/>
        <v>1126.08</v>
      </c>
      <c r="S70" s="1285">
        <f t="shared" si="20"/>
        <v>13606.8</v>
      </c>
      <c r="T70" s="1285">
        <f t="shared" si="13"/>
        <v>13602.108</v>
      </c>
      <c r="U70" s="1285">
        <f t="shared" si="4"/>
        <v>1876.8</v>
      </c>
      <c r="V70" s="1285">
        <f t="shared" si="21"/>
        <v>15478.907999999999</v>
      </c>
      <c r="W70" s="1285">
        <f>IF(AND(MONTH(W$4)=MONTH($H70),YEAR(W$4)=YEAR($H70)),#REF!,IF(AND(MONTH(W$4)=MONTH($G70),YEAR(W$4)=YEAR($G70)),#REF!,IF(AND(W$4&lt;($H70+1),(W$4+1)&gt;$G70),$Q70,0)))</f>
        <v>0</v>
      </c>
      <c r="X70" s="1285">
        <f>IF(AND(MONTH(X$4)=MONTH($H70),YEAR(X$4)=YEAR($H70)),#REF!,IF(AND(MONTH(X$4)=MONTH($G70),YEAR(X$4)=YEAR($G70)),#REF!,IF(AND(X$4&lt;($H70+1),(X$4+1)&gt;$G70),$T70,0)))</f>
        <v>0</v>
      </c>
      <c r="Y70" s="1285">
        <f>IF(AND(MONTH(Y$4)=MONTH($H70),YEAR(Y$4)=YEAR($H70)),#REF!,IF(AND(MONTH(Y$4)=MONTH($G70),YEAR(Y$4)=YEAR($G70)),#REF!,IF(AND(Y$4&lt;($H70+1),(Y$4+1)&gt;$G70),$T70,0)))</f>
        <v>0</v>
      </c>
      <c r="Z70" s="1285">
        <f>IF(AND(MONTH(Z$4)=MONTH($H70),YEAR(Z$4)=YEAR($H70)),#REF!,IF(AND(MONTH(Z$4)=MONTH($G70),YEAR(Z$4)=YEAR($G70)),#REF!,IF(AND(Z$4&lt;($H70+1),(Z$4+1)&gt;$G70),$T70,0)))</f>
        <v>0</v>
      </c>
      <c r="AA70" s="1285">
        <f>IF(AND(MONTH(AA$4)=MONTH($H70),YEAR(AA$4)=YEAR($H70)),#REF!,IF(AND(MONTH(AA$4)=MONTH($G70),YEAR(AA$4)=YEAR($G70)),#REF!,IF(AND(AA$4&lt;($H70+1),(AA$4+1)&gt;$G70),$T70,0)))</f>
        <v>0</v>
      </c>
      <c r="AB70" s="1285">
        <f>IF(AND(MONTH(AB$4)=MONTH($H70),YEAR(AB$4)=YEAR($H70)),#REF!,IF(AND(MONTH(AB$4)=MONTH($G70),YEAR(AB$4)=YEAR($G70)),#REF!,IF(AND(AB$4&lt;($H70+1),(AB$4+1)&gt;$G70),$T70,0)))</f>
        <v>0</v>
      </c>
      <c r="AC70" s="1285">
        <f>IF(AND(MONTH(AC$4)=MONTH($H70),YEAR(AC$4)=YEAR($H70)),#REF!,IF(AND(MONTH(AC$4)=MONTH($G70),YEAR(AC$4)=YEAR($G70)),#REF!,IF(AND(AC$4&lt;($H70+1),(AC$4+1)&gt;$G70),$T70,0)))</f>
        <v>0</v>
      </c>
      <c r="AD70" s="1285">
        <f>IF(AND(MONTH(AD$4)=MONTH($H70),YEAR(AD$4)=YEAR($H70)),#REF!,IF(AND(MONTH(AD$4)=MONTH($G70),YEAR(AD$4)=YEAR($G70)),#REF!,IF(AND(AD$4&lt;($H70+1),(AD$4+1)&gt;$G70),$T70,0)))</f>
        <v>0</v>
      </c>
      <c r="AE70" s="1285">
        <f>IF(AND(MONTH(AE$4)=MONTH($H70),YEAR(AE$4)=YEAR($H70)),#REF!,IF(AND(MONTH(AE$4)=MONTH($G70),YEAR(AE$4)=YEAR($G70)),#REF!,IF(AND(AE$4&lt;($H70+1),(AE$4+1)&gt;$G70),$T70,0)))</f>
        <v>0</v>
      </c>
      <c r="AF70" s="1285">
        <f>IF(AND(MONTH(AF$4)=MONTH($H70),YEAR(AF$4)=YEAR($H70)),#REF!,IF(AND(MONTH(AF$4)=MONTH($G70),YEAR(AF$4)=YEAR($G70)),#REF!,IF(AND(AF$4&lt;($H70+1),(AF$4+1)&gt;$G70),$T70,0)))</f>
        <v>0</v>
      </c>
      <c r="AG70" s="1285">
        <f>IF(AND(MONTH(AG$4)=MONTH($H70),YEAR(AG$4)=YEAR($H70)),#REF!,IF(AND(MONTH(AG$4)=MONTH($G70),YEAR(AG$4)=YEAR($G70)),#REF!,IF(AND(AG$4&lt;($H70+1),(AG$4+1)&gt;$G70),$T70,0)))</f>
        <v>0</v>
      </c>
      <c r="AH70" s="1285">
        <f>IF(AND(MONTH(AH$4)=MONTH($H70),YEAR(AH$4)=YEAR($H70)),#REF!,IF(AND(MONTH(AH$4)=MONTH($G70),YEAR(AH$4)=YEAR($G70)),#REF!,IF(AND(AH$4&lt;($H70+1),(AH$4+1)&gt;$G70),$T70,0)))</f>
        <v>0</v>
      </c>
      <c r="AI70" s="1285">
        <f>IF(AND(MONTH(AI$4)=MONTH($H70),YEAR(AI$4)=YEAR($H70)),#REF!,IF(AND(MONTH(AI$4)=MONTH($G70),YEAR(AI$4)=YEAR($G70)),#REF!,IF(AND(AI$4&lt;($H70+1),(AI$4+1)&gt;$G70),$R70,0)))</f>
        <v>0</v>
      </c>
      <c r="AJ70" s="1285">
        <f>IF(AND(MONTH(AJ$4)=MONTH($H70),YEAR(AJ$4)=YEAR($H70)),#REF!,IF(AND(MONTH(AJ$4)=MONTH($G70),YEAR(AJ$4)=YEAR($G70)),#REF!,IF(AND(AJ$4&lt;($H70+1),(AJ$4+1)&gt;$G70),$U70,0)))</f>
        <v>0</v>
      </c>
      <c r="AK70" s="1285">
        <f>IF(AND(MONTH(AK$4)=MONTH($H70),YEAR(AK$4)=YEAR($H70)),#REF!,IF(AND(MONTH(AK$4)=MONTH($G70),YEAR(AK$4)=YEAR($G70)),#REF!,IF(AND(AK$4&lt;($H70+1),(AK$4+1)&gt;$G70),$U70,0)))</f>
        <v>0</v>
      </c>
      <c r="AL70" s="1285">
        <f>IF(AND(MONTH(AL$4)=MONTH($H70),YEAR(AL$4)=YEAR($H70)),#REF!,IF(AND(MONTH(AL$4)=MONTH($G70),YEAR(AL$4)=YEAR($G70)),#REF!,IF(AND(AL$4&lt;($H70+1),(AL$4+1)&gt;$G70),$U70,0)))</f>
        <v>0</v>
      </c>
      <c r="AM70" s="1285">
        <f>IF(AND(MONTH(AM$4)=MONTH($H70),YEAR(AM$4)=YEAR($H70)),#REF!,IF(AND(MONTH(AM$4)=MONTH($G70),YEAR(AM$4)=YEAR($G70)),#REF!,IF(AND(AM$4&lt;($H70+1),(AM$4+1)&gt;$G70),$U70,0)))</f>
        <v>0</v>
      </c>
      <c r="AN70" s="1285">
        <f>IF(AND(MONTH(AN$4)=MONTH($H70),YEAR(AN$4)=YEAR($H70)),#REF!,IF(AND(MONTH(AN$4)=MONTH($G70),YEAR(AN$4)=YEAR($G70)),#REF!,IF(AND(AN$4&lt;($H70+1),(AN$4+1)&gt;$G70),$U70,0)))</f>
        <v>0</v>
      </c>
      <c r="AO70" s="1285">
        <f>IF(AND(MONTH(AO$4)=MONTH($H70),YEAR(AO$4)=YEAR($H70)),#REF!,IF(AND(MONTH(AO$4)=MONTH($G70),YEAR(AO$4)=YEAR($G70)),#REF!,IF(AND(AO$4&lt;($H70+1),(AO$4+1)&gt;$G70),$U70,0)))</f>
        <v>0</v>
      </c>
      <c r="AP70" s="1285">
        <f>IF(AND(MONTH(AP$4)=MONTH($H70),YEAR(AP$4)=YEAR($H70)),#REF!,IF(AND(MONTH(AP$4)=MONTH($G70),YEAR(AP$4)=YEAR($G70)),#REF!,IF(AND(AP$4&lt;($H70+1),(AP$4+1)&gt;$G70),$U70,0)))</f>
        <v>0</v>
      </c>
      <c r="AQ70" s="1285">
        <f>IF(AND(MONTH(AQ$4)=MONTH($H70),YEAR(AQ$4)=YEAR($H70)),#REF!,IF(AND(MONTH(AQ$4)=MONTH($G70),YEAR(AQ$4)=YEAR($G70)),#REF!,IF(AND(AQ$4&lt;($H70+1),(AQ$4+1)&gt;$G70),$U70,0)))</f>
        <v>0</v>
      </c>
      <c r="AR70" s="1285">
        <f>IF(AND(MONTH(AR$4)=MONTH($H70),YEAR(AR$4)=YEAR($H70)),#REF!,IF(AND(MONTH(AR$4)=MONTH($G70),YEAR(AR$4)=YEAR($G70)),#REF!,IF(AND(AR$4&lt;($H70+1),(AR$4+1)&gt;$G70),$U70,0)))</f>
        <v>0</v>
      </c>
      <c r="AS70" s="1285">
        <f>IF(AND(MONTH(AS$4)=MONTH($H70),YEAR(AS$4)=YEAR($H70)),#REF!,IF(AND(MONTH(AS$4)=MONTH($G70),YEAR(AS$4)=YEAR($G70)),#REF!,IF(AND(AS$4&lt;($H70+1),(AS$4+1)&gt;$G70),$U70,0)))</f>
        <v>0</v>
      </c>
      <c r="AT70" s="1285">
        <f>IF(AND(MONTH(AT$4)=MONTH($H70),YEAR(AT$4)=YEAR($H70)),#REF!,IF(AND(MONTH(AT$4)=MONTH($G70),YEAR(AT$4)=YEAR($G70)),#REF!,IF(AND(AT$4&lt;($H70+1),(AT$4+1)&gt;$G70),$U70,0)))</f>
        <v>0</v>
      </c>
      <c r="AU70" s="1300"/>
      <c r="AV70" s="1028"/>
      <c r="AW70" s="1028"/>
    </row>
    <row r="71" spans="1:49" ht="18" customHeight="1">
      <c r="A71" s="1186">
        <v>22</v>
      </c>
      <c r="B71" s="1196" t="s">
        <v>67</v>
      </c>
      <c r="C71" s="1196" t="s">
        <v>35</v>
      </c>
      <c r="D71" s="1196"/>
      <c r="E71" s="1199"/>
      <c r="F71" s="1371" t="s">
        <v>97</v>
      </c>
      <c r="G71" s="1201">
        <v>45672</v>
      </c>
      <c r="H71" s="1201">
        <v>46036</v>
      </c>
      <c r="I71" s="1245"/>
      <c r="J71" s="1246">
        <v>0</v>
      </c>
      <c r="K71" s="1246">
        <v>816</v>
      </c>
      <c r="L71" s="1247">
        <v>15.87</v>
      </c>
      <c r="M71" s="1247">
        <v>1.38</v>
      </c>
      <c r="N71" s="1247">
        <v>17.330500000000001</v>
      </c>
      <c r="O71" s="1248">
        <v>2.2999999999999998</v>
      </c>
      <c r="P71" s="1266">
        <f t="shared" si="18"/>
        <v>17.25</v>
      </c>
      <c r="Q71" s="1284">
        <f t="shared" si="15"/>
        <v>12949.92</v>
      </c>
      <c r="R71" s="1285">
        <f t="shared" si="19"/>
        <v>1126.08</v>
      </c>
      <c r="S71" s="1285">
        <f t="shared" si="20"/>
        <v>14076</v>
      </c>
      <c r="T71" s="1285">
        <f t="shared" si="13"/>
        <v>14141.688</v>
      </c>
      <c r="U71" s="1285">
        <f t="shared" si="4"/>
        <v>1876.8</v>
      </c>
      <c r="V71" s="1285">
        <f t="shared" si="21"/>
        <v>16018.487999999999</v>
      </c>
      <c r="W71" s="1285">
        <f>IF(AND(MONTH(W$4)=MONTH($H71),YEAR(W$4)=YEAR($H71)),#REF!,IF(AND(MONTH(W$4)=MONTH($G71),YEAR(W$4)=YEAR($G71)),#REF!,IF(AND(W$4&lt;($H71+1),(W$4+1)&gt;$G71),$Q71,0)))</f>
        <v>0</v>
      </c>
      <c r="X71" s="1285">
        <f>IF(AND(MONTH(X$4)=MONTH($H71),YEAR(X$4)=YEAR($H71)),#REF!,IF(AND(MONTH(X$4)=MONTH($G71),YEAR(X$4)=YEAR($G71)),#REF!,IF(AND(X$4&lt;($H71+1),(X$4+1)&gt;$G71),$T71,0)))</f>
        <v>0</v>
      </c>
      <c r="Y71" s="1285">
        <f>IF(AND(MONTH(Y$4)=MONTH($H71),YEAR(Y$4)=YEAR($H71)),#REF!,IF(AND(MONTH(Y$4)=MONTH($G71),YEAR(Y$4)=YEAR($G71)),#REF!,IF(AND(Y$4&lt;($H71+1),(Y$4+1)&gt;$G71),$T71,0)))</f>
        <v>0</v>
      </c>
      <c r="Z71" s="1285">
        <f>IF(AND(MONTH(Z$4)=MONTH($H71),YEAR(Z$4)=YEAR($H71)),#REF!,IF(AND(MONTH(Z$4)=MONTH($G71),YEAR(Z$4)=YEAR($G71)),#REF!,IF(AND(Z$4&lt;($H71+1),(Z$4+1)&gt;$G71),$T71,0)))</f>
        <v>0</v>
      </c>
      <c r="AA71" s="1285">
        <f>IF(AND(MONTH(AA$4)=MONTH($H71),YEAR(AA$4)=YEAR($H71)),#REF!,IF(AND(MONTH(AA$4)=MONTH($G71),YEAR(AA$4)=YEAR($G71)),#REF!,IF(AND(AA$4&lt;($H71+1),(AA$4+1)&gt;$G71),$T71,0)))</f>
        <v>0</v>
      </c>
      <c r="AB71" s="1285">
        <f>IF(AND(MONTH(AB$4)=MONTH($H71),YEAR(AB$4)=YEAR($H71)),#REF!,IF(AND(MONTH(AB$4)=MONTH($G71),YEAR(AB$4)=YEAR($G71)),#REF!,IF(AND(AB$4&lt;($H71+1),(AB$4+1)&gt;$G71),$T71,0)))</f>
        <v>0</v>
      </c>
      <c r="AC71" s="1285">
        <f>IF(AND(MONTH(AC$4)=MONTH($H71),YEAR(AC$4)=YEAR($H71)),#REF!,IF(AND(MONTH(AC$4)=MONTH($G71),YEAR(AC$4)=YEAR($G71)),#REF!,IF(AND(AC$4&lt;($H71+1),(AC$4+1)&gt;$G71),$T71,0)))</f>
        <v>0</v>
      </c>
      <c r="AD71" s="1285">
        <f>IF(AND(MONTH(AD$4)=MONTH($H71),YEAR(AD$4)=YEAR($H71)),#REF!,IF(AND(MONTH(AD$4)=MONTH($G71),YEAR(AD$4)=YEAR($G71)),#REF!,IF(AND(AD$4&lt;($H71+1),(AD$4+1)&gt;$G71),$T71,0)))</f>
        <v>0</v>
      </c>
      <c r="AE71" s="1285">
        <f>IF(AND(MONTH(AE$4)=MONTH($H71),YEAR(AE$4)=YEAR($H71)),#REF!,IF(AND(MONTH(AE$4)=MONTH($G71),YEAR(AE$4)=YEAR($G71)),#REF!,IF(AND(AE$4&lt;($H71+1),(AE$4+1)&gt;$G71),$T71,0)))</f>
        <v>0</v>
      </c>
      <c r="AF71" s="1285">
        <f>IF(AND(MONTH(AF$4)=MONTH($H71),YEAR(AF$4)=YEAR($H71)),#REF!,IF(AND(MONTH(AF$4)=MONTH($G71),YEAR(AF$4)=YEAR($G71)),#REF!,IF(AND(AF$4&lt;($H71+1),(AF$4+1)&gt;$G71),$T71,0)))</f>
        <v>0</v>
      </c>
      <c r="AG71" s="1285">
        <f>IF(AND(MONTH(AG$4)=MONTH($H71),YEAR(AG$4)=YEAR($H71)),#REF!,IF(AND(MONTH(AG$4)=MONTH($G71),YEAR(AG$4)=YEAR($G71)),#REF!,IF(AND(AG$4&lt;($H71+1),(AG$4+1)&gt;$G71),$T71,0)))</f>
        <v>0</v>
      </c>
      <c r="AH71" s="1285">
        <f>IF(AND(MONTH(AH$4)=MONTH($H71),YEAR(AH$4)=YEAR($H71)),#REF!,IF(AND(MONTH(AH$4)=MONTH($G71),YEAR(AH$4)=YEAR($G71)),#REF!,IF(AND(AH$4&lt;($H71+1),(AH$4+1)&gt;$G71),$T71,0)))</f>
        <v>0</v>
      </c>
      <c r="AI71" s="1285">
        <f>IF(AND(MONTH(AI$4)=MONTH($H71),YEAR(AI$4)=YEAR($H71)),#REF!,IF(AND(MONTH(AI$4)=MONTH($G71),YEAR(AI$4)=YEAR($G71)),#REF!,IF(AND(AI$4&lt;($H71+1),(AI$4+1)&gt;$G71),$R71,0)))</f>
        <v>0</v>
      </c>
      <c r="AJ71" s="1285">
        <f>IF(AND(MONTH(AJ$4)=MONTH($H71),YEAR(AJ$4)=YEAR($H71)),#REF!,IF(AND(MONTH(AJ$4)=MONTH($G71),YEAR(AJ$4)=YEAR($G71)),#REF!,IF(AND(AJ$4&lt;($H71+1),(AJ$4+1)&gt;$G71),$U71,0)))</f>
        <v>0</v>
      </c>
      <c r="AK71" s="1285">
        <f>IF(AND(MONTH(AK$4)=MONTH($H71),YEAR(AK$4)=YEAR($H71)),#REF!,IF(AND(MONTH(AK$4)=MONTH($G71),YEAR(AK$4)=YEAR($G71)),#REF!,IF(AND(AK$4&lt;($H71+1),(AK$4+1)&gt;$G71),$U71,0)))</f>
        <v>0</v>
      </c>
      <c r="AL71" s="1285">
        <f>IF(AND(MONTH(AL$4)=MONTH($H71),YEAR(AL$4)=YEAR($H71)),#REF!,IF(AND(MONTH(AL$4)=MONTH($G71),YEAR(AL$4)=YEAR($G71)),#REF!,IF(AND(AL$4&lt;($H71+1),(AL$4+1)&gt;$G71),$U71,0)))</f>
        <v>0</v>
      </c>
      <c r="AM71" s="1285">
        <f>IF(AND(MONTH(AM$4)=MONTH($H71),YEAR(AM$4)=YEAR($H71)),#REF!,IF(AND(MONTH(AM$4)=MONTH($G71),YEAR(AM$4)=YEAR($G71)),#REF!,IF(AND(AM$4&lt;($H71+1),(AM$4+1)&gt;$G71),$U71,0)))</f>
        <v>0</v>
      </c>
      <c r="AN71" s="1285">
        <f>IF(AND(MONTH(AN$4)=MONTH($H71),YEAR(AN$4)=YEAR($H71)),#REF!,IF(AND(MONTH(AN$4)=MONTH($G71),YEAR(AN$4)=YEAR($G71)),#REF!,IF(AND(AN$4&lt;($H71+1),(AN$4+1)&gt;$G71),$U71,0)))</f>
        <v>0</v>
      </c>
      <c r="AO71" s="1285">
        <f>IF(AND(MONTH(AO$4)=MONTH($H71),YEAR(AO$4)=YEAR($H71)),#REF!,IF(AND(MONTH(AO$4)=MONTH($G71),YEAR(AO$4)=YEAR($G71)),#REF!,IF(AND(AO$4&lt;($H71+1),(AO$4+1)&gt;$G71),$U71,0)))</f>
        <v>0</v>
      </c>
      <c r="AP71" s="1285">
        <f>IF(AND(MONTH(AP$4)=MONTH($H71),YEAR(AP$4)=YEAR($H71)),#REF!,IF(AND(MONTH(AP$4)=MONTH($G71),YEAR(AP$4)=YEAR($G71)),#REF!,IF(AND(AP$4&lt;($H71+1),(AP$4+1)&gt;$G71),$U71,0)))</f>
        <v>0</v>
      </c>
      <c r="AQ71" s="1285">
        <f>IF(AND(MONTH(AQ$4)=MONTH($H71),YEAR(AQ$4)=YEAR($H71)),#REF!,IF(AND(MONTH(AQ$4)=MONTH($G71),YEAR(AQ$4)=YEAR($G71)),#REF!,IF(AND(AQ$4&lt;($H71+1),(AQ$4+1)&gt;$G71),$U71,0)))</f>
        <v>0</v>
      </c>
      <c r="AR71" s="1285">
        <f>IF(AND(MONTH(AR$4)=MONTH($H71),YEAR(AR$4)=YEAR($H71)),#REF!,IF(AND(MONTH(AR$4)=MONTH($G71),YEAR(AR$4)=YEAR($G71)),#REF!,IF(AND(AR$4&lt;($H71+1),(AR$4+1)&gt;$G71),$U71,0)))</f>
        <v>0</v>
      </c>
      <c r="AS71" s="1285">
        <f>IF(AND(MONTH(AS$4)=MONTH($H71),YEAR(AS$4)=YEAR($H71)),#REF!,IF(AND(MONTH(AS$4)=MONTH($G71),YEAR(AS$4)=YEAR($G71)),#REF!,IF(AND(AS$4&lt;($H71+1),(AS$4+1)&gt;$G71),$U71,0)))</f>
        <v>0</v>
      </c>
      <c r="AT71" s="1285">
        <f>IF(AND(MONTH(AT$4)=MONTH($H71),YEAR(AT$4)=YEAR($H71)),#REF!,IF(AND(MONTH(AT$4)=MONTH($G71),YEAR(AT$4)=YEAR($G71)),#REF!,IF(AND(AT$4&lt;($H71+1),(AT$4+1)&gt;$G71),$U71,0)))</f>
        <v>0</v>
      </c>
      <c r="AU71" s="1300"/>
      <c r="AV71" s="1028"/>
      <c r="AW71" s="1028"/>
    </row>
    <row r="72" spans="1:49" ht="18" customHeight="1">
      <c r="A72" s="1186" t="s">
        <v>98</v>
      </c>
      <c r="B72" s="1187" t="s">
        <v>67</v>
      </c>
      <c r="C72" s="1187" t="s">
        <v>35</v>
      </c>
      <c r="D72" s="1187"/>
      <c r="E72" s="1195" t="s">
        <v>99</v>
      </c>
      <c r="F72" s="1364" t="s">
        <v>100</v>
      </c>
      <c r="G72" s="1190">
        <v>43480</v>
      </c>
      <c r="H72" s="1190">
        <v>44940</v>
      </c>
      <c r="I72" s="1235"/>
      <c r="J72" s="1236">
        <v>586</v>
      </c>
      <c r="K72" s="1236">
        <v>586</v>
      </c>
      <c r="L72" s="1237">
        <v>7.4749999999999996</v>
      </c>
      <c r="M72" s="1238">
        <v>0</v>
      </c>
      <c r="N72" s="1237">
        <v>7.4749999999999996</v>
      </c>
      <c r="O72" s="1238">
        <v>0</v>
      </c>
      <c r="P72" s="1234">
        <f t="shared" si="18"/>
        <v>7.4749999999999996</v>
      </c>
      <c r="Q72" s="1284">
        <f t="shared" si="15"/>
        <v>4380.3500000000004</v>
      </c>
      <c r="R72" s="1285">
        <f t="shared" si="19"/>
        <v>0</v>
      </c>
      <c r="S72" s="1285">
        <f t="shared" si="20"/>
        <v>4380.3500000000004</v>
      </c>
      <c r="T72" s="1285">
        <f t="shared" si="13"/>
        <v>4380.3500000000004</v>
      </c>
      <c r="U72" s="1285">
        <f t="shared" ref="U72:U135" si="22">O72*K72</f>
        <v>0</v>
      </c>
      <c r="V72" s="1285">
        <f t="shared" si="21"/>
        <v>4380.3500000000004</v>
      </c>
      <c r="W72" s="1285" t="e">
        <f>IF(AND(MONTH(W$4)=MONTH($H72),YEAR(W$4)=YEAR($H72)),#REF!,IF(AND(MONTH(W$4)=MONTH($G72),YEAR(W$4)=YEAR($G72)),#REF!,IF(AND(W$4&lt;($H72+1),(W$4+1)&gt;$G72),$Q72,0)))</f>
        <v>#REF!</v>
      </c>
      <c r="X72" s="1285">
        <f>IF(AND(MONTH(X$4)=MONTH($H72),YEAR(X$4)=YEAR($H72)),#REF!,IF(AND(MONTH(X$4)=MONTH($G72),YEAR(X$4)=YEAR($G72)),#REF!,IF(AND(X$4&lt;($H72+1),(X$4+1)&gt;$G72),$T72,0)))</f>
        <v>0</v>
      </c>
      <c r="Y72" s="1285">
        <f>IF(AND(MONTH(Y$4)=MONTH($H72),YEAR(Y$4)=YEAR($H72)),#REF!,IF(AND(MONTH(Y$4)=MONTH($G72),YEAR(Y$4)=YEAR($G72)),#REF!,IF(AND(Y$4&lt;($H72+1),(Y$4+1)&gt;$G72),$T72,0)))</f>
        <v>0</v>
      </c>
      <c r="Z72" s="1285">
        <f>IF(AND(MONTH(Z$4)=MONTH($H72),YEAR(Z$4)=YEAR($H72)),#REF!,IF(AND(MONTH(Z$4)=MONTH($G72),YEAR(Z$4)=YEAR($G72)),#REF!,IF(AND(Z$4&lt;($H72+1),(Z$4+1)&gt;$G72),$T72,0)))</f>
        <v>0</v>
      </c>
      <c r="AA72" s="1285">
        <f>IF(AND(MONTH(AA$4)=MONTH($H72),YEAR(AA$4)=YEAR($H72)),#REF!,IF(AND(MONTH(AA$4)=MONTH($G72),YEAR(AA$4)=YEAR($G72)),#REF!,IF(AND(AA$4&lt;($H72+1),(AA$4+1)&gt;$G72),$T72,0)))</f>
        <v>0</v>
      </c>
      <c r="AB72" s="1285">
        <f>IF(AND(MONTH(AB$4)=MONTH($H72),YEAR(AB$4)=YEAR($H72)),#REF!,IF(AND(MONTH(AB$4)=MONTH($G72),YEAR(AB$4)=YEAR($G72)),#REF!,IF(AND(AB$4&lt;($H72+1),(AB$4+1)&gt;$G72),$T72,0)))</f>
        <v>0</v>
      </c>
      <c r="AC72" s="1285">
        <f>IF(AND(MONTH(AC$4)=MONTH($H72),YEAR(AC$4)=YEAR($H72)),#REF!,IF(AND(MONTH(AC$4)=MONTH($G72),YEAR(AC$4)=YEAR($G72)),#REF!,IF(AND(AC$4&lt;($H72+1),(AC$4+1)&gt;$G72),$T72,0)))</f>
        <v>0</v>
      </c>
      <c r="AD72" s="1285">
        <f>IF(AND(MONTH(AD$4)=MONTH($H72),YEAR(AD$4)=YEAR($H72)),#REF!,IF(AND(MONTH(AD$4)=MONTH($G72),YEAR(AD$4)=YEAR($G72)),#REF!,IF(AND(AD$4&lt;($H72+1),(AD$4+1)&gt;$G72),$T72,0)))</f>
        <v>0</v>
      </c>
      <c r="AE72" s="1285">
        <f>IF(AND(MONTH(AE$4)=MONTH($H72),YEAR(AE$4)=YEAR($H72)),#REF!,IF(AND(MONTH(AE$4)=MONTH($G72),YEAR(AE$4)=YEAR($G72)),#REF!,IF(AND(AE$4&lt;($H72+1),(AE$4+1)&gt;$G72),$T72,0)))</f>
        <v>0</v>
      </c>
      <c r="AF72" s="1285">
        <f>IF(AND(MONTH(AF$4)=MONTH($H72),YEAR(AF$4)=YEAR($H72)),#REF!,IF(AND(MONTH(AF$4)=MONTH($G72),YEAR(AF$4)=YEAR($G72)),#REF!,IF(AND(AF$4&lt;($H72+1),(AF$4+1)&gt;$G72),$T72,0)))</f>
        <v>0</v>
      </c>
      <c r="AG72" s="1285">
        <f>IF(AND(MONTH(AG$4)=MONTH($H72),YEAR(AG$4)=YEAR($H72)),#REF!,IF(AND(MONTH(AG$4)=MONTH($G72),YEAR(AG$4)=YEAR($G72)),#REF!,IF(AND(AG$4&lt;($H72+1),(AG$4+1)&gt;$G72),$T72,0)))</f>
        <v>0</v>
      </c>
      <c r="AH72" s="1285">
        <f>IF(AND(MONTH(AH$4)=MONTH($H72),YEAR(AH$4)=YEAR($H72)),#REF!,IF(AND(MONTH(AH$4)=MONTH($G72),YEAR(AH$4)=YEAR($G72)),#REF!,IF(AND(AH$4&lt;($H72+1),(AH$4+1)&gt;$G72),$T72,0)))</f>
        <v>0</v>
      </c>
      <c r="AI72" s="1285" t="e">
        <f>IF(AND(MONTH(AI$4)=MONTH($H72),YEAR(AI$4)=YEAR($H72)),#REF!,IF(AND(MONTH(AI$4)=MONTH($G72),YEAR(AI$4)=YEAR($G72)),#REF!,IF(AND(AI$4&lt;($H72+1),(AI$4+1)&gt;$G72),$R72,0)))</f>
        <v>#REF!</v>
      </c>
      <c r="AJ72" s="1285">
        <f>IF(AND(MONTH(AJ$4)=MONTH($H72),YEAR(AJ$4)=YEAR($H72)),#REF!,IF(AND(MONTH(AJ$4)=MONTH($G72),YEAR(AJ$4)=YEAR($G72)),#REF!,IF(AND(AJ$4&lt;($H72+1),(AJ$4+1)&gt;$G72),$U72,0)))</f>
        <v>0</v>
      </c>
      <c r="AK72" s="1285">
        <f>IF(AND(MONTH(AK$4)=MONTH($H72),YEAR(AK$4)=YEAR($H72)),#REF!,IF(AND(MONTH(AK$4)=MONTH($G72),YEAR(AK$4)=YEAR($G72)),#REF!,IF(AND(AK$4&lt;($H72+1),(AK$4+1)&gt;$G72),$U72,0)))</f>
        <v>0</v>
      </c>
      <c r="AL72" s="1285">
        <f>IF(AND(MONTH(AL$4)=MONTH($H72),YEAR(AL$4)=YEAR($H72)),#REF!,IF(AND(MONTH(AL$4)=MONTH($G72),YEAR(AL$4)=YEAR($G72)),#REF!,IF(AND(AL$4&lt;($H72+1),(AL$4+1)&gt;$G72),$U72,0)))</f>
        <v>0</v>
      </c>
      <c r="AM72" s="1285">
        <f>IF(AND(MONTH(AM$4)=MONTH($H72),YEAR(AM$4)=YEAR($H72)),#REF!,IF(AND(MONTH(AM$4)=MONTH($G72),YEAR(AM$4)=YEAR($G72)),#REF!,IF(AND(AM$4&lt;($H72+1),(AM$4+1)&gt;$G72),$U72,0)))</f>
        <v>0</v>
      </c>
      <c r="AN72" s="1285">
        <f>IF(AND(MONTH(AN$4)=MONTH($H72),YEAR(AN$4)=YEAR($H72)),#REF!,IF(AND(MONTH(AN$4)=MONTH($G72),YEAR(AN$4)=YEAR($G72)),#REF!,IF(AND(AN$4&lt;($H72+1),(AN$4+1)&gt;$G72),$U72,0)))</f>
        <v>0</v>
      </c>
      <c r="AO72" s="1285">
        <f>IF(AND(MONTH(AO$4)=MONTH($H72),YEAR(AO$4)=YEAR($H72)),#REF!,IF(AND(MONTH(AO$4)=MONTH($G72),YEAR(AO$4)=YEAR($G72)),#REF!,IF(AND(AO$4&lt;($H72+1),(AO$4+1)&gt;$G72),$U72,0)))</f>
        <v>0</v>
      </c>
      <c r="AP72" s="1285">
        <f>IF(AND(MONTH(AP$4)=MONTH($H72),YEAR(AP$4)=YEAR($H72)),#REF!,IF(AND(MONTH(AP$4)=MONTH($G72),YEAR(AP$4)=YEAR($G72)),#REF!,IF(AND(AP$4&lt;($H72+1),(AP$4+1)&gt;$G72),$U72,0)))</f>
        <v>0</v>
      </c>
      <c r="AQ72" s="1285">
        <f>IF(AND(MONTH(AQ$4)=MONTH($H72),YEAR(AQ$4)=YEAR($H72)),#REF!,IF(AND(MONTH(AQ$4)=MONTH($G72),YEAR(AQ$4)=YEAR($G72)),#REF!,IF(AND(AQ$4&lt;($H72+1),(AQ$4+1)&gt;$G72),$U72,0)))</f>
        <v>0</v>
      </c>
      <c r="AR72" s="1285">
        <f>IF(AND(MONTH(AR$4)=MONTH($H72),YEAR(AR$4)=YEAR($H72)),#REF!,IF(AND(MONTH(AR$4)=MONTH($G72),YEAR(AR$4)=YEAR($G72)),#REF!,IF(AND(AR$4&lt;($H72+1),(AR$4+1)&gt;$G72),$U72,0)))</f>
        <v>0</v>
      </c>
      <c r="AS72" s="1285">
        <f>IF(AND(MONTH(AS$4)=MONTH($H72),YEAR(AS$4)=YEAR($H72)),#REF!,IF(AND(MONTH(AS$4)=MONTH($G72),YEAR(AS$4)=YEAR($G72)),#REF!,IF(AND(AS$4&lt;($H72+1),(AS$4+1)&gt;$G72),$U72,0)))</f>
        <v>0</v>
      </c>
      <c r="AT72" s="1285">
        <f>IF(AND(MONTH(AT$4)=MONTH($H72),YEAR(AT$4)=YEAR($H72)),#REF!,IF(AND(MONTH(AT$4)=MONTH($G72),YEAR(AT$4)=YEAR($G72)),#REF!,IF(AND(AT$4&lt;($H72+1),(AT$4+1)&gt;$G72),$U72,0)))</f>
        <v>0</v>
      </c>
      <c r="AU72" s="1297"/>
      <c r="AV72" s="1028"/>
      <c r="AW72" s="1028"/>
    </row>
    <row r="73" spans="1:49" ht="18" customHeight="1">
      <c r="A73" s="1186" t="s">
        <v>98</v>
      </c>
      <c r="B73" s="1196" t="s">
        <v>67</v>
      </c>
      <c r="C73" s="1196" t="s">
        <v>35</v>
      </c>
      <c r="D73" s="1196"/>
      <c r="E73" s="1204"/>
      <c r="F73" s="1371" t="s">
        <v>100</v>
      </c>
      <c r="G73" s="1201">
        <v>44941</v>
      </c>
      <c r="H73" s="1201">
        <v>46036</v>
      </c>
      <c r="I73" s="1245"/>
      <c r="J73" s="1246">
        <v>0</v>
      </c>
      <c r="K73" s="1246">
        <v>586</v>
      </c>
      <c r="L73" s="1247">
        <v>8.7744999999999997</v>
      </c>
      <c r="M73" s="1309">
        <v>0</v>
      </c>
      <c r="N73" s="1247">
        <v>8.7744999999999997</v>
      </c>
      <c r="O73" s="1248">
        <v>0</v>
      </c>
      <c r="P73" s="1249">
        <f t="shared" si="18"/>
        <v>8.7744999999999997</v>
      </c>
      <c r="Q73" s="1284">
        <f t="shared" si="15"/>
        <v>5141.857</v>
      </c>
      <c r="R73" s="1285">
        <f t="shared" si="19"/>
        <v>0</v>
      </c>
      <c r="S73" s="1285">
        <f t="shared" si="20"/>
        <v>5141.857</v>
      </c>
      <c r="T73" s="1285">
        <f t="shared" si="13"/>
        <v>5141.857</v>
      </c>
      <c r="U73" s="1285">
        <f t="shared" si="22"/>
        <v>0</v>
      </c>
      <c r="V73" s="1285">
        <f t="shared" si="21"/>
        <v>5141.857</v>
      </c>
      <c r="W73" s="1285" t="e">
        <f>IF(AND(MONTH(W$4)=MONTH($H73),YEAR(W$4)=YEAR($H73)),#REF!,IF(AND(MONTH(W$4)=MONTH($G73),YEAR(W$4)=YEAR($G73)),#REF!,IF(AND(W$4&lt;($H73+1),(W$4+1)&gt;$G73),$Q73,0)))</f>
        <v>#REF!</v>
      </c>
      <c r="X73" s="1285">
        <f>IF(AND(MONTH(X$4)=MONTH($H73),YEAR(X$4)=YEAR($H73)),#REF!,IF(AND(MONTH(X$4)=MONTH($G73),YEAR(X$4)=YEAR($G73)),#REF!,IF(AND(X$4&lt;($H73+1),(X$4+1)&gt;$G73),$T73,0)))</f>
        <v>5141.857</v>
      </c>
      <c r="Y73" s="1285">
        <f>IF(AND(MONTH(Y$4)=MONTH($H73),YEAR(Y$4)=YEAR($H73)),#REF!,IF(AND(MONTH(Y$4)=MONTH($G73),YEAR(Y$4)=YEAR($G73)),#REF!,IF(AND(Y$4&lt;($H73+1),(Y$4+1)&gt;$G73),$T73,0)))</f>
        <v>5141.857</v>
      </c>
      <c r="Z73" s="1285">
        <f>IF(AND(MONTH(Z$4)=MONTH($H73),YEAR(Z$4)=YEAR($H73)),#REF!,IF(AND(MONTH(Z$4)=MONTH($G73),YEAR(Z$4)=YEAR($G73)),#REF!,IF(AND(Z$4&lt;($H73+1),(Z$4+1)&gt;$G73),$T73,0)))</f>
        <v>5141.857</v>
      </c>
      <c r="AA73" s="1285">
        <f>IF(AND(MONTH(AA$4)=MONTH($H73),YEAR(AA$4)=YEAR($H73)),#REF!,IF(AND(MONTH(AA$4)=MONTH($G73),YEAR(AA$4)=YEAR($G73)),#REF!,IF(AND(AA$4&lt;($H73+1),(AA$4+1)&gt;$G73),$T73,0)))</f>
        <v>5141.857</v>
      </c>
      <c r="AB73" s="1285">
        <f>IF(AND(MONTH(AB$4)=MONTH($H73),YEAR(AB$4)=YEAR($H73)),#REF!,IF(AND(MONTH(AB$4)=MONTH($G73),YEAR(AB$4)=YEAR($G73)),#REF!,IF(AND(AB$4&lt;($H73+1),(AB$4+1)&gt;$G73),$T73,0)))</f>
        <v>5141.857</v>
      </c>
      <c r="AC73" s="1285">
        <f>IF(AND(MONTH(AC$4)=MONTH($H73),YEAR(AC$4)=YEAR($H73)),#REF!,IF(AND(MONTH(AC$4)=MONTH($G73),YEAR(AC$4)=YEAR($G73)),#REF!,IF(AND(AC$4&lt;($H73+1),(AC$4+1)&gt;$G73),$T73,0)))</f>
        <v>5141.857</v>
      </c>
      <c r="AD73" s="1285">
        <f>IF(AND(MONTH(AD$4)=MONTH($H73),YEAR(AD$4)=YEAR($H73)),#REF!,IF(AND(MONTH(AD$4)=MONTH($G73),YEAR(AD$4)=YEAR($G73)),#REF!,IF(AND(AD$4&lt;($H73+1),(AD$4+1)&gt;$G73),$T73,0)))</f>
        <v>5141.857</v>
      </c>
      <c r="AE73" s="1285">
        <f>IF(AND(MONTH(AE$4)=MONTH($H73),YEAR(AE$4)=YEAR($H73)),#REF!,IF(AND(MONTH(AE$4)=MONTH($G73),YEAR(AE$4)=YEAR($G73)),#REF!,IF(AND(AE$4&lt;($H73+1),(AE$4+1)&gt;$G73),$T73,0)))</f>
        <v>5141.857</v>
      </c>
      <c r="AF73" s="1285">
        <f>IF(AND(MONTH(AF$4)=MONTH($H73),YEAR(AF$4)=YEAR($H73)),#REF!,IF(AND(MONTH(AF$4)=MONTH($G73),YEAR(AF$4)=YEAR($G73)),#REF!,IF(AND(AF$4&lt;($H73+1),(AF$4+1)&gt;$G73),$T73,0)))</f>
        <v>5141.857</v>
      </c>
      <c r="AG73" s="1285">
        <f>IF(AND(MONTH(AG$4)=MONTH($H73),YEAR(AG$4)=YEAR($H73)),#REF!,IF(AND(MONTH(AG$4)=MONTH($G73),YEAR(AG$4)=YEAR($G73)),#REF!,IF(AND(AG$4&lt;($H73+1),(AG$4+1)&gt;$G73),$T73,0)))</f>
        <v>5141.857</v>
      </c>
      <c r="AH73" s="1285">
        <f>IF(AND(MONTH(AH$4)=MONTH($H73),YEAR(AH$4)=YEAR($H73)),#REF!,IF(AND(MONTH(AH$4)=MONTH($G73),YEAR(AH$4)=YEAR($G73)),#REF!,IF(AND(AH$4&lt;($H73+1),(AH$4+1)&gt;$G73),$T73,0)))</f>
        <v>5141.857</v>
      </c>
      <c r="AI73" s="1285" t="e">
        <f>IF(AND(MONTH(AI$4)=MONTH($H73),YEAR(AI$4)=YEAR($H73)),#REF!,IF(AND(MONTH(AI$4)=MONTH($G73),YEAR(AI$4)=YEAR($G73)),#REF!,IF(AND(AI$4&lt;($H73+1),(AI$4+1)&gt;$G73),$R73,0)))</f>
        <v>#REF!</v>
      </c>
      <c r="AJ73" s="1285">
        <f>IF(AND(MONTH(AJ$4)=MONTH($H73),YEAR(AJ$4)=YEAR($H73)),#REF!,IF(AND(MONTH(AJ$4)=MONTH($G73),YEAR(AJ$4)=YEAR($G73)),#REF!,IF(AND(AJ$4&lt;($H73+1),(AJ$4+1)&gt;$G73),$U73,0)))</f>
        <v>0</v>
      </c>
      <c r="AK73" s="1285">
        <f>IF(AND(MONTH(AK$4)=MONTH($H73),YEAR(AK$4)=YEAR($H73)),#REF!,IF(AND(MONTH(AK$4)=MONTH($G73),YEAR(AK$4)=YEAR($G73)),#REF!,IF(AND(AK$4&lt;($H73+1),(AK$4+1)&gt;$G73),$U73,0)))</f>
        <v>0</v>
      </c>
      <c r="AL73" s="1285">
        <f>IF(AND(MONTH(AL$4)=MONTH($H73),YEAR(AL$4)=YEAR($H73)),#REF!,IF(AND(MONTH(AL$4)=MONTH($G73),YEAR(AL$4)=YEAR($G73)),#REF!,IF(AND(AL$4&lt;($H73+1),(AL$4+1)&gt;$G73),$U73,0)))</f>
        <v>0</v>
      </c>
      <c r="AM73" s="1285">
        <f>IF(AND(MONTH(AM$4)=MONTH($H73),YEAR(AM$4)=YEAR($H73)),#REF!,IF(AND(MONTH(AM$4)=MONTH($G73),YEAR(AM$4)=YEAR($G73)),#REF!,IF(AND(AM$4&lt;($H73+1),(AM$4+1)&gt;$G73),$U73,0)))</f>
        <v>0</v>
      </c>
      <c r="AN73" s="1285">
        <f>IF(AND(MONTH(AN$4)=MONTH($H73),YEAR(AN$4)=YEAR($H73)),#REF!,IF(AND(MONTH(AN$4)=MONTH($G73),YEAR(AN$4)=YEAR($G73)),#REF!,IF(AND(AN$4&lt;($H73+1),(AN$4+1)&gt;$G73),$U73,0)))</f>
        <v>0</v>
      </c>
      <c r="AO73" s="1285">
        <f>IF(AND(MONTH(AO$4)=MONTH($H73),YEAR(AO$4)=YEAR($H73)),#REF!,IF(AND(MONTH(AO$4)=MONTH($G73),YEAR(AO$4)=YEAR($G73)),#REF!,IF(AND(AO$4&lt;($H73+1),(AO$4+1)&gt;$G73),$U73,0)))</f>
        <v>0</v>
      </c>
      <c r="AP73" s="1285">
        <f>IF(AND(MONTH(AP$4)=MONTH($H73),YEAR(AP$4)=YEAR($H73)),#REF!,IF(AND(MONTH(AP$4)=MONTH($G73),YEAR(AP$4)=YEAR($G73)),#REF!,IF(AND(AP$4&lt;($H73+1),(AP$4+1)&gt;$G73),$U73,0)))</f>
        <v>0</v>
      </c>
      <c r="AQ73" s="1285">
        <f>IF(AND(MONTH(AQ$4)=MONTH($H73),YEAR(AQ$4)=YEAR($H73)),#REF!,IF(AND(MONTH(AQ$4)=MONTH($G73),YEAR(AQ$4)=YEAR($G73)),#REF!,IF(AND(AQ$4&lt;($H73+1),(AQ$4+1)&gt;$G73),$U73,0)))</f>
        <v>0</v>
      </c>
      <c r="AR73" s="1285">
        <f>IF(AND(MONTH(AR$4)=MONTH($H73),YEAR(AR$4)=YEAR($H73)),#REF!,IF(AND(MONTH(AR$4)=MONTH($G73),YEAR(AR$4)=YEAR($G73)),#REF!,IF(AND(AR$4&lt;($H73+1),(AR$4+1)&gt;$G73),$U73,0)))</f>
        <v>0</v>
      </c>
      <c r="AS73" s="1285">
        <f>IF(AND(MONTH(AS$4)=MONTH($H73),YEAR(AS$4)=YEAR($H73)),#REF!,IF(AND(MONTH(AS$4)=MONTH($G73),YEAR(AS$4)=YEAR($G73)),#REF!,IF(AND(AS$4&lt;($H73+1),(AS$4+1)&gt;$G73),$U73,0)))</f>
        <v>0</v>
      </c>
      <c r="AT73" s="1285">
        <f>IF(AND(MONTH(AT$4)=MONTH($H73),YEAR(AT$4)=YEAR($H73)),#REF!,IF(AND(MONTH(AT$4)=MONTH($G73),YEAR(AT$4)=YEAR($G73)),#REF!,IF(AND(AT$4&lt;($H73+1),(AT$4+1)&gt;$G73),$U73,0)))</f>
        <v>0</v>
      </c>
      <c r="AU73" s="1300"/>
      <c r="AV73" s="1028"/>
      <c r="AW73" s="1028"/>
    </row>
    <row r="74" spans="1:49" ht="18" customHeight="1">
      <c r="A74" s="1186">
        <v>23</v>
      </c>
      <c r="B74" s="1196" t="s">
        <v>67</v>
      </c>
      <c r="C74" s="1196" t="s">
        <v>85</v>
      </c>
      <c r="D74" s="1196"/>
      <c r="E74" s="1187"/>
      <c r="F74" s="1364" t="s">
        <v>101</v>
      </c>
      <c r="G74" s="1190">
        <v>44794</v>
      </c>
      <c r="H74" s="1190">
        <v>44977</v>
      </c>
      <c r="I74" s="1235"/>
      <c r="J74" s="1236">
        <v>786</v>
      </c>
      <c r="K74" s="1236">
        <v>786</v>
      </c>
      <c r="L74" s="1237">
        <v>10.327</v>
      </c>
      <c r="M74" s="1237">
        <v>1.38</v>
      </c>
      <c r="N74" s="1237">
        <v>10.956049999999999</v>
      </c>
      <c r="O74" s="1238">
        <v>2.2999999999999998</v>
      </c>
      <c r="P74" s="1234">
        <f t="shared" si="18"/>
        <v>11.707000000000001</v>
      </c>
      <c r="Q74" s="1284">
        <v>7056.8</v>
      </c>
      <c r="R74" s="1285">
        <f t="shared" si="19"/>
        <v>1084.68</v>
      </c>
      <c r="S74" s="1285">
        <f t="shared" si="20"/>
        <v>8141.48</v>
      </c>
      <c r="T74" s="1285">
        <v>6428</v>
      </c>
      <c r="U74" s="1285">
        <f t="shared" si="22"/>
        <v>1807.8</v>
      </c>
      <c r="V74" s="1285">
        <f t="shared" si="21"/>
        <v>8235.7999999999993</v>
      </c>
      <c r="W74" s="1285">
        <f>IF(AND(MONTH(W$4)=MONTH($H74),YEAR(W$4)=YEAR($H74)),#REF!,IF(AND(MONTH(W$4)=MONTH($G74),YEAR(W$4)=YEAR($G74)),#REF!,IF(AND(W$4&lt;($H74+1),(W$4+1)&gt;$G74),$Q74,0)))</f>
        <v>7056.8</v>
      </c>
      <c r="X74" s="1285" t="e">
        <f>IF(AND(MONTH(X$4)=MONTH($H74),YEAR(X$4)=YEAR($H74)),#REF!,IF(AND(MONTH(X$4)=MONTH($G74),YEAR(X$4)=YEAR($G74)),#REF!,IF(AND(X$4&lt;($H74+1),(X$4+1)&gt;$G74),$T74,0)))</f>
        <v>#REF!</v>
      </c>
      <c r="Y74" s="1285">
        <f>IF(AND(MONTH(Y$4)=MONTH($H74),YEAR(Y$4)=YEAR($H74)),#REF!,IF(AND(MONTH(Y$4)=MONTH($G74),YEAR(Y$4)=YEAR($G74)),#REF!,IF(AND(Y$4&lt;($H74+1),(Y$4+1)&gt;$G74),$T74,0)))</f>
        <v>0</v>
      </c>
      <c r="Z74" s="1285">
        <f>IF(AND(MONTH(Z$4)=MONTH($H74),YEAR(Z$4)=YEAR($H74)),#REF!,IF(AND(MONTH(Z$4)=MONTH($G74),YEAR(Z$4)=YEAR($G74)),#REF!,IF(AND(Z$4&lt;($H74+1),(Z$4+1)&gt;$G74),$T74,0)))</f>
        <v>0</v>
      </c>
      <c r="AA74" s="1285">
        <f>IF(AND(MONTH(AA$4)=MONTH($H74),YEAR(AA$4)=YEAR($H74)),#REF!,IF(AND(MONTH(AA$4)=MONTH($G74),YEAR(AA$4)=YEAR($G74)),#REF!,IF(AND(AA$4&lt;($H74+1),(AA$4+1)&gt;$G74),$T74,0)))</f>
        <v>0</v>
      </c>
      <c r="AB74" s="1285">
        <f>IF(AND(MONTH(AB$4)=MONTH($H74),YEAR(AB$4)=YEAR($H74)),#REF!,IF(AND(MONTH(AB$4)=MONTH($G74),YEAR(AB$4)=YEAR($G74)),#REF!,IF(AND(AB$4&lt;($H74+1),(AB$4+1)&gt;$G74),$T74,0)))</f>
        <v>0</v>
      </c>
      <c r="AC74" s="1285">
        <f>IF(AND(MONTH(AC$4)=MONTH($H74),YEAR(AC$4)=YEAR($H74)),#REF!,IF(AND(MONTH(AC$4)=MONTH($G74),YEAR(AC$4)=YEAR($G74)),#REF!,IF(AND(AC$4&lt;($H74+1),(AC$4+1)&gt;$G74),$T74,0)))</f>
        <v>0</v>
      </c>
      <c r="AD74" s="1285">
        <f>IF(AND(MONTH(AD$4)=MONTH($H74),YEAR(AD$4)=YEAR($H74)),#REF!,IF(AND(MONTH(AD$4)=MONTH($G74),YEAR(AD$4)=YEAR($G74)),#REF!,IF(AND(AD$4&lt;($H74+1),(AD$4+1)&gt;$G74),$T74,0)))</f>
        <v>0</v>
      </c>
      <c r="AE74" s="1285">
        <f>IF(AND(MONTH(AE$4)=MONTH($H74),YEAR(AE$4)=YEAR($H74)),#REF!,IF(AND(MONTH(AE$4)=MONTH($G74),YEAR(AE$4)=YEAR($G74)),#REF!,IF(AND(AE$4&lt;($H74+1),(AE$4+1)&gt;$G74),$T74,0)))</f>
        <v>0</v>
      </c>
      <c r="AF74" s="1285">
        <f>IF(AND(MONTH(AF$4)=MONTH($H74),YEAR(AF$4)=YEAR($H74)),#REF!,IF(AND(MONTH(AF$4)=MONTH($G74),YEAR(AF$4)=YEAR($G74)),#REF!,IF(AND(AF$4&lt;($H74+1),(AF$4+1)&gt;$G74),$T74,0)))</f>
        <v>0</v>
      </c>
      <c r="AG74" s="1285">
        <f>IF(AND(MONTH(AG$4)=MONTH($H74),YEAR(AG$4)=YEAR($H74)),#REF!,IF(AND(MONTH(AG$4)=MONTH($G74),YEAR(AG$4)=YEAR($G74)),#REF!,IF(AND(AG$4&lt;($H74+1),(AG$4+1)&gt;$G74),$T74,0)))</f>
        <v>0</v>
      </c>
      <c r="AH74" s="1285">
        <f>IF(AND(MONTH(AH$4)=MONTH($H74),YEAR(AH$4)=YEAR($H74)),#REF!,IF(AND(MONTH(AH$4)=MONTH($G74),YEAR(AH$4)=YEAR($G74)),#REF!,IF(AND(AH$4&lt;($H74+1),(AH$4+1)&gt;$G74),$T74,0)))</f>
        <v>0</v>
      </c>
      <c r="AI74" s="1285">
        <f>IF(AND(MONTH(AI$4)=MONTH($H74),YEAR(AI$4)=YEAR($H74)),#REF!,IF(AND(MONTH(AI$4)=MONTH($G74),YEAR(AI$4)=YEAR($G74)),#REF!,IF(AND(AI$4&lt;($H74+1),(AI$4+1)&gt;$G74),$R74,0)))</f>
        <v>1084.68</v>
      </c>
      <c r="AJ74" s="1285" t="e">
        <f>IF(AND(MONTH(AJ$4)=MONTH($H74),YEAR(AJ$4)=YEAR($H74)),#REF!,IF(AND(MONTH(AJ$4)=MONTH($G74),YEAR(AJ$4)=YEAR($G74)),#REF!,IF(AND(AJ$4&lt;($H74+1),(AJ$4+1)&gt;$G74),$U74,0)))</f>
        <v>#REF!</v>
      </c>
      <c r="AK74" s="1285">
        <f>IF(AND(MONTH(AK$4)=MONTH($H74),YEAR(AK$4)=YEAR($H74)),#REF!,IF(AND(MONTH(AK$4)=MONTH($G74),YEAR(AK$4)=YEAR($G74)),#REF!,IF(AND(AK$4&lt;($H74+1),(AK$4+1)&gt;$G74),$U74,0)))</f>
        <v>0</v>
      </c>
      <c r="AL74" s="1285">
        <f>IF(AND(MONTH(AL$4)=MONTH($H74),YEAR(AL$4)=YEAR($H74)),#REF!,IF(AND(MONTH(AL$4)=MONTH($G74),YEAR(AL$4)=YEAR($G74)),#REF!,IF(AND(AL$4&lt;($H74+1),(AL$4+1)&gt;$G74),$U74,0)))</f>
        <v>0</v>
      </c>
      <c r="AM74" s="1285">
        <f>IF(AND(MONTH(AM$4)=MONTH($H74),YEAR(AM$4)=YEAR($H74)),#REF!,IF(AND(MONTH(AM$4)=MONTH($G74),YEAR(AM$4)=YEAR($G74)),#REF!,IF(AND(AM$4&lt;($H74+1),(AM$4+1)&gt;$G74),$U74,0)))</f>
        <v>0</v>
      </c>
      <c r="AN74" s="1285">
        <f>IF(AND(MONTH(AN$4)=MONTH($H74),YEAR(AN$4)=YEAR($H74)),#REF!,IF(AND(MONTH(AN$4)=MONTH($G74),YEAR(AN$4)=YEAR($G74)),#REF!,IF(AND(AN$4&lt;($H74+1),(AN$4+1)&gt;$G74),$U74,0)))</f>
        <v>0</v>
      </c>
      <c r="AO74" s="1285">
        <f>IF(AND(MONTH(AO$4)=MONTH($H74),YEAR(AO$4)=YEAR($H74)),#REF!,IF(AND(MONTH(AO$4)=MONTH($G74),YEAR(AO$4)=YEAR($G74)),#REF!,IF(AND(AO$4&lt;($H74+1),(AO$4+1)&gt;$G74),$U74,0)))</f>
        <v>0</v>
      </c>
      <c r="AP74" s="1285">
        <f>IF(AND(MONTH(AP$4)=MONTH($H74),YEAR(AP$4)=YEAR($H74)),#REF!,IF(AND(MONTH(AP$4)=MONTH($G74),YEAR(AP$4)=YEAR($G74)),#REF!,IF(AND(AP$4&lt;($H74+1),(AP$4+1)&gt;$G74),$U74,0)))</f>
        <v>0</v>
      </c>
      <c r="AQ74" s="1285">
        <f>IF(AND(MONTH(AQ$4)=MONTH($H74),YEAR(AQ$4)=YEAR($H74)),#REF!,IF(AND(MONTH(AQ$4)=MONTH($G74),YEAR(AQ$4)=YEAR($G74)),#REF!,IF(AND(AQ$4&lt;($H74+1),(AQ$4+1)&gt;$G74),$U74,0)))</f>
        <v>0</v>
      </c>
      <c r="AR74" s="1285">
        <f>IF(AND(MONTH(AR$4)=MONTH($H74),YEAR(AR$4)=YEAR($H74)),#REF!,IF(AND(MONTH(AR$4)=MONTH($G74),YEAR(AR$4)=YEAR($G74)),#REF!,IF(AND(AR$4&lt;($H74+1),(AR$4+1)&gt;$G74),$U74,0)))</f>
        <v>0</v>
      </c>
      <c r="AS74" s="1285">
        <f>IF(AND(MONTH(AS$4)=MONTH($H74),YEAR(AS$4)=YEAR($H74)),#REF!,IF(AND(MONTH(AS$4)=MONTH($G74),YEAR(AS$4)=YEAR($G74)),#REF!,IF(AND(AS$4&lt;($H74+1),(AS$4+1)&gt;$G74),$U74,0)))</f>
        <v>0</v>
      </c>
      <c r="AT74" s="1285">
        <f>IF(AND(MONTH(AT$4)=MONTH($H74),YEAR(AT$4)=YEAR($H74)),#REF!,IF(AND(MONTH(AT$4)=MONTH($G74),YEAR(AT$4)=YEAR($G74)),#REF!,IF(AND(AT$4&lt;($H74+1),(AT$4+1)&gt;$G74),$U74,0)))</f>
        <v>0</v>
      </c>
      <c r="AU74" s="1297"/>
      <c r="AV74" s="1028"/>
      <c r="AW74" s="1028"/>
    </row>
    <row r="75" spans="1:49" ht="18" customHeight="1">
      <c r="A75" s="1186">
        <v>23</v>
      </c>
      <c r="B75" s="1196" t="s">
        <v>67</v>
      </c>
      <c r="C75" s="1196" t="s">
        <v>102</v>
      </c>
      <c r="D75" s="1196"/>
      <c r="E75" s="1209" t="s">
        <v>103</v>
      </c>
      <c r="F75" s="1370" t="s">
        <v>101</v>
      </c>
      <c r="G75" s="1211">
        <v>44978</v>
      </c>
      <c r="H75" s="1211">
        <v>45046</v>
      </c>
      <c r="I75" s="1256"/>
      <c r="J75" s="1257">
        <v>0</v>
      </c>
      <c r="K75" s="1257">
        <v>786</v>
      </c>
      <c r="L75" s="1267">
        <v>0</v>
      </c>
      <c r="M75" s="1267">
        <v>0</v>
      </c>
      <c r="N75" s="1259">
        <v>10.925000000000001</v>
      </c>
      <c r="O75" s="1260">
        <v>2.2999999999999998</v>
      </c>
      <c r="P75" s="1261">
        <f>N75+O75</f>
        <v>13.225</v>
      </c>
      <c r="Q75" s="1285">
        <f>L75*J75</f>
        <v>0</v>
      </c>
      <c r="R75" s="1285">
        <f t="shared" si="19"/>
        <v>0</v>
      </c>
      <c r="S75" s="1285">
        <f t="shared" si="20"/>
        <v>0</v>
      </c>
      <c r="T75" s="1285">
        <f t="shared" ref="T75:T86" si="23">N75*K75</f>
        <v>8587.0499999999993</v>
      </c>
      <c r="U75" s="1285">
        <f t="shared" si="22"/>
        <v>1807.8</v>
      </c>
      <c r="V75" s="1285">
        <f t="shared" si="21"/>
        <v>10394.85</v>
      </c>
      <c r="W75" s="1285">
        <f>IF(AND(MONTH(W$4)=MONTH($H75),YEAR(W$4)=YEAR($H75)),#REF!,IF(AND(MONTH(W$4)=MONTH($G75),YEAR(W$4)=YEAR($G75)),#REF!,IF(AND(W$4&lt;($H75+1),(W$4+1)&gt;$G75),$Q75,0)))</f>
        <v>0</v>
      </c>
      <c r="X75" s="1285" t="e">
        <f>IF(AND(MONTH(X$4)=MONTH($H75),YEAR(X$4)=YEAR($H75)),#REF!,IF(AND(MONTH(X$4)=MONTH($G75),YEAR(X$4)=YEAR($G75)),#REF!,IF(AND(X$4&lt;($H75+1),(X$4+1)&gt;$G75),$T75,0)))</f>
        <v>#REF!</v>
      </c>
      <c r="Y75" s="1285">
        <f>IF(AND(MONTH(Y$4)=MONTH($H75),YEAR(Y$4)=YEAR($H75)),#REF!,IF(AND(MONTH(Y$4)=MONTH($G75),YEAR(Y$4)=YEAR($G75)),#REF!,IF(AND(Y$4&lt;($H75+1),(Y$4+1)&gt;$G75),$T75,0)))</f>
        <v>8587.0499999999993</v>
      </c>
      <c r="Z75" s="1285" t="e">
        <f>IF(AND(MONTH(Z$4)=MONTH($H75),YEAR(Z$4)=YEAR($H75)),#REF!,IF(AND(MONTH(Z$4)=MONTH($G75),YEAR(Z$4)=YEAR($G75)),#REF!,IF(AND(Z$4&lt;($H75+1),(Z$4+1)&gt;$G75),$T75,0)))</f>
        <v>#REF!</v>
      </c>
      <c r="AA75" s="1285">
        <f>IF(AND(MONTH(AA$4)=MONTH($H75),YEAR(AA$4)=YEAR($H75)),#REF!,IF(AND(MONTH(AA$4)=MONTH($G75),YEAR(AA$4)=YEAR($G75)),#REF!,IF(AND(AA$4&lt;($H75+1),(AA$4+1)&gt;$G75),$T75,0)))</f>
        <v>0</v>
      </c>
      <c r="AB75" s="1285">
        <f>IF(AND(MONTH(AB$4)=MONTH($H75),YEAR(AB$4)=YEAR($H75)),#REF!,IF(AND(MONTH(AB$4)=MONTH($G75),YEAR(AB$4)=YEAR($G75)),#REF!,IF(AND(AB$4&lt;($H75+1),(AB$4+1)&gt;$G75),$T75,0)))</f>
        <v>0</v>
      </c>
      <c r="AC75" s="1285">
        <f>IF(AND(MONTH(AC$4)=MONTH($H75),YEAR(AC$4)=YEAR($H75)),#REF!,IF(AND(MONTH(AC$4)=MONTH($G75),YEAR(AC$4)=YEAR($G75)),#REF!,IF(AND(AC$4&lt;($H75+1),(AC$4+1)&gt;$G75),$T75,0)))</f>
        <v>0</v>
      </c>
      <c r="AD75" s="1285">
        <f>IF(AND(MONTH(AD$4)=MONTH($H75),YEAR(AD$4)=YEAR($H75)),#REF!,IF(AND(MONTH(AD$4)=MONTH($G75),YEAR(AD$4)=YEAR($G75)),#REF!,IF(AND(AD$4&lt;($H75+1),(AD$4+1)&gt;$G75),$T75,0)))</f>
        <v>0</v>
      </c>
      <c r="AE75" s="1285">
        <f>IF(AND(MONTH(AE$4)=MONTH($H75),YEAR(AE$4)=YEAR($H75)),#REF!,IF(AND(MONTH(AE$4)=MONTH($G75),YEAR(AE$4)=YEAR($G75)),#REF!,IF(AND(AE$4&lt;($H75+1),(AE$4+1)&gt;$G75),$T75,0)))</f>
        <v>0</v>
      </c>
      <c r="AF75" s="1285">
        <f>IF(AND(MONTH(AF$4)=MONTH($H75),YEAR(AF$4)=YEAR($H75)),#REF!,IF(AND(MONTH(AF$4)=MONTH($G75),YEAR(AF$4)=YEAR($G75)),#REF!,IF(AND(AF$4&lt;($H75+1),(AF$4+1)&gt;$G75),$T75,0)))</f>
        <v>0</v>
      </c>
      <c r="AG75" s="1285">
        <f>IF(AND(MONTH(AG$4)=MONTH($H75),YEAR(AG$4)=YEAR($H75)),#REF!,IF(AND(MONTH(AG$4)=MONTH($G75),YEAR(AG$4)=YEAR($G75)),#REF!,IF(AND(AG$4&lt;($H75+1),(AG$4+1)&gt;$G75),$T75,0)))</f>
        <v>0</v>
      </c>
      <c r="AH75" s="1285">
        <f>IF(AND(MONTH(AH$4)=MONTH($H75),YEAR(AH$4)=YEAR($H75)),#REF!,IF(AND(MONTH(AH$4)=MONTH($G75),YEAR(AH$4)=YEAR($G75)),#REF!,IF(AND(AH$4&lt;($H75+1),(AH$4+1)&gt;$G75),$T75,0)))</f>
        <v>0</v>
      </c>
      <c r="AI75" s="1285">
        <f>IF(AND(MONTH(AI$4)=MONTH($H75),YEAR(AI$4)=YEAR($H75)),#REF!,IF(AND(MONTH(AI$4)=MONTH($G75),YEAR(AI$4)=YEAR($G75)),#REF!,IF(AND(AI$4&lt;($H75+1),(AI$4+1)&gt;$G75),$R75,0)))</f>
        <v>0</v>
      </c>
      <c r="AJ75" s="1285" t="e">
        <f>IF(AND(MONTH(AJ$4)=MONTH($H75),YEAR(AJ$4)=YEAR($H75)),#REF!,IF(AND(MONTH(AJ$4)=MONTH($G75),YEAR(AJ$4)=YEAR($G75)),#REF!,IF(AND(AJ$4&lt;($H75+1),(AJ$4+1)&gt;$G75),$U75,0)))</f>
        <v>#REF!</v>
      </c>
      <c r="AK75" s="1285">
        <f>IF(AND(MONTH(AK$4)=MONTH($H75),YEAR(AK$4)=YEAR($H75)),#REF!,IF(AND(MONTH(AK$4)=MONTH($G75),YEAR(AK$4)=YEAR($G75)),#REF!,IF(AND(AK$4&lt;($H75+1),(AK$4+1)&gt;$G75),$U75,0)))</f>
        <v>1807.8</v>
      </c>
      <c r="AL75" s="1285" t="e">
        <f>IF(AND(MONTH(AL$4)=MONTH($H75),YEAR(AL$4)=YEAR($H75)),#REF!,IF(AND(MONTH(AL$4)=MONTH($G75),YEAR(AL$4)=YEAR($G75)),#REF!,IF(AND(AL$4&lt;($H75+1),(AL$4+1)&gt;$G75),$U75,0)))</f>
        <v>#REF!</v>
      </c>
      <c r="AM75" s="1285">
        <f>IF(AND(MONTH(AM$4)=MONTH($H75),YEAR(AM$4)=YEAR($H75)),#REF!,IF(AND(MONTH(AM$4)=MONTH($G75),YEAR(AM$4)=YEAR($G75)),#REF!,IF(AND(AM$4&lt;($H75+1),(AM$4+1)&gt;$G75),$U75,0)))</f>
        <v>0</v>
      </c>
      <c r="AN75" s="1285">
        <f>IF(AND(MONTH(AN$4)=MONTH($H75),YEAR(AN$4)=YEAR($H75)),#REF!,IF(AND(MONTH(AN$4)=MONTH($G75),YEAR(AN$4)=YEAR($G75)),#REF!,IF(AND(AN$4&lt;($H75+1),(AN$4+1)&gt;$G75),$U75,0)))</f>
        <v>0</v>
      </c>
      <c r="AO75" s="1285">
        <f>IF(AND(MONTH(AO$4)=MONTH($H75),YEAR(AO$4)=YEAR($H75)),#REF!,IF(AND(MONTH(AO$4)=MONTH($G75),YEAR(AO$4)=YEAR($G75)),#REF!,IF(AND(AO$4&lt;($H75+1),(AO$4+1)&gt;$G75),$U75,0)))</f>
        <v>0</v>
      </c>
      <c r="AP75" s="1285">
        <f>IF(AND(MONTH(AP$4)=MONTH($H75),YEAR(AP$4)=YEAR($H75)),#REF!,IF(AND(MONTH(AP$4)=MONTH($G75),YEAR(AP$4)=YEAR($G75)),#REF!,IF(AND(AP$4&lt;($H75+1),(AP$4+1)&gt;$G75),$U75,0)))</f>
        <v>0</v>
      </c>
      <c r="AQ75" s="1285">
        <f>IF(AND(MONTH(AQ$4)=MONTH($H75),YEAR(AQ$4)=YEAR($H75)),#REF!,IF(AND(MONTH(AQ$4)=MONTH($G75),YEAR(AQ$4)=YEAR($G75)),#REF!,IF(AND(AQ$4&lt;($H75+1),(AQ$4+1)&gt;$G75),$U75,0)))</f>
        <v>0</v>
      </c>
      <c r="AR75" s="1285">
        <f>IF(AND(MONTH(AR$4)=MONTH($H75),YEAR(AR$4)=YEAR($H75)),#REF!,IF(AND(MONTH(AR$4)=MONTH($G75),YEAR(AR$4)=YEAR($G75)),#REF!,IF(AND(AR$4&lt;($H75+1),(AR$4+1)&gt;$G75),$U75,0)))</f>
        <v>0</v>
      </c>
      <c r="AS75" s="1285">
        <f>IF(AND(MONTH(AS$4)=MONTH($H75),YEAR(AS$4)=YEAR($H75)),#REF!,IF(AND(MONTH(AS$4)=MONTH($G75),YEAR(AS$4)=YEAR($G75)),#REF!,IF(AND(AS$4&lt;($H75+1),(AS$4+1)&gt;$G75),$U75,0)))</f>
        <v>0</v>
      </c>
      <c r="AT75" s="1285">
        <f>IF(AND(MONTH(AT$4)=MONTH($H75),YEAR(AT$4)=YEAR($H75)),#REF!,IF(AND(MONTH(AT$4)=MONTH($G75),YEAR(AT$4)=YEAR($G75)),#REF!,IF(AND(AT$4&lt;($H75+1),(AT$4+1)&gt;$G75),$U75,0)))</f>
        <v>0</v>
      </c>
      <c r="AU75" s="1297"/>
      <c r="AV75" s="1028"/>
      <c r="AW75" s="1028"/>
    </row>
    <row r="76" spans="1:49" ht="18" customHeight="1">
      <c r="A76" s="1186">
        <v>24</v>
      </c>
      <c r="B76" s="1187" t="s">
        <v>67</v>
      </c>
      <c r="C76" s="1187" t="s">
        <v>104</v>
      </c>
      <c r="D76" s="1187" t="s">
        <v>105</v>
      </c>
      <c r="E76" s="1187" t="s">
        <v>106</v>
      </c>
      <c r="F76" s="1372" t="s">
        <v>107</v>
      </c>
      <c r="G76" s="1190">
        <v>44682</v>
      </c>
      <c r="H76" s="1190">
        <v>45046</v>
      </c>
      <c r="I76" s="1235"/>
      <c r="J76" s="1236">
        <v>996</v>
      </c>
      <c r="K76" s="1236">
        <v>996</v>
      </c>
      <c r="L76" s="1237">
        <v>9.7750000000000004</v>
      </c>
      <c r="M76" s="1238">
        <v>0</v>
      </c>
      <c r="N76" s="1237">
        <v>9.7750000000000004</v>
      </c>
      <c r="O76" s="1238">
        <v>0</v>
      </c>
      <c r="P76" s="1234">
        <f>L76+M76</f>
        <v>9.7750000000000004</v>
      </c>
      <c r="Q76" s="1284">
        <f t="shared" ref="Q76:Q86" si="24">L76*K76</f>
        <v>9735.9</v>
      </c>
      <c r="R76" s="1285">
        <f t="shared" si="19"/>
        <v>0</v>
      </c>
      <c r="S76" s="1285">
        <f t="shared" si="20"/>
        <v>9735.9</v>
      </c>
      <c r="T76" s="1285">
        <f t="shared" si="23"/>
        <v>9735.9</v>
      </c>
      <c r="U76" s="1285">
        <f t="shared" si="22"/>
        <v>0</v>
      </c>
      <c r="V76" s="1285">
        <f t="shared" si="21"/>
        <v>9735.9</v>
      </c>
      <c r="W76" s="1285">
        <f>IF(AND(MONTH(W$4)=MONTH($H76),YEAR(W$4)=YEAR($H76)),#REF!,IF(AND(MONTH(W$4)=MONTH($G76),YEAR(W$4)=YEAR($G76)),#REF!,IF(AND(W$4&lt;($H76+1),(W$4+1)&gt;$G76),$Q76,0)))</f>
        <v>9735.9</v>
      </c>
      <c r="X76" s="1285">
        <f>IF(AND(MONTH(X$4)=MONTH($H76),YEAR(X$4)=YEAR($H76)),#REF!,IF(AND(MONTH(X$4)=MONTH($G76),YEAR(X$4)=YEAR($G76)),#REF!,IF(AND(X$4&lt;($H76+1),(X$4+1)&gt;$G76),$T76,0)))</f>
        <v>9735.9</v>
      </c>
      <c r="Y76" s="1285">
        <f>IF(AND(MONTH(Y$4)=MONTH($H76),YEAR(Y$4)=YEAR($H76)),#REF!,IF(AND(MONTH(Y$4)=MONTH($G76),YEAR(Y$4)=YEAR($G76)),#REF!,IF(AND(Y$4&lt;($H76+1),(Y$4+1)&gt;$G76),$T76,0)))</f>
        <v>9735.9</v>
      </c>
      <c r="Z76" s="1285" t="e">
        <f>IF(AND(MONTH(Z$4)=MONTH($H76),YEAR(Z$4)=YEAR($H76)),#REF!,IF(AND(MONTH(Z$4)=MONTH($G76),YEAR(Z$4)=YEAR($G76)),#REF!,IF(AND(Z$4&lt;($H76+1),(Z$4+1)&gt;$G76),$T76,0)))</f>
        <v>#REF!</v>
      </c>
      <c r="AA76" s="1285">
        <f>IF(AND(MONTH(AA$4)=MONTH($H76),YEAR(AA$4)=YEAR($H76)),#REF!,IF(AND(MONTH(AA$4)=MONTH($G76),YEAR(AA$4)=YEAR($G76)),#REF!,IF(AND(AA$4&lt;($H76+1),(AA$4+1)&gt;$G76),$T76,0)))</f>
        <v>0</v>
      </c>
      <c r="AB76" s="1285">
        <f>IF(AND(MONTH(AB$4)=MONTH($H76),YEAR(AB$4)=YEAR($H76)),#REF!,IF(AND(MONTH(AB$4)=MONTH($G76),YEAR(AB$4)=YEAR($G76)),#REF!,IF(AND(AB$4&lt;($H76+1),(AB$4+1)&gt;$G76),$T76,0)))</f>
        <v>0</v>
      </c>
      <c r="AC76" s="1285">
        <f>IF(AND(MONTH(AC$4)=MONTH($H76),YEAR(AC$4)=YEAR($H76)),#REF!,IF(AND(MONTH(AC$4)=MONTH($G76),YEAR(AC$4)=YEAR($G76)),#REF!,IF(AND(AC$4&lt;($H76+1),(AC$4+1)&gt;$G76),$T76,0)))</f>
        <v>0</v>
      </c>
      <c r="AD76" s="1285">
        <f>IF(AND(MONTH(AD$4)=MONTH($H76),YEAR(AD$4)=YEAR($H76)),#REF!,IF(AND(MONTH(AD$4)=MONTH($G76),YEAR(AD$4)=YEAR($G76)),#REF!,IF(AND(AD$4&lt;($H76+1),(AD$4+1)&gt;$G76),$T76,0)))</f>
        <v>0</v>
      </c>
      <c r="AE76" s="1285">
        <f>IF(AND(MONTH(AE$4)=MONTH($H76),YEAR(AE$4)=YEAR($H76)),#REF!,IF(AND(MONTH(AE$4)=MONTH($G76),YEAR(AE$4)=YEAR($G76)),#REF!,IF(AND(AE$4&lt;($H76+1),(AE$4+1)&gt;$G76),$T76,0)))</f>
        <v>0</v>
      </c>
      <c r="AF76" s="1285">
        <f>IF(AND(MONTH(AF$4)=MONTH($H76),YEAR(AF$4)=YEAR($H76)),#REF!,IF(AND(MONTH(AF$4)=MONTH($G76),YEAR(AF$4)=YEAR($G76)),#REF!,IF(AND(AF$4&lt;($H76+1),(AF$4+1)&gt;$G76),$T76,0)))</f>
        <v>0</v>
      </c>
      <c r="AG76" s="1285">
        <f>IF(AND(MONTH(AG$4)=MONTH($H76),YEAR(AG$4)=YEAR($H76)),#REF!,IF(AND(MONTH(AG$4)=MONTH($G76),YEAR(AG$4)=YEAR($G76)),#REF!,IF(AND(AG$4&lt;($H76+1),(AG$4+1)&gt;$G76),$T76,0)))</f>
        <v>0</v>
      </c>
      <c r="AH76" s="1285">
        <f>IF(AND(MONTH(AH$4)=MONTH($H76),YEAR(AH$4)=YEAR($H76)),#REF!,IF(AND(MONTH(AH$4)=MONTH($G76),YEAR(AH$4)=YEAR($G76)),#REF!,IF(AND(AH$4&lt;($H76+1),(AH$4+1)&gt;$G76),$T76,0)))</f>
        <v>0</v>
      </c>
      <c r="AI76" s="1285">
        <f>IF(AND(MONTH(AI$4)=MONTH($H76),YEAR(AI$4)=YEAR($H76)),#REF!,IF(AND(MONTH(AI$4)=MONTH($G76),YEAR(AI$4)=YEAR($G76)),#REF!,IF(AND(AI$4&lt;($H76+1),(AI$4+1)&gt;$G76),$R76,0)))</f>
        <v>0</v>
      </c>
      <c r="AJ76" s="1285">
        <f>IF(AND(MONTH(AJ$4)=MONTH($H76),YEAR(AJ$4)=YEAR($H76)),#REF!,IF(AND(MONTH(AJ$4)=MONTH($G76),YEAR(AJ$4)=YEAR($G76)),#REF!,IF(AND(AJ$4&lt;($H76+1),(AJ$4+1)&gt;$G76),$U76,0)))</f>
        <v>0</v>
      </c>
      <c r="AK76" s="1285">
        <f>IF(AND(MONTH(AK$4)=MONTH($H76),YEAR(AK$4)=YEAR($H76)),#REF!,IF(AND(MONTH(AK$4)=MONTH($G76),YEAR(AK$4)=YEAR($G76)),#REF!,IF(AND(AK$4&lt;($H76+1),(AK$4+1)&gt;$G76),$U76,0)))</f>
        <v>0</v>
      </c>
      <c r="AL76" s="1285" t="e">
        <f>IF(AND(MONTH(AL$4)=MONTH($H76),YEAR(AL$4)=YEAR($H76)),#REF!,IF(AND(MONTH(AL$4)=MONTH($G76),YEAR(AL$4)=YEAR($G76)),#REF!,IF(AND(AL$4&lt;($H76+1),(AL$4+1)&gt;$G76),$U76,0)))</f>
        <v>#REF!</v>
      </c>
      <c r="AM76" s="1285">
        <f>IF(AND(MONTH(AM$4)=MONTH($H76),YEAR(AM$4)=YEAR($H76)),#REF!,IF(AND(MONTH(AM$4)=MONTH($G76),YEAR(AM$4)=YEAR($G76)),#REF!,IF(AND(AM$4&lt;($H76+1),(AM$4+1)&gt;$G76),$U76,0)))</f>
        <v>0</v>
      </c>
      <c r="AN76" s="1285">
        <f>IF(AND(MONTH(AN$4)=MONTH($H76),YEAR(AN$4)=YEAR($H76)),#REF!,IF(AND(MONTH(AN$4)=MONTH($G76),YEAR(AN$4)=YEAR($G76)),#REF!,IF(AND(AN$4&lt;($H76+1),(AN$4+1)&gt;$G76),$U76,0)))</f>
        <v>0</v>
      </c>
      <c r="AO76" s="1285">
        <f>IF(AND(MONTH(AO$4)=MONTH($H76),YEAR(AO$4)=YEAR($H76)),#REF!,IF(AND(MONTH(AO$4)=MONTH($G76),YEAR(AO$4)=YEAR($G76)),#REF!,IF(AND(AO$4&lt;($H76+1),(AO$4+1)&gt;$G76),$U76,0)))</f>
        <v>0</v>
      </c>
      <c r="AP76" s="1285">
        <f>IF(AND(MONTH(AP$4)=MONTH($H76),YEAR(AP$4)=YEAR($H76)),#REF!,IF(AND(MONTH(AP$4)=MONTH($G76),YEAR(AP$4)=YEAR($G76)),#REF!,IF(AND(AP$4&lt;($H76+1),(AP$4+1)&gt;$G76),$U76,0)))</f>
        <v>0</v>
      </c>
      <c r="AQ76" s="1285">
        <f>IF(AND(MONTH(AQ$4)=MONTH($H76),YEAR(AQ$4)=YEAR($H76)),#REF!,IF(AND(MONTH(AQ$4)=MONTH($G76),YEAR(AQ$4)=YEAR($G76)),#REF!,IF(AND(AQ$4&lt;($H76+1),(AQ$4+1)&gt;$G76),$U76,0)))</f>
        <v>0</v>
      </c>
      <c r="AR76" s="1285">
        <f>IF(AND(MONTH(AR$4)=MONTH($H76),YEAR(AR$4)=YEAR($H76)),#REF!,IF(AND(MONTH(AR$4)=MONTH($G76),YEAR(AR$4)=YEAR($G76)),#REF!,IF(AND(AR$4&lt;($H76+1),(AR$4+1)&gt;$G76),$U76,0)))</f>
        <v>0</v>
      </c>
      <c r="AS76" s="1285">
        <f>IF(AND(MONTH(AS$4)=MONTH($H76),YEAR(AS$4)=YEAR($H76)),#REF!,IF(AND(MONTH(AS$4)=MONTH($G76),YEAR(AS$4)=YEAR($G76)),#REF!,IF(AND(AS$4&lt;($H76+1),(AS$4+1)&gt;$G76),$U76,0)))</f>
        <v>0</v>
      </c>
      <c r="AT76" s="1285">
        <f>IF(AND(MONTH(AT$4)=MONTH($H76),YEAR(AT$4)=YEAR($H76)),#REF!,IF(AND(MONTH(AT$4)=MONTH($G76),YEAR(AT$4)=YEAR($G76)),#REF!,IF(AND(AT$4&lt;($H76+1),(AT$4+1)&gt;$G76),$U76,0)))</f>
        <v>0</v>
      </c>
      <c r="AU76" s="1297"/>
      <c r="AV76" s="1028"/>
      <c r="AW76" s="1028"/>
    </row>
    <row r="77" spans="1:49" ht="18" customHeight="1">
      <c r="A77" s="1186">
        <v>24</v>
      </c>
      <c r="B77" s="1196" t="s">
        <v>67</v>
      </c>
      <c r="C77" s="1196" t="s">
        <v>104</v>
      </c>
      <c r="D77" s="1196" t="s">
        <v>105</v>
      </c>
      <c r="E77" s="1301" t="s">
        <v>108</v>
      </c>
      <c r="F77" s="1373" t="s">
        <v>109</v>
      </c>
      <c r="G77" s="1207">
        <v>45145</v>
      </c>
      <c r="H77" s="1207">
        <v>45875</v>
      </c>
      <c r="I77" s="1250"/>
      <c r="J77" s="1251">
        <v>2809</v>
      </c>
      <c r="K77" s="1251">
        <v>2809</v>
      </c>
      <c r="L77" s="1254">
        <v>0</v>
      </c>
      <c r="M77" s="1254">
        <v>0</v>
      </c>
      <c r="N77" s="1253">
        <v>5.1749999999999998</v>
      </c>
      <c r="O77" s="1254">
        <v>2.2999999999999998</v>
      </c>
      <c r="P77" s="1255">
        <f>N77+O77</f>
        <v>7.4749999999999996</v>
      </c>
      <c r="Q77" s="1285">
        <f t="shared" si="24"/>
        <v>0</v>
      </c>
      <c r="R77" s="1285">
        <f t="shared" si="19"/>
        <v>0</v>
      </c>
      <c r="S77" s="1285">
        <f t="shared" si="20"/>
        <v>0</v>
      </c>
      <c r="T77" s="1285">
        <f t="shared" si="23"/>
        <v>14536.575000000001</v>
      </c>
      <c r="U77" s="1285">
        <f t="shared" si="22"/>
        <v>6460.7</v>
      </c>
      <c r="V77" s="1285">
        <f t="shared" si="21"/>
        <v>20997.275000000001</v>
      </c>
      <c r="W77" s="1285">
        <f>IF(AND(MONTH(W$4)=MONTH($H77),YEAR(W$4)=YEAR($H77)),#REF!,IF(AND(MONTH(W$4)=MONTH($G77),YEAR(W$4)=YEAR($G77)),#REF!,IF(AND(W$4&lt;($H77+1),(W$4+1)&gt;$G77),$Q77,0)))</f>
        <v>0</v>
      </c>
      <c r="X77" s="1285">
        <f>IF(AND(MONTH(X$4)=MONTH($H77),YEAR(X$4)=YEAR($H77)),#REF!,IF(AND(MONTH(X$4)=MONTH($G77),YEAR(X$4)=YEAR($G77)),#REF!,IF(AND(X$4&lt;($H77+1),(X$4+1)&gt;$G77),$T77,0)))</f>
        <v>0</v>
      </c>
      <c r="Y77" s="1285">
        <f>IF(AND(MONTH(Y$4)=MONTH($H77),YEAR(Y$4)=YEAR($H77)),#REF!,IF(AND(MONTH(Y$4)=MONTH($G77),YEAR(Y$4)=YEAR($G77)),#REF!,IF(AND(Y$4&lt;($H77+1),(Y$4+1)&gt;$G77),$T77,0)))</f>
        <v>0</v>
      </c>
      <c r="Z77" s="1285">
        <f>IF(AND(MONTH(Z$4)=MONTH($H77),YEAR(Z$4)=YEAR($H77)),#REF!,IF(AND(MONTH(Z$4)=MONTH($G77),YEAR(Z$4)=YEAR($G77)),#REF!,IF(AND(Z$4&lt;($H77+1),(Z$4+1)&gt;$G77),$T77,0)))</f>
        <v>0</v>
      </c>
      <c r="AA77" s="1285">
        <f>IF(AND(MONTH(AA$4)=MONTH($H77),YEAR(AA$4)=YEAR($H77)),#REF!,IF(AND(MONTH(AA$4)=MONTH($G77),YEAR(AA$4)=YEAR($G77)),#REF!,IF(AND(AA$4&lt;($H77+1),(AA$4+1)&gt;$G77),$T77,0)))</f>
        <v>0</v>
      </c>
      <c r="AB77" s="1285">
        <f>IF(AND(MONTH(AB$4)=MONTH($H77),YEAR(AB$4)=YEAR($H77)),#REF!,IF(AND(MONTH(AB$4)=MONTH($G77),YEAR(AB$4)=YEAR($G77)),#REF!,IF(AND(AB$4&lt;($H77+1),(AB$4+1)&gt;$G77),$T77,0)))</f>
        <v>0</v>
      </c>
      <c r="AC77" s="1285">
        <f>IF(AND(MONTH(AC$4)=MONTH($H77),YEAR(AC$4)=YEAR($H77)),#REF!,IF(AND(MONTH(AC$4)=MONTH($G77),YEAR(AC$4)=YEAR($G77)),#REF!,IF(AND(AC$4&lt;($H77+1),(AC$4+1)&gt;$G77),$T77,0)))</f>
        <v>0</v>
      </c>
      <c r="AD77" s="1285" t="e">
        <f>IF(AND(MONTH(AD$4)=MONTH($H77),YEAR(AD$4)=YEAR($H77)),#REF!,IF(AND(MONTH(AD$4)=MONTH($G77),YEAR(AD$4)=YEAR($G77)),#REF!,IF(AND(AD$4&lt;($H77+1),(AD$4+1)&gt;$G77),$T77,0)))</f>
        <v>#REF!</v>
      </c>
      <c r="AE77" s="1285">
        <f>IF(AND(MONTH(AE$4)=MONTH($H77),YEAR(AE$4)=YEAR($H77)),#REF!,IF(AND(MONTH(AE$4)=MONTH($G77),YEAR(AE$4)=YEAR($G77)),#REF!,IF(AND(AE$4&lt;($H77+1),(AE$4+1)&gt;$G77),$T77,0)))</f>
        <v>14536.575000000001</v>
      </c>
      <c r="AF77" s="1285">
        <f>IF(AND(MONTH(AF$4)=MONTH($H77),YEAR(AF$4)=YEAR($H77)),#REF!,IF(AND(MONTH(AF$4)=MONTH($G77),YEAR(AF$4)=YEAR($G77)),#REF!,IF(AND(AF$4&lt;($H77+1),(AF$4+1)&gt;$G77),$T77,0)))</f>
        <v>14536.575000000001</v>
      </c>
      <c r="AG77" s="1285">
        <f>IF(AND(MONTH(AG$4)=MONTH($H77),YEAR(AG$4)=YEAR($H77)),#REF!,IF(AND(MONTH(AG$4)=MONTH($G77),YEAR(AG$4)=YEAR($G77)),#REF!,IF(AND(AG$4&lt;($H77+1),(AG$4+1)&gt;$G77),$T77,0)))</f>
        <v>14536.575000000001</v>
      </c>
      <c r="AH77" s="1285">
        <f>IF(AND(MONTH(AH$4)=MONTH($H77),YEAR(AH$4)=YEAR($H77)),#REF!,IF(AND(MONTH(AH$4)=MONTH($G77),YEAR(AH$4)=YEAR($G77)),#REF!,IF(AND(AH$4&lt;($H77+1),(AH$4+1)&gt;$G77),$T77,0)))</f>
        <v>14536.575000000001</v>
      </c>
      <c r="AI77" s="1285">
        <f>IF(AND(MONTH(AI$4)=MONTH($H77),YEAR(AI$4)=YEAR($H77)),#REF!,IF(AND(MONTH(AI$4)=MONTH($G77),YEAR(AI$4)=YEAR($G77)),#REF!,IF(AND(AI$4&lt;($H77+1),(AI$4+1)&gt;$G77),$R77,0)))</f>
        <v>0</v>
      </c>
      <c r="AJ77" s="1285">
        <f>IF(AND(MONTH(AJ$4)=MONTH($H77),YEAR(AJ$4)=YEAR($H77)),#REF!,IF(AND(MONTH(AJ$4)=MONTH($G77),YEAR(AJ$4)=YEAR($G77)),#REF!,IF(AND(AJ$4&lt;($H77+1),(AJ$4+1)&gt;$G77),$U77,0)))</f>
        <v>0</v>
      </c>
      <c r="AK77" s="1285">
        <f>IF(AND(MONTH(AK$4)=MONTH($H77),YEAR(AK$4)=YEAR($H77)),#REF!,IF(AND(MONTH(AK$4)=MONTH($G77),YEAR(AK$4)=YEAR($G77)),#REF!,IF(AND(AK$4&lt;($H77+1),(AK$4+1)&gt;$G77),$U77,0)))</f>
        <v>0</v>
      </c>
      <c r="AL77" s="1285">
        <f>IF(AND(MONTH(AL$4)=MONTH($H77),YEAR(AL$4)=YEAR($H77)),#REF!,IF(AND(MONTH(AL$4)=MONTH($G77),YEAR(AL$4)=YEAR($G77)),#REF!,IF(AND(AL$4&lt;($H77+1),(AL$4+1)&gt;$G77),$U77,0)))</f>
        <v>0</v>
      </c>
      <c r="AM77" s="1285">
        <f>IF(AND(MONTH(AM$4)=MONTH($H77),YEAR(AM$4)=YEAR($H77)),#REF!,IF(AND(MONTH(AM$4)=MONTH($G77),YEAR(AM$4)=YEAR($G77)),#REF!,IF(AND(AM$4&lt;($H77+1),(AM$4+1)&gt;$G77),$U77,0)))</f>
        <v>0</v>
      </c>
      <c r="AN77" s="1285">
        <f>IF(AND(MONTH(AN$4)=MONTH($H77),YEAR(AN$4)=YEAR($H77)),#REF!,IF(AND(MONTH(AN$4)=MONTH($G77),YEAR(AN$4)=YEAR($G77)),#REF!,IF(AND(AN$4&lt;($H77+1),(AN$4+1)&gt;$G77),$U77,0)))</f>
        <v>0</v>
      </c>
      <c r="AO77" s="1285">
        <f>IF(AND(MONTH(AO$4)=MONTH($H77),YEAR(AO$4)=YEAR($H77)),#REF!,IF(AND(MONTH(AO$4)=MONTH($G77),YEAR(AO$4)=YEAR($G77)),#REF!,IF(AND(AO$4&lt;($H77+1),(AO$4+1)&gt;$G77),$U77,0)))</f>
        <v>0</v>
      </c>
      <c r="AP77" s="1285" t="e">
        <f>IF(AND(MONTH(AP$4)=MONTH($H77),YEAR(AP$4)=YEAR($H77)),#REF!,IF(AND(MONTH(AP$4)=MONTH($G77),YEAR(AP$4)=YEAR($G77)),#REF!,IF(AND(AP$4&lt;($H77+1),(AP$4+1)&gt;$G77),$U77,0)))</f>
        <v>#REF!</v>
      </c>
      <c r="AQ77" s="1285">
        <f>IF(AND(MONTH(AQ$4)=MONTH($H77),YEAR(AQ$4)=YEAR($H77)),#REF!,IF(AND(MONTH(AQ$4)=MONTH($G77),YEAR(AQ$4)=YEAR($G77)),#REF!,IF(AND(AQ$4&lt;($H77+1),(AQ$4+1)&gt;$G77),$U77,0)))</f>
        <v>6460.7</v>
      </c>
      <c r="AR77" s="1285">
        <f>IF(AND(MONTH(AR$4)=MONTH($H77),YEAR(AR$4)=YEAR($H77)),#REF!,IF(AND(MONTH(AR$4)=MONTH($G77),YEAR(AR$4)=YEAR($G77)),#REF!,IF(AND(AR$4&lt;($H77+1),(AR$4+1)&gt;$G77),$U77,0)))</f>
        <v>6460.7</v>
      </c>
      <c r="AS77" s="1285">
        <f>IF(AND(MONTH(AS$4)=MONTH($H77),YEAR(AS$4)=YEAR($H77)),#REF!,IF(AND(MONTH(AS$4)=MONTH($G77),YEAR(AS$4)=YEAR($G77)),#REF!,IF(AND(AS$4&lt;($H77+1),(AS$4+1)&gt;$G77),$U77,0)))</f>
        <v>6460.7</v>
      </c>
      <c r="AT77" s="1285">
        <f>IF(AND(MONTH(AT$4)=MONTH($H77),YEAR(AT$4)=YEAR($H77)),#REF!,IF(AND(MONTH(AT$4)=MONTH($G77),YEAR(AT$4)=YEAR($G77)),#REF!,IF(AND(AT$4&lt;($H77+1),(AT$4+1)&gt;$G77),$U77,0)))</f>
        <v>6460.7</v>
      </c>
      <c r="AU77" s="1300"/>
      <c r="AV77" s="1028"/>
      <c r="AW77" s="1028"/>
    </row>
    <row r="78" spans="1:49" ht="18" customHeight="1">
      <c r="A78" s="1186">
        <v>24</v>
      </c>
      <c r="B78" s="1196" t="s">
        <v>67</v>
      </c>
      <c r="C78" s="1196" t="s">
        <v>104</v>
      </c>
      <c r="D78" s="1196" t="s">
        <v>105</v>
      </c>
      <c r="E78" s="1301" t="s">
        <v>108</v>
      </c>
      <c r="F78" s="1373" t="s">
        <v>109</v>
      </c>
      <c r="G78" s="1207">
        <v>45876</v>
      </c>
      <c r="H78" s="1207">
        <v>46605</v>
      </c>
      <c r="I78" s="1250"/>
      <c r="J78" s="1251"/>
      <c r="K78" s="1251">
        <v>2809</v>
      </c>
      <c r="L78" s="1254">
        <v>0</v>
      </c>
      <c r="M78" s="1254">
        <v>0</v>
      </c>
      <c r="N78" s="1253">
        <v>6.3250000000000002</v>
      </c>
      <c r="O78" s="1254">
        <v>2.2999999999999998</v>
      </c>
      <c r="P78" s="1255">
        <f>N78+O78</f>
        <v>8.625</v>
      </c>
      <c r="Q78" s="1285">
        <f t="shared" si="24"/>
        <v>0</v>
      </c>
      <c r="R78" s="1285">
        <f t="shared" si="19"/>
        <v>0</v>
      </c>
      <c r="S78" s="1285">
        <f t="shared" si="20"/>
        <v>0</v>
      </c>
      <c r="T78" s="1285">
        <f t="shared" si="23"/>
        <v>17766.924999999999</v>
      </c>
      <c r="U78" s="1285">
        <f t="shared" si="22"/>
        <v>6460.7</v>
      </c>
      <c r="V78" s="1285">
        <f t="shared" si="21"/>
        <v>24227.625</v>
      </c>
      <c r="W78" s="1285">
        <f>IF(AND(MONTH(W$4)=MONTH($H78),YEAR(W$4)=YEAR($H78)),#REF!,IF(AND(MONTH(W$4)=MONTH($G78),YEAR(W$4)=YEAR($G78)),#REF!,IF(AND(W$4&lt;($H78+1),(W$4+1)&gt;$G78),$Q78,0)))</f>
        <v>0</v>
      </c>
      <c r="X78" s="1285">
        <f>IF(AND(MONTH(X$4)=MONTH($H78),YEAR(X$4)=YEAR($H78)),#REF!,IF(AND(MONTH(X$4)=MONTH($G78),YEAR(X$4)=YEAR($G78)),#REF!,IF(AND(X$4&lt;($H78+1),(X$4+1)&gt;$G78),$T78,0)))</f>
        <v>0</v>
      </c>
      <c r="Y78" s="1285">
        <f>IF(AND(MONTH(Y$4)=MONTH($H78),YEAR(Y$4)=YEAR($H78)),#REF!,IF(AND(MONTH(Y$4)=MONTH($G78),YEAR(Y$4)=YEAR($G78)),#REF!,IF(AND(Y$4&lt;($H78+1),(Y$4+1)&gt;$G78),$T78,0)))</f>
        <v>0</v>
      </c>
      <c r="Z78" s="1285">
        <f>IF(AND(MONTH(Z$4)=MONTH($H78),YEAR(Z$4)=YEAR($H78)),#REF!,IF(AND(MONTH(Z$4)=MONTH($G78),YEAR(Z$4)=YEAR($G78)),#REF!,IF(AND(Z$4&lt;($H78+1),(Z$4+1)&gt;$G78),$T78,0)))</f>
        <v>0</v>
      </c>
      <c r="AA78" s="1285">
        <f>IF(AND(MONTH(AA$4)=MONTH($H78),YEAR(AA$4)=YEAR($H78)),#REF!,IF(AND(MONTH(AA$4)=MONTH($G78),YEAR(AA$4)=YEAR($G78)),#REF!,IF(AND(AA$4&lt;($H78+1),(AA$4+1)&gt;$G78),$T78,0)))</f>
        <v>0</v>
      </c>
      <c r="AB78" s="1285">
        <f>IF(AND(MONTH(AB$4)=MONTH($H78),YEAR(AB$4)=YEAR($H78)),#REF!,IF(AND(MONTH(AB$4)=MONTH($G78),YEAR(AB$4)=YEAR($G78)),#REF!,IF(AND(AB$4&lt;($H78+1),(AB$4+1)&gt;$G78),$T78,0)))</f>
        <v>0</v>
      </c>
      <c r="AC78" s="1285">
        <f>IF(AND(MONTH(AC$4)=MONTH($H78),YEAR(AC$4)=YEAR($H78)),#REF!,IF(AND(MONTH(AC$4)=MONTH($G78),YEAR(AC$4)=YEAR($G78)),#REF!,IF(AND(AC$4&lt;($H78+1),(AC$4+1)&gt;$G78),$T78,0)))</f>
        <v>0</v>
      </c>
      <c r="AD78" s="1285">
        <f>IF(AND(MONTH(AD$4)=MONTH($H78),YEAR(AD$4)=YEAR($H78)),#REF!,IF(AND(MONTH(AD$4)=MONTH($G78),YEAR(AD$4)=YEAR($G78)),#REF!,IF(AND(AD$4&lt;($H78+1),(AD$4+1)&gt;$G78),$T78,0)))</f>
        <v>0</v>
      </c>
      <c r="AE78" s="1285">
        <f>IF(AND(MONTH(AE$4)=MONTH($H78),YEAR(AE$4)=YEAR($H78)),#REF!,IF(AND(MONTH(AE$4)=MONTH($G78),YEAR(AE$4)=YEAR($G78)),#REF!,IF(AND(AE$4&lt;($H78+1),(AE$4+1)&gt;$G78),$T78,0)))</f>
        <v>0</v>
      </c>
      <c r="AF78" s="1285">
        <f>IF(AND(MONTH(AF$4)=MONTH($H78),YEAR(AF$4)=YEAR($H78)),#REF!,IF(AND(MONTH(AF$4)=MONTH($G78),YEAR(AF$4)=YEAR($G78)),#REF!,IF(AND(AF$4&lt;($H78+1),(AF$4+1)&gt;$G78),$T78,0)))</f>
        <v>0</v>
      </c>
      <c r="AG78" s="1285">
        <f>IF(AND(MONTH(AG$4)=MONTH($H78),YEAR(AG$4)=YEAR($H78)),#REF!,IF(AND(MONTH(AG$4)=MONTH($G78),YEAR(AG$4)=YEAR($G78)),#REF!,IF(AND(AG$4&lt;($H78+1),(AG$4+1)&gt;$G78),$T78,0)))</f>
        <v>0</v>
      </c>
      <c r="AH78" s="1285">
        <f>IF(AND(MONTH(AH$4)=MONTH($H78),YEAR(AH$4)=YEAR($H78)),#REF!,IF(AND(MONTH(AH$4)=MONTH($G78),YEAR(AH$4)=YEAR($G78)),#REF!,IF(AND(AH$4&lt;($H78+1),(AH$4+1)&gt;$G78),$T78,0)))</f>
        <v>0</v>
      </c>
      <c r="AI78" s="1285">
        <f>IF(AND(MONTH(AI$4)=MONTH($H78),YEAR(AI$4)=YEAR($H78)),#REF!,IF(AND(MONTH(AI$4)=MONTH($G78),YEAR(AI$4)=YEAR($G78)),#REF!,IF(AND(AI$4&lt;($H78+1),(AI$4+1)&gt;$G78),$R78,0)))</f>
        <v>0</v>
      </c>
      <c r="AJ78" s="1285">
        <f>IF(AND(MONTH(AJ$4)=MONTH($H78),YEAR(AJ$4)=YEAR($H78)),#REF!,IF(AND(MONTH(AJ$4)=MONTH($G78),YEAR(AJ$4)=YEAR($G78)),#REF!,IF(AND(AJ$4&lt;($H78+1),(AJ$4+1)&gt;$G78),$U78,0)))</f>
        <v>0</v>
      </c>
      <c r="AK78" s="1285">
        <f>IF(AND(MONTH(AK$4)=MONTH($H78),YEAR(AK$4)=YEAR($H78)),#REF!,IF(AND(MONTH(AK$4)=MONTH($G78),YEAR(AK$4)=YEAR($G78)),#REF!,IF(AND(AK$4&lt;($H78+1),(AK$4+1)&gt;$G78),$U78,0)))</f>
        <v>0</v>
      </c>
      <c r="AL78" s="1285">
        <f>IF(AND(MONTH(AL$4)=MONTH($H78),YEAR(AL$4)=YEAR($H78)),#REF!,IF(AND(MONTH(AL$4)=MONTH($G78),YEAR(AL$4)=YEAR($G78)),#REF!,IF(AND(AL$4&lt;($H78+1),(AL$4+1)&gt;$G78),$U78,0)))</f>
        <v>0</v>
      </c>
      <c r="AM78" s="1285">
        <f>IF(AND(MONTH(AM$4)=MONTH($H78),YEAR(AM$4)=YEAR($H78)),#REF!,IF(AND(MONTH(AM$4)=MONTH($G78),YEAR(AM$4)=YEAR($G78)),#REF!,IF(AND(AM$4&lt;($H78+1),(AM$4+1)&gt;$G78),$U78,0)))</f>
        <v>0</v>
      </c>
      <c r="AN78" s="1285">
        <f>IF(AND(MONTH(AN$4)=MONTH($H78),YEAR(AN$4)=YEAR($H78)),#REF!,IF(AND(MONTH(AN$4)=MONTH($G78),YEAR(AN$4)=YEAR($G78)),#REF!,IF(AND(AN$4&lt;($H78+1),(AN$4+1)&gt;$G78),$U78,0)))</f>
        <v>0</v>
      </c>
      <c r="AO78" s="1285">
        <f>IF(AND(MONTH(AO$4)=MONTH($H78),YEAR(AO$4)=YEAR($H78)),#REF!,IF(AND(MONTH(AO$4)=MONTH($G78),YEAR(AO$4)=YEAR($G78)),#REF!,IF(AND(AO$4&lt;($H78+1),(AO$4+1)&gt;$G78),$U78,0)))</f>
        <v>0</v>
      </c>
      <c r="AP78" s="1285">
        <f>IF(AND(MONTH(AP$4)=MONTH($H78),YEAR(AP$4)=YEAR($H78)),#REF!,IF(AND(MONTH(AP$4)=MONTH($G78),YEAR(AP$4)=YEAR($G78)),#REF!,IF(AND(AP$4&lt;($H78+1),(AP$4+1)&gt;$G78),$U78,0)))</f>
        <v>0</v>
      </c>
      <c r="AQ78" s="1285">
        <f>IF(AND(MONTH(AQ$4)=MONTH($H78),YEAR(AQ$4)=YEAR($H78)),#REF!,IF(AND(MONTH(AQ$4)=MONTH($G78),YEAR(AQ$4)=YEAR($G78)),#REF!,IF(AND(AQ$4&lt;($H78+1),(AQ$4+1)&gt;$G78),$U78,0)))</f>
        <v>0</v>
      </c>
      <c r="AR78" s="1285">
        <f>IF(AND(MONTH(AR$4)=MONTH($H78),YEAR(AR$4)=YEAR($H78)),#REF!,IF(AND(MONTH(AR$4)=MONTH($G78),YEAR(AR$4)=YEAR($G78)),#REF!,IF(AND(AR$4&lt;($H78+1),(AR$4+1)&gt;$G78),$U78,0)))</f>
        <v>0</v>
      </c>
      <c r="AS78" s="1285">
        <f>IF(AND(MONTH(AS$4)=MONTH($H78),YEAR(AS$4)=YEAR($H78)),#REF!,IF(AND(MONTH(AS$4)=MONTH($G78),YEAR(AS$4)=YEAR($G78)),#REF!,IF(AND(AS$4&lt;($H78+1),(AS$4+1)&gt;$G78),$U78,0)))</f>
        <v>0</v>
      </c>
      <c r="AT78" s="1285">
        <f>IF(AND(MONTH(AT$4)=MONTH($H78),YEAR(AT$4)=YEAR($H78)),#REF!,IF(AND(MONTH(AT$4)=MONTH($G78),YEAR(AT$4)=YEAR($G78)),#REF!,IF(AND(AT$4&lt;($H78+1),(AT$4+1)&gt;$G78),$U78,0)))</f>
        <v>0</v>
      </c>
      <c r="AU78" s="1300"/>
      <c r="AV78" s="1028"/>
      <c r="AW78" s="1028"/>
    </row>
    <row r="79" spans="1:49" ht="18" customHeight="1">
      <c r="A79" s="1186">
        <v>25</v>
      </c>
      <c r="B79" s="1196" t="s">
        <v>67</v>
      </c>
      <c r="C79" s="1196" t="s">
        <v>102</v>
      </c>
      <c r="D79" s="1196"/>
      <c r="E79" s="1186" t="s">
        <v>110</v>
      </c>
      <c r="F79" s="1202" t="s">
        <v>111</v>
      </c>
      <c r="G79" s="1203">
        <v>44866</v>
      </c>
      <c r="H79" s="1203">
        <v>45046</v>
      </c>
      <c r="I79" s="1245"/>
      <c r="J79" s="1246">
        <v>1033</v>
      </c>
      <c r="K79" s="1246">
        <v>1033</v>
      </c>
      <c r="L79" s="1247">
        <v>6.9</v>
      </c>
      <c r="M79" s="1309">
        <v>0</v>
      </c>
      <c r="N79" s="1247">
        <v>6.9</v>
      </c>
      <c r="O79" s="1248">
        <v>0</v>
      </c>
      <c r="P79" s="1249">
        <f>L79+M79</f>
        <v>6.9</v>
      </c>
      <c r="Q79" s="1284">
        <f t="shared" si="24"/>
        <v>7127.7</v>
      </c>
      <c r="R79" s="1285">
        <f t="shared" si="19"/>
        <v>0</v>
      </c>
      <c r="S79" s="1285">
        <f t="shared" si="20"/>
        <v>7127.7</v>
      </c>
      <c r="T79" s="1285">
        <f t="shared" si="23"/>
        <v>7127.7</v>
      </c>
      <c r="U79" s="1285">
        <f t="shared" si="22"/>
        <v>0</v>
      </c>
      <c r="V79" s="1285">
        <f t="shared" si="21"/>
        <v>7127.7</v>
      </c>
      <c r="W79" s="1285">
        <f>IF(AND(MONTH(W$4)=MONTH($H79),YEAR(W$4)=YEAR($H79)),#REF!,IF(AND(MONTH(W$4)=MONTH($G79),YEAR(W$4)=YEAR($G79)),#REF!,IF(AND(W$4&lt;($H79+1),(W$4+1)&gt;$G79),$Q79,0)))</f>
        <v>7127.7</v>
      </c>
      <c r="X79" s="1285">
        <f>IF(AND(MONTH(X$4)=MONTH($H79),YEAR(X$4)=YEAR($H79)),#REF!,IF(AND(MONTH(X$4)=MONTH($G79),YEAR(X$4)=YEAR($G79)),#REF!,IF(AND(X$4&lt;($H79+1),(X$4+1)&gt;$G79),$T79,0)))</f>
        <v>7127.7</v>
      </c>
      <c r="Y79" s="1285">
        <f>IF(AND(MONTH(Y$4)=MONTH($H79),YEAR(Y$4)=YEAR($H79)),#REF!,IF(AND(MONTH(Y$4)=MONTH($G79),YEAR(Y$4)=YEAR($G79)),#REF!,IF(AND(Y$4&lt;($H79+1),(Y$4+1)&gt;$G79),$T79,0)))</f>
        <v>7127.7</v>
      </c>
      <c r="Z79" s="1285" t="e">
        <f>IF(AND(MONTH(Z$4)=MONTH($H79),YEAR(Z$4)=YEAR($H79)),#REF!,IF(AND(MONTH(Z$4)=MONTH($G79),YEAR(Z$4)=YEAR($G79)),#REF!,IF(AND(Z$4&lt;($H79+1),(Z$4+1)&gt;$G79),$T79,0)))</f>
        <v>#REF!</v>
      </c>
      <c r="AA79" s="1285">
        <f>IF(AND(MONTH(AA$4)=MONTH($H79),YEAR(AA$4)=YEAR($H79)),#REF!,IF(AND(MONTH(AA$4)=MONTH($G79),YEAR(AA$4)=YEAR($G79)),#REF!,IF(AND(AA$4&lt;($H79+1),(AA$4+1)&gt;$G79),$T79,0)))</f>
        <v>0</v>
      </c>
      <c r="AB79" s="1285">
        <f>IF(AND(MONTH(AB$4)=MONTH($H79),YEAR(AB$4)=YEAR($H79)),#REF!,IF(AND(MONTH(AB$4)=MONTH($G79),YEAR(AB$4)=YEAR($G79)),#REF!,IF(AND(AB$4&lt;($H79+1),(AB$4+1)&gt;$G79),$T79,0)))</f>
        <v>0</v>
      </c>
      <c r="AC79" s="1285">
        <f>IF(AND(MONTH(AC$4)=MONTH($H79),YEAR(AC$4)=YEAR($H79)),#REF!,IF(AND(MONTH(AC$4)=MONTH($G79),YEAR(AC$4)=YEAR($G79)),#REF!,IF(AND(AC$4&lt;($H79+1),(AC$4+1)&gt;$G79),$T79,0)))</f>
        <v>0</v>
      </c>
      <c r="AD79" s="1285">
        <f>IF(AND(MONTH(AD$4)=MONTH($H79),YEAR(AD$4)=YEAR($H79)),#REF!,IF(AND(MONTH(AD$4)=MONTH($G79),YEAR(AD$4)=YEAR($G79)),#REF!,IF(AND(AD$4&lt;($H79+1),(AD$4+1)&gt;$G79),$T79,0)))</f>
        <v>0</v>
      </c>
      <c r="AE79" s="1285">
        <f>IF(AND(MONTH(AE$4)=MONTH($H79),YEAR(AE$4)=YEAR($H79)),#REF!,IF(AND(MONTH(AE$4)=MONTH($G79),YEAR(AE$4)=YEAR($G79)),#REF!,IF(AND(AE$4&lt;($H79+1),(AE$4+1)&gt;$G79),$T79,0)))</f>
        <v>0</v>
      </c>
      <c r="AF79" s="1285">
        <f>IF(AND(MONTH(AF$4)=MONTH($H79),YEAR(AF$4)=YEAR($H79)),#REF!,IF(AND(MONTH(AF$4)=MONTH($G79),YEAR(AF$4)=YEAR($G79)),#REF!,IF(AND(AF$4&lt;($H79+1),(AF$4+1)&gt;$G79),$T79,0)))</f>
        <v>0</v>
      </c>
      <c r="AG79" s="1285">
        <f>IF(AND(MONTH(AG$4)=MONTH($H79),YEAR(AG$4)=YEAR($H79)),#REF!,IF(AND(MONTH(AG$4)=MONTH($G79),YEAR(AG$4)=YEAR($G79)),#REF!,IF(AND(AG$4&lt;($H79+1),(AG$4+1)&gt;$G79),$T79,0)))</f>
        <v>0</v>
      </c>
      <c r="AH79" s="1285">
        <f>IF(AND(MONTH(AH$4)=MONTH($H79),YEAR(AH$4)=YEAR($H79)),#REF!,IF(AND(MONTH(AH$4)=MONTH($G79),YEAR(AH$4)=YEAR($G79)),#REF!,IF(AND(AH$4&lt;($H79+1),(AH$4+1)&gt;$G79),$T79,0)))</f>
        <v>0</v>
      </c>
      <c r="AI79" s="1285">
        <f>IF(AND(MONTH(AI$4)=MONTH($H79),YEAR(AI$4)=YEAR($H79)),#REF!,IF(AND(MONTH(AI$4)=MONTH($G79),YEAR(AI$4)=YEAR($G79)),#REF!,IF(AND(AI$4&lt;($H79+1),(AI$4+1)&gt;$G79),$R79,0)))</f>
        <v>0</v>
      </c>
      <c r="AJ79" s="1285">
        <f>IF(AND(MONTH(AJ$4)=MONTH($H79),YEAR(AJ$4)=YEAR($H79)),#REF!,IF(AND(MONTH(AJ$4)=MONTH($G79),YEAR(AJ$4)=YEAR($G79)),#REF!,IF(AND(AJ$4&lt;($H79+1),(AJ$4+1)&gt;$G79),$U79,0)))</f>
        <v>0</v>
      </c>
      <c r="AK79" s="1285">
        <f>IF(AND(MONTH(AK$4)=MONTH($H79),YEAR(AK$4)=YEAR($H79)),#REF!,IF(AND(MONTH(AK$4)=MONTH($G79),YEAR(AK$4)=YEAR($G79)),#REF!,IF(AND(AK$4&lt;($H79+1),(AK$4+1)&gt;$G79),$U79,0)))</f>
        <v>0</v>
      </c>
      <c r="AL79" s="1285" t="e">
        <f>IF(AND(MONTH(AL$4)=MONTH($H79),YEAR(AL$4)=YEAR($H79)),#REF!,IF(AND(MONTH(AL$4)=MONTH($G79),YEAR(AL$4)=YEAR($G79)),#REF!,IF(AND(AL$4&lt;($H79+1),(AL$4+1)&gt;$G79),$U79,0)))</f>
        <v>#REF!</v>
      </c>
      <c r="AM79" s="1285">
        <f>IF(AND(MONTH(AM$4)=MONTH($H79),YEAR(AM$4)=YEAR($H79)),#REF!,IF(AND(MONTH(AM$4)=MONTH($G79),YEAR(AM$4)=YEAR($G79)),#REF!,IF(AND(AM$4&lt;($H79+1),(AM$4+1)&gt;$G79),$U79,0)))</f>
        <v>0</v>
      </c>
      <c r="AN79" s="1285">
        <f>IF(AND(MONTH(AN$4)=MONTH($H79),YEAR(AN$4)=YEAR($H79)),#REF!,IF(AND(MONTH(AN$4)=MONTH($G79),YEAR(AN$4)=YEAR($G79)),#REF!,IF(AND(AN$4&lt;($H79+1),(AN$4+1)&gt;$G79),$U79,0)))</f>
        <v>0</v>
      </c>
      <c r="AO79" s="1285">
        <f>IF(AND(MONTH(AO$4)=MONTH($H79),YEAR(AO$4)=YEAR($H79)),#REF!,IF(AND(MONTH(AO$4)=MONTH($G79),YEAR(AO$4)=YEAR($G79)),#REF!,IF(AND(AO$4&lt;($H79+1),(AO$4+1)&gt;$G79),$U79,0)))</f>
        <v>0</v>
      </c>
      <c r="AP79" s="1285">
        <f>IF(AND(MONTH(AP$4)=MONTH($H79),YEAR(AP$4)=YEAR($H79)),#REF!,IF(AND(MONTH(AP$4)=MONTH($G79),YEAR(AP$4)=YEAR($G79)),#REF!,IF(AND(AP$4&lt;($H79+1),(AP$4+1)&gt;$G79),$U79,0)))</f>
        <v>0</v>
      </c>
      <c r="AQ79" s="1285">
        <f>IF(AND(MONTH(AQ$4)=MONTH($H79),YEAR(AQ$4)=YEAR($H79)),#REF!,IF(AND(MONTH(AQ$4)=MONTH($G79),YEAR(AQ$4)=YEAR($G79)),#REF!,IF(AND(AQ$4&lt;($H79+1),(AQ$4+1)&gt;$G79),$U79,0)))</f>
        <v>0</v>
      </c>
      <c r="AR79" s="1285">
        <f>IF(AND(MONTH(AR$4)=MONTH($H79),YEAR(AR$4)=YEAR($H79)),#REF!,IF(AND(MONTH(AR$4)=MONTH($G79),YEAR(AR$4)=YEAR($G79)),#REF!,IF(AND(AR$4&lt;($H79+1),(AR$4+1)&gt;$G79),$U79,0)))</f>
        <v>0</v>
      </c>
      <c r="AS79" s="1285">
        <f>IF(AND(MONTH(AS$4)=MONTH($H79),YEAR(AS$4)=YEAR($H79)),#REF!,IF(AND(MONTH(AS$4)=MONTH($G79),YEAR(AS$4)=YEAR($G79)),#REF!,IF(AND(AS$4&lt;($H79+1),(AS$4+1)&gt;$G79),$U79,0)))</f>
        <v>0</v>
      </c>
      <c r="AT79" s="1285">
        <f>IF(AND(MONTH(AT$4)=MONTH($H79),YEAR(AT$4)=YEAR($H79)),#REF!,IF(AND(MONTH(AT$4)=MONTH($G79),YEAR(AT$4)=YEAR($G79)),#REF!,IF(AND(AT$4&lt;($H79+1),(AT$4+1)&gt;$G79),$U79,0)))</f>
        <v>0</v>
      </c>
      <c r="AU79" s="1297"/>
      <c r="AV79" s="1028"/>
      <c r="AW79" s="1028"/>
    </row>
    <row r="80" spans="1:49" ht="18" customHeight="1">
      <c r="A80" s="1186">
        <v>26</v>
      </c>
      <c r="B80" s="1187" t="s">
        <v>67</v>
      </c>
      <c r="C80" s="1187" t="s">
        <v>35</v>
      </c>
      <c r="D80" s="1187"/>
      <c r="E80" s="1187" t="s">
        <v>112</v>
      </c>
      <c r="F80" s="1214" t="s">
        <v>113</v>
      </c>
      <c r="G80" s="1190">
        <v>44621</v>
      </c>
      <c r="H80" s="1190">
        <v>45351</v>
      </c>
      <c r="I80" s="1235"/>
      <c r="J80" s="1236">
        <v>2855</v>
      </c>
      <c r="K80" s="1236">
        <v>2855</v>
      </c>
      <c r="L80" s="1237">
        <v>12.42</v>
      </c>
      <c r="M80" s="1237">
        <v>1.38</v>
      </c>
      <c r="N80" s="1237">
        <v>13.363</v>
      </c>
      <c r="O80" s="1238">
        <v>2.2999999999999998</v>
      </c>
      <c r="P80" s="1234">
        <f>L80+M80</f>
        <v>13.8</v>
      </c>
      <c r="Q80" s="1284">
        <f t="shared" si="24"/>
        <v>35459.1</v>
      </c>
      <c r="R80" s="1285">
        <f t="shared" si="19"/>
        <v>3939.9</v>
      </c>
      <c r="S80" s="1285">
        <f t="shared" si="20"/>
        <v>39399</v>
      </c>
      <c r="T80" s="1285">
        <f t="shared" si="23"/>
        <v>38151.364999999998</v>
      </c>
      <c r="U80" s="1285">
        <f t="shared" si="22"/>
        <v>6566.5</v>
      </c>
      <c r="V80" s="1285">
        <f t="shared" si="21"/>
        <v>44717.864999999998</v>
      </c>
      <c r="W80" s="1285">
        <f>IF(AND(MONTH(W$4)=MONTH($H80),YEAR(W$4)=YEAR($H80)),#REF!,IF(AND(MONTH(W$4)=MONTH($G80),YEAR(W$4)=YEAR($G80)),#REF!,IF(AND(W$4&lt;($H80+1),(W$4+1)&gt;$G80),$Q80,0)))</f>
        <v>35459.1</v>
      </c>
      <c r="X80" s="1285">
        <f>IF(AND(MONTH(X$4)=MONTH($H80),YEAR(X$4)=YEAR($H80)),#REF!,IF(AND(MONTH(X$4)=MONTH($G80),YEAR(X$4)=YEAR($G80)),#REF!,IF(AND(X$4&lt;($H80+1),(X$4+1)&gt;$G80),$T80,0)))</f>
        <v>38151.364999999998</v>
      </c>
      <c r="Y80" s="1285">
        <f>IF(AND(MONTH(Y$4)=MONTH($H80),YEAR(Y$4)=YEAR($H80)),#REF!,IF(AND(MONTH(Y$4)=MONTH($G80),YEAR(Y$4)=YEAR($G80)),#REF!,IF(AND(Y$4&lt;($H80+1),(Y$4+1)&gt;$G80),$T80,0)))</f>
        <v>38151.364999999998</v>
      </c>
      <c r="Z80" s="1285">
        <f>IF(AND(MONTH(Z$4)=MONTH($H80),YEAR(Z$4)=YEAR($H80)),#REF!,IF(AND(MONTH(Z$4)=MONTH($G80),YEAR(Z$4)=YEAR($G80)),#REF!,IF(AND(Z$4&lt;($H80+1),(Z$4+1)&gt;$G80),$T80,0)))</f>
        <v>38151.364999999998</v>
      </c>
      <c r="AA80" s="1285">
        <f>IF(AND(MONTH(AA$4)=MONTH($H80),YEAR(AA$4)=YEAR($H80)),#REF!,IF(AND(MONTH(AA$4)=MONTH($G80),YEAR(AA$4)=YEAR($G80)),#REF!,IF(AND(AA$4&lt;($H80+1),(AA$4+1)&gt;$G80),$T80,0)))</f>
        <v>38151.364999999998</v>
      </c>
      <c r="AB80" s="1285">
        <f>IF(AND(MONTH(AB$4)=MONTH($H80),YEAR(AB$4)=YEAR($H80)),#REF!,IF(AND(MONTH(AB$4)=MONTH($G80),YEAR(AB$4)=YEAR($G80)),#REF!,IF(AND(AB$4&lt;($H80+1),(AB$4+1)&gt;$G80),$T80,0)))</f>
        <v>38151.364999999998</v>
      </c>
      <c r="AC80" s="1285">
        <f>IF(AND(MONTH(AC$4)=MONTH($H80),YEAR(AC$4)=YEAR($H80)),#REF!,IF(AND(MONTH(AC$4)=MONTH($G80),YEAR(AC$4)=YEAR($G80)),#REF!,IF(AND(AC$4&lt;($H80+1),(AC$4+1)&gt;$G80),$T80,0)))</f>
        <v>38151.364999999998</v>
      </c>
      <c r="AD80" s="1285">
        <f>IF(AND(MONTH(AD$4)=MONTH($H80),YEAR(AD$4)=YEAR($H80)),#REF!,IF(AND(MONTH(AD$4)=MONTH($G80),YEAR(AD$4)=YEAR($G80)),#REF!,IF(AND(AD$4&lt;($H80+1),(AD$4+1)&gt;$G80),$T80,0)))</f>
        <v>38151.364999999998</v>
      </c>
      <c r="AE80" s="1285">
        <f>IF(AND(MONTH(AE$4)=MONTH($H80),YEAR(AE$4)=YEAR($H80)),#REF!,IF(AND(MONTH(AE$4)=MONTH($G80),YEAR(AE$4)=YEAR($G80)),#REF!,IF(AND(AE$4&lt;($H80+1),(AE$4+1)&gt;$G80),$T80,0)))</f>
        <v>38151.364999999998</v>
      </c>
      <c r="AF80" s="1285">
        <f>IF(AND(MONTH(AF$4)=MONTH($H80),YEAR(AF$4)=YEAR($H80)),#REF!,IF(AND(MONTH(AF$4)=MONTH($G80),YEAR(AF$4)=YEAR($G80)),#REF!,IF(AND(AF$4&lt;($H80+1),(AF$4+1)&gt;$G80),$T80,0)))</f>
        <v>38151.364999999998</v>
      </c>
      <c r="AG80" s="1285">
        <f>IF(AND(MONTH(AG$4)=MONTH($H80),YEAR(AG$4)=YEAR($H80)),#REF!,IF(AND(MONTH(AG$4)=MONTH($G80),YEAR(AG$4)=YEAR($G80)),#REF!,IF(AND(AG$4&lt;($H80+1),(AG$4+1)&gt;$G80),$T80,0)))</f>
        <v>38151.364999999998</v>
      </c>
      <c r="AH80" s="1285">
        <f>IF(AND(MONTH(AH$4)=MONTH($H80),YEAR(AH$4)=YEAR($H80)),#REF!,IF(AND(MONTH(AH$4)=MONTH($G80),YEAR(AH$4)=YEAR($G80)),#REF!,IF(AND(AH$4&lt;($H80+1),(AH$4+1)&gt;$G80),$T80,0)))</f>
        <v>38151.364999999998</v>
      </c>
      <c r="AI80" s="1285">
        <f>IF(AND(MONTH(AI$4)=MONTH($H80),YEAR(AI$4)=YEAR($H80)),#REF!,IF(AND(MONTH(AI$4)=MONTH($G80),YEAR(AI$4)=YEAR($G80)),#REF!,IF(AND(AI$4&lt;($H80+1),(AI$4+1)&gt;$G80),$R80,0)))</f>
        <v>3939.9</v>
      </c>
      <c r="AJ80" s="1285">
        <f>IF(AND(MONTH(AJ$4)=MONTH($H80),YEAR(AJ$4)=YEAR($H80)),#REF!,IF(AND(MONTH(AJ$4)=MONTH($G80),YEAR(AJ$4)=YEAR($G80)),#REF!,IF(AND(AJ$4&lt;($H80+1),(AJ$4+1)&gt;$G80),$U80,0)))</f>
        <v>6566.5</v>
      </c>
      <c r="AK80" s="1285">
        <f>IF(AND(MONTH(AK$4)=MONTH($H80),YEAR(AK$4)=YEAR($H80)),#REF!,IF(AND(MONTH(AK$4)=MONTH($G80),YEAR(AK$4)=YEAR($G80)),#REF!,IF(AND(AK$4&lt;($H80+1),(AK$4+1)&gt;$G80),$U80,0)))</f>
        <v>6566.5</v>
      </c>
      <c r="AL80" s="1285">
        <f>IF(AND(MONTH(AL$4)=MONTH($H80),YEAR(AL$4)=YEAR($H80)),#REF!,IF(AND(MONTH(AL$4)=MONTH($G80),YEAR(AL$4)=YEAR($G80)),#REF!,IF(AND(AL$4&lt;($H80+1),(AL$4+1)&gt;$G80),$U80,0)))</f>
        <v>6566.5</v>
      </c>
      <c r="AM80" s="1285">
        <f>IF(AND(MONTH(AM$4)=MONTH($H80),YEAR(AM$4)=YEAR($H80)),#REF!,IF(AND(MONTH(AM$4)=MONTH($G80),YEAR(AM$4)=YEAR($G80)),#REF!,IF(AND(AM$4&lt;($H80+1),(AM$4+1)&gt;$G80),$U80,0)))</f>
        <v>6566.5</v>
      </c>
      <c r="AN80" s="1285">
        <f>IF(AND(MONTH(AN$4)=MONTH($H80),YEAR(AN$4)=YEAR($H80)),#REF!,IF(AND(MONTH(AN$4)=MONTH($G80),YEAR(AN$4)=YEAR($G80)),#REF!,IF(AND(AN$4&lt;($H80+1),(AN$4+1)&gt;$G80),$U80,0)))</f>
        <v>6566.5</v>
      </c>
      <c r="AO80" s="1285">
        <f>IF(AND(MONTH(AO$4)=MONTH($H80),YEAR(AO$4)=YEAR($H80)),#REF!,IF(AND(MONTH(AO$4)=MONTH($G80),YEAR(AO$4)=YEAR($G80)),#REF!,IF(AND(AO$4&lt;($H80+1),(AO$4+1)&gt;$G80),$U80,0)))</f>
        <v>6566.5</v>
      </c>
      <c r="AP80" s="1285">
        <f>IF(AND(MONTH(AP$4)=MONTH($H80),YEAR(AP$4)=YEAR($H80)),#REF!,IF(AND(MONTH(AP$4)=MONTH($G80),YEAR(AP$4)=YEAR($G80)),#REF!,IF(AND(AP$4&lt;($H80+1),(AP$4+1)&gt;$G80),$U80,0)))</f>
        <v>6566.5</v>
      </c>
      <c r="AQ80" s="1285">
        <f>IF(AND(MONTH(AQ$4)=MONTH($H80),YEAR(AQ$4)=YEAR($H80)),#REF!,IF(AND(MONTH(AQ$4)=MONTH($G80),YEAR(AQ$4)=YEAR($G80)),#REF!,IF(AND(AQ$4&lt;($H80+1),(AQ$4+1)&gt;$G80),$U80,0)))</f>
        <v>6566.5</v>
      </c>
      <c r="AR80" s="1285">
        <f>IF(AND(MONTH(AR$4)=MONTH($H80),YEAR(AR$4)=YEAR($H80)),#REF!,IF(AND(MONTH(AR$4)=MONTH($G80),YEAR(AR$4)=YEAR($G80)),#REF!,IF(AND(AR$4&lt;($H80+1),(AR$4+1)&gt;$G80),$U80,0)))</f>
        <v>6566.5</v>
      </c>
      <c r="AS80" s="1285">
        <f>IF(AND(MONTH(AS$4)=MONTH($H80),YEAR(AS$4)=YEAR($H80)),#REF!,IF(AND(MONTH(AS$4)=MONTH($G80),YEAR(AS$4)=YEAR($G80)),#REF!,IF(AND(AS$4&lt;($H80+1),(AS$4+1)&gt;$G80),$U80,0)))</f>
        <v>6566.5</v>
      </c>
      <c r="AT80" s="1285">
        <f>IF(AND(MONTH(AT$4)=MONTH($H80),YEAR(AT$4)=YEAR($H80)),#REF!,IF(AND(MONTH(AT$4)=MONTH($G80),YEAR(AT$4)=YEAR($G80)),#REF!,IF(AND(AT$4&lt;($H80+1),(AT$4+1)&gt;$G80),$U80,0)))</f>
        <v>6566.5</v>
      </c>
      <c r="AU80" s="1297"/>
      <c r="AV80" s="1028"/>
      <c r="AW80" s="1028"/>
    </row>
    <row r="81" spans="1:49" ht="18" customHeight="1">
      <c r="A81" s="1186">
        <v>26</v>
      </c>
      <c r="B81" s="1187" t="s">
        <v>67</v>
      </c>
      <c r="C81" s="1187" t="s">
        <v>35</v>
      </c>
      <c r="D81" s="1187"/>
      <c r="E81" s="1187"/>
      <c r="F81" s="1214" t="s">
        <v>113</v>
      </c>
      <c r="G81" s="1190">
        <v>45352</v>
      </c>
      <c r="H81" s="1190">
        <v>45716</v>
      </c>
      <c r="I81" s="1235"/>
      <c r="J81" s="1236">
        <v>0</v>
      </c>
      <c r="K81" s="1236">
        <v>2855</v>
      </c>
      <c r="L81" s="1237">
        <v>12.7075</v>
      </c>
      <c r="M81" s="1237">
        <v>1.38</v>
      </c>
      <c r="N81" s="1237">
        <v>13.693625000000001</v>
      </c>
      <c r="O81" s="1238">
        <v>2.2999999999999998</v>
      </c>
      <c r="P81" s="1234">
        <f>L81+M81</f>
        <v>14.0875</v>
      </c>
      <c r="Q81" s="1284">
        <f t="shared" si="24"/>
        <v>36279.912499999999</v>
      </c>
      <c r="R81" s="1285">
        <f t="shared" si="19"/>
        <v>3939.9</v>
      </c>
      <c r="S81" s="1285">
        <f t="shared" si="20"/>
        <v>40219.8125</v>
      </c>
      <c r="T81" s="1285">
        <f t="shared" si="23"/>
        <v>39095.299375000002</v>
      </c>
      <c r="U81" s="1285">
        <f t="shared" si="22"/>
        <v>6566.5</v>
      </c>
      <c r="V81" s="1285">
        <f t="shared" si="21"/>
        <v>45661.799375000002</v>
      </c>
      <c r="W81" s="1285">
        <f>IF(AND(MONTH(W$4)=MONTH($H81),YEAR(W$4)=YEAR($H81)),#REF!,IF(AND(MONTH(W$4)=MONTH($G81),YEAR(W$4)=YEAR($G81)),#REF!,IF(AND(W$4&lt;($H81+1),(W$4+1)&gt;$G81),$Q81,0)))</f>
        <v>0</v>
      </c>
      <c r="X81" s="1285">
        <f>IF(AND(MONTH(X$4)=MONTH($H81),YEAR(X$4)=YEAR($H81)),#REF!,IF(AND(MONTH(X$4)=MONTH($G81),YEAR(X$4)=YEAR($G81)),#REF!,IF(AND(X$4&lt;($H81+1),(X$4+1)&gt;$G81),$T81,0)))</f>
        <v>0</v>
      </c>
      <c r="Y81" s="1285">
        <f>IF(AND(MONTH(Y$4)=MONTH($H81),YEAR(Y$4)=YEAR($H81)),#REF!,IF(AND(MONTH(Y$4)=MONTH($G81),YEAR(Y$4)=YEAR($G81)),#REF!,IF(AND(Y$4&lt;($H81+1),(Y$4+1)&gt;$G81),$T81,0)))</f>
        <v>0</v>
      </c>
      <c r="Z81" s="1285">
        <f>IF(AND(MONTH(Z$4)=MONTH($H81),YEAR(Z$4)=YEAR($H81)),#REF!,IF(AND(MONTH(Z$4)=MONTH($G81),YEAR(Z$4)=YEAR($G81)),#REF!,IF(AND(Z$4&lt;($H81+1),(Z$4+1)&gt;$G81),$T81,0)))</f>
        <v>0</v>
      </c>
      <c r="AA81" s="1285">
        <f>IF(AND(MONTH(AA$4)=MONTH($H81),YEAR(AA$4)=YEAR($H81)),#REF!,IF(AND(MONTH(AA$4)=MONTH($G81),YEAR(AA$4)=YEAR($G81)),#REF!,IF(AND(AA$4&lt;($H81+1),(AA$4+1)&gt;$G81),$T81,0)))</f>
        <v>0</v>
      </c>
      <c r="AB81" s="1285">
        <f>IF(AND(MONTH(AB$4)=MONTH($H81),YEAR(AB$4)=YEAR($H81)),#REF!,IF(AND(MONTH(AB$4)=MONTH($G81),YEAR(AB$4)=YEAR($G81)),#REF!,IF(AND(AB$4&lt;($H81+1),(AB$4+1)&gt;$G81),$T81,0)))</f>
        <v>0</v>
      </c>
      <c r="AC81" s="1285">
        <f>IF(AND(MONTH(AC$4)=MONTH($H81),YEAR(AC$4)=YEAR($H81)),#REF!,IF(AND(MONTH(AC$4)=MONTH($G81),YEAR(AC$4)=YEAR($G81)),#REF!,IF(AND(AC$4&lt;($H81+1),(AC$4+1)&gt;$G81),$T81,0)))</f>
        <v>0</v>
      </c>
      <c r="AD81" s="1285">
        <f>IF(AND(MONTH(AD$4)=MONTH($H81),YEAR(AD$4)=YEAR($H81)),#REF!,IF(AND(MONTH(AD$4)=MONTH($G81),YEAR(AD$4)=YEAR($G81)),#REF!,IF(AND(AD$4&lt;($H81+1),(AD$4+1)&gt;$G81),$T81,0)))</f>
        <v>0</v>
      </c>
      <c r="AE81" s="1285">
        <f>IF(AND(MONTH(AE$4)=MONTH($H81),YEAR(AE$4)=YEAR($H81)),#REF!,IF(AND(MONTH(AE$4)=MONTH($G81),YEAR(AE$4)=YEAR($G81)),#REF!,IF(AND(AE$4&lt;($H81+1),(AE$4+1)&gt;$G81),$T81,0)))</f>
        <v>0</v>
      </c>
      <c r="AF81" s="1285">
        <f>IF(AND(MONTH(AF$4)=MONTH($H81),YEAR(AF$4)=YEAR($H81)),#REF!,IF(AND(MONTH(AF$4)=MONTH($G81),YEAR(AF$4)=YEAR($G81)),#REF!,IF(AND(AF$4&lt;($H81+1),(AF$4+1)&gt;$G81),$T81,0)))</f>
        <v>0</v>
      </c>
      <c r="AG81" s="1285">
        <f>IF(AND(MONTH(AG$4)=MONTH($H81),YEAR(AG$4)=YEAR($H81)),#REF!,IF(AND(MONTH(AG$4)=MONTH($G81),YEAR(AG$4)=YEAR($G81)),#REF!,IF(AND(AG$4&lt;($H81+1),(AG$4+1)&gt;$G81),$T81,0)))</f>
        <v>0</v>
      </c>
      <c r="AH81" s="1285">
        <f>IF(AND(MONTH(AH$4)=MONTH($H81),YEAR(AH$4)=YEAR($H81)),#REF!,IF(AND(MONTH(AH$4)=MONTH($G81),YEAR(AH$4)=YEAR($G81)),#REF!,IF(AND(AH$4&lt;($H81+1),(AH$4+1)&gt;$G81),$T81,0)))</f>
        <v>0</v>
      </c>
      <c r="AI81" s="1285">
        <f>IF(AND(MONTH(AI$4)=MONTH($H81),YEAR(AI$4)=YEAR($H81)),#REF!,IF(AND(MONTH(AI$4)=MONTH($G81),YEAR(AI$4)=YEAR($G81)),#REF!,IF(AND(AI$4&lt;($H81+1),(AI$4+1)&gt;$G81),$R81,0)))</f>
        <v>0</v>
      </c>
      <c r="AJ81" s="1285">
        <f>IF(AND(MONTH(AJ$4)=MONTH($H81),YEAR(AJ$4)=YEAR($H81)),#REF!,IF(AND(MONTH(AJ$4)=MONTH($G81),YEAR(AJ$4)=YEAR($G81)),#REF!,IF(AND(AJ$4&lt;($H81+1),(AJ$4+1)&gt;$G81),$U81,0)))</f>
        <v>0</v>
      </c>
      <c r="AK81" s="1285">
        <f>IF(AND(MONTH(AK$4)=MONTH($H81),YEAR(AK$4)=YEAR($H81)),#REF!,IF(AND(MONTH(AK$4)=MONTH($G81),YEAR(AK$4)=YEAR($G81)),#REF!,IF(AND(AK$4&lt;($H81+1),(AK$4+1)&gt;$G81),$U81,0)))</f>
        <v>0</v>
      </c>
      <c r="AL81" s="1285">
        <f>IF(AND(MONTH(AL$4)=MONTH($H81),YEAR(AL$4)=YEAR($H81)),#REF!,IF(AND(MONTH(AL$4)=MONTH($G81),YEAR(AL$4)=YEAR($G81)),#REF!,IF(AND(AL$4&lt;($H81+1),(AL$4+1)&gt;$G81),$U81,0)))</f>
        <v>0</v>
      </c>
      <c r="AM81" s="1285">
        <f>IF(AND(MONTH(AM$4)=MONTH($H81),YEAR(AM$4)=YEAR($H81)),#REF!,IF(AND(MONTH(AM$4)=MONTH($G81),YEAR(AM$4)=YEAR($G81)),#REF!,IF(AND(AM$4&lt;($H81+1),(AM$4+1)&gt;$G81),$U81,0)))</f>
        <v>0</v>
      </c>
      <c r="AN81" s="1285">
        <f>IF(AND(MONTH(AN$4)=MONTH($H81),YEAR(AN$4)=YEAR($H81)),#REF!,IF(AND(MONTH(AN$4)=MONTH($G81),YEAR(AN$4)=YEAR($G81)),#REF!,IF(AND(AN$4&lt;($H81+1),(AN$4+1)&gt;$G81),$U81,0)))</f>
        <v>0</v>
      </c>
      <c r="AO81" s="1285">
        <f>IF(AND(MONTH(AO$4)=MONTH($H81),YEAR(AO$4)=YEAR($H81)),#REF!,IF(AND(MONTH(AO$4)=MONTH($G81),YEAR(AO$4)=YEAR($G81)),#REF!,IF(AND(AO$4&lt;($H81+1),(AO$4+1)&gt;$G81),$U81,0)))</f>
        <v>0</v>
      </c>
      <c r="AP81" s="1285">
        <f>IF(AND(MONTH(AP$4)=MONTH($H81),YEAR(AP$4)=YEAR($H81)),#REF!,IF(AND(MONTH(AP$4)=MONTH($G81),YEAR(AP$4)=YEAR($G81)),#REF!,IF(AND(AP$4&lt;($H81+1),(AP$4+1)&gt;$G81),$U81,0)))</f>
        <v>0</v>
      </c>
      <c r="AQ81" s="1285">
        <f>IF(AND(MONTH(AQ$4)=MONTH($H81),YEAR(AQ$4)=YEAR($H81)),#REF!,IF(AND(MONTH(AQ$4)=MONTH($G81),YEAR(AQ$4)=YEAR($G81)),#REF!,IF(AND(AQ$4&lt;($H81+1),(AQ$4+1)&gt;$G81),$U81,0)))</f>
        <v>0</v>
      </c>
      <c r="AR81" s="1285">
        <f>IF(AND(MONTH(AR$4)=MONTH($H81),YEAR(AR$4)=YEAR($H81)),#REF!,IF(AND(MONTH(AR$4)=MONTH($G81),YEAR(AR$4)=YEAR($G81)),#REF!,IF(AND(AR$4&lt;($H81+1),(AR$4+1)&gt;$G81),$U81,0)))</f>
        <v>0</v>
      </c>
      <c r="AS81" s="1285">
        <f>IF(AND(MONTH(AS$4)=MONTH($H81),YEAR(AS$4)=YEAR($H81)),#REF!,IF(AND(MONTH(AS$4)=MONTH($G81),YEAR(AS$4)=YEAR($G81)),#REF!,IF(AND(AS$4&lt;($H81+1),(AS$4+1)&gt;$G81),$U81,0)))</f>
        <v>0</v>
      </c>
      <c r="AT81" s="1285">
        <f>IF(AND(MONTH(AT$4)=MONTH($H81),YEAR(AT$4)=YEAR($H81)),#REF!,IF(AND(MONTH(AT$4)=MONTH($G81),YEAR(AT$4)=YEAR($G81)),#REF!,IF(AND(AT$4&lt;($H81+1),(AT$4+1)&gt;$G81),$U81,0)))</f>
        <v>0</v>
      </c>
      <c r="AU81" s="1297"/>
      <c r="AV81" s="1028"/>
      <c r="AW81" s="1028"/>
    </row>
    <row r="82" spans="1:49" ht="18" customHeight="1">
      <c r="A82" s="1186">
        <v>27</v>
      </c>
      <c r="B82" s="1187" t="s">
        <v>67</v>
      </c>
      <c r="C82" s="1187" t="s">
        <v>35</v>
      </c>
      <c r="D82" s="1187"/>
      <c r="E82" s="1187" t="s">
        <v>114</v>
      </c>
      <c r="F82" s="1214" t="s">
        <v>115</v>
      </c>
      <c r="G82" s="1190">
        <v>44786</v>
      </c>
      <c r="H82" s="1190">
        <v>45150</v>
      </c>
      <c r="I82" s="1235"/>
      <c r="J82" s="1236">
        <v>5160</v>
      </c>
      <c r="K82" s="1236">
        <v>5160</v>
      </c>
      <c r="L82" s="1237">
        <v>8.9124999999999996</v>
      </c>
      <c r="M82" s="1237">
        <v>1.38</v>
      </c>
      <c r="N82" s="1237">
        <v>9.3293750000000006</v>
      </c>
      <c r="O82" s="1238">
        <v>2.2999999999999998</v>
      </c>
      <c r="P82" s="1234">
        <f>L82+M82</f>
        <v>10.2925</v>
      </c>
      <c r="Q82" s="1284">
        <f t="shared" si="24"/>
        <v>45988.5</v>
      </c>
      <c r="R82" s="1285">
        <f t="shared" si="19"/>
        <v>7120.8</v>
      </c>
      <c r="S82" s="1285">
        <f t="shared" si="20"/>
        <v>53109.3</v>
      </c>
      <c r="T82" s="1285">
        <f t="shared" si="23"/>
        <v>48139.574999999997</v>
      </c>
      <c r="U82" s="1285">
        <f t="shared" si="22"/>
        <v>11868</v>
      </c>
      <c r="V82" s="1285">
        <f t="shared" si="21"/>
        <v>60007.574999999997</v>
      </c>
      <c r="W82" s="1285">
        <f>IF(AND(MONTH(W$4)=MONTH($H82),YEAR(W$4)=YEAR($H82)),#REF!,IF(AND(MONTH(W$4)=MONTH($G82),YEAR(W$4)=YEAR($G82)),#REF!,IF(AND(W$4&lt;($H82+1),(W$4+1)&gt;$G82),$Q82,0)))</f>
        <v>45988.5</v>
      </c>
      <c r="X82" s="1285">
        <f>IF(AND(MONTH(X$4)=MONTH($H82),YEAR(X$4)=YEAR($H82)),#REF!,IF(AND(MONTH(X$4)=MONTH($G82),YEAR(X$4)=YEAR($G82)),#REF!,IF(AND(X$4&lt;($H82+1),(X$4+1)&gt;$G82),$T82,0)))</f>
        <v>48139.574999999997</v>
      </c>
      <c r="Y82" s="1285">
        <f>IF(AND(MONTH(Y$4)=MONTH($H82),YEAR(Y$4)=YEAR($H82)),#REF!,IF(AND(MONTH(Y$4)=MONTH($G82),YEAR(Y$4)=YEAR($G82)),#REF!,IF(AND(Y$4&lt;($H82+1),(Y$4+1)&gt;$G82),$T82,0)))</f>
        <v>48139.574999999997</v>
      </c>
      <c r="Z82" s="1285">
        <f>IF(AND(MONTH(Z$4)=MONTH($H82),YEAR(Z$4)=YEAR($H82)),#REF!,IF(AND(MONTH(Z$4)=MONTH($G82),YEAR(Z$4)=YEAR($G82)),#REF!,IF(AND(Z$4&lt;($H82+1),(Z$4+1)&gt;$G82),$T82,0)))</f>
        <v>48139.574999999997</v>
      </c>
      <c r="AA82" s="1285">
        <f>IF(AND(MONTH(AA$4)=MONTH($H82),YEAR(AA$4)=YEAR($H82)),#REF!,IF(AND(MONTH(AA$4)=MONTH($G82),YEAR(AA$4)=YEAR($G82)),#REF!,IF(AND(AA$4&lt;($H82+1),(AA$4+1)&gt;$G82),$T82,0)))</f>
        <v>48139.574999999997</v>
      </c>
      <c r="AB82" s="1285">
        <f>IF(AND(MONTH(AB$4)=MONTH($H82),YEAR(AB$4)=YEAR($H82)),#REF!,IF(AND(MONTH(AB$4)=MONTH($G82),YEAR(AB$4)=YEAR($G82)),#REF!,IF(AND(AB$4&lt;($H82+1),(AB$4+1)&gt;$G82),$T82,0)))</f>
        <v>48139.574999999997</v>
      </c>
      <c r="AC82" s="1285">
        <f>IF(AND(MONTH(AC$4)=MONTH($H82),YEAR(AC$4)=YEAR($H82)),#REF!,IF(AND(MONTH(AC$4)=MONTH($G82),YEAR(AC$4)=YEAR($G82)),#REF!,IF(AND(AC$4&lt;($H82+1),(AC$4+1)&gt;$G82),$T82,0)))</f>
        <v>48139.574999999997</v>
      </c>
      <c r="AD82" s="1285" t="e">
        <f>IF(AND(MONTH(AD$4)=MONTH($H82),YEAR(AD$4)=YEAR($H82)),#REF!,IF(AND(MONTH(AD$4)=MONTH($G82),YEAR(AD$4)=YEAR($G82)),#REF!,IF(AND(AD$4&lt;($H82+1),(AD$4+1)&gt;$G82),$T82,0)))</f>
        <v>#REF!</v>
      </c>
      <c r="AE82" s="1285">
        <f>IF(AND(MONTH(AE$4)=MONTH($H82),YEAR(AE$4)=YEAR($H82)),#REF!,IF(AND(MONTH(AE$4)=MONTH($G82),YEAR(AE$4)=YEAR($G82)),#REF!,IF(AND(AE$4&lt;($H82+1),(AE$4+1)&gt;$G82),$T82,0)))</f>
        <v>0</v>
      </c>
      <c r="AF82" s="1285">
        <f>IF(AND(MONTH(AF$4)=MONTH($H82),YEAR(AF$4)=YEAR($H82)),#REF!,IF(AND(MONTH(AF$4)=MONTH($G82),YEAR(AF$4)=YEAR($G82)),#REF!,IF(AND(AF$4&lt;($H82+1),(AF$4+1)&gt;$G82),$T82,0)))</f>
        <v>0</v>
      </c>
      <c r="AG82" s="1285">
        <f>IF(AND(MONTH(AG$4)=MONTH($H82),YEAR(AG$4)=YEAR($H82)),#REF!,IF(AND(MONTH(AG$4)=MONTH($G82),YEAR(AG$4)=YEAR($G82)),#REF!,IF(AND(AG$4&lt;($H82+1),(AG$4+1)&gt;$G82),$T82,0)))</f>
        <v>0</v>
      </c>
      <c r="AH82" s="1285">
        <f>IF(AND(MONTH(AH$4)=MONTH($H82),YEAR(AH$4)=YEAR($H82)),#REF!,IF(AND(MONTH(AH$4)=MONTH($G82),YEAR(AH$4)=YEAR($G82)),#REF!,IF(AND(AH$4&lt;($H82+1),(AH$4+1)&gt;$G82),$T82,0)))</f>
        <v>0</v>
      </c>
      <c r="AI82" s="1285">
        <f>IF(AND(MONTH(AI$4)=MONTH($H82),YEAR(AI$4)=YEAR($H82)),#REF!,IF(AND(MONTH(AI$4)=MONTH($G82),YEAR(AI$4)=YEAR($G82)),#REF!,IF(AND(AI$4&lt;($H82+1),(AI$4+1)&gt;$G82),$R82,0)))</f>
        <v>7120.8</v>
      </c>
      <c r="AJ82" s="1285">
        <f>IF(AND(MONTH(AJ$4)=MONTH($H82),YEAR(AJ$4)=YEAR($H82)),#REF!,IF(AND(MONTH(AJ$4)=MONTH($G82),YEAR(AJ$4)=YEAR($G82)),#REF!,IF(AND(AJ$4&lt;($H82+1),(AJ$4+1)&gt;$G82),$U82,0)))</f>
        <v>11868</v>
      </c>
      <c r="AK82" s="1285">
        <f>IF(AND(MONTH(AK$4)=MONTH($H82),YEAR(AK$4)=YEAR($H82)),#REF!,IF(AND(MONTH(AK$4)=MONTH($G82),YEAR(AK$4)=YEAR($G82)),#REF!,IF(AND(AK$4&lt;($H82+1),(AK$4+1)&gt;$G82),$U82,0)))</f>
        <v>11868</v>
      </c>
      <c r="AL82" s="1285">
        <f>IF(AND(MONTH(AL$4)=MONTH($H82),YEAR(AL$4)=YEAR($H82)),#REF!,IF(AND(MONTH(AL$4)=MONTH($G82),YEAR(AL$4)=YEAR($G82)),#REF!,IF(AND(AL$4&lt;($H82+1),(AL$4+1)&gt;$G82),$U82,0)))</f>
        <v>11868</v>
      </c>
      <c r="AM82" s="1285">
        <f>IF(AND(MONTH(AM$4)=MONTH($H82),YEAR(AM$4)=YEAR($H82)),#REF!,IF(AND(MONTH(AM$4)=MONTH($G82),YEAR(AM$4)=YEAR($G82)),#REF!,IF(AND(AM$4&lt;($H82+1),(AM$4+1)&gt;$G82),$U82,0)))</f>
        <v>11868</v>
      </c>
      <c r="AN82" s="1285">
        <f>IF(AND(MONTH(AN$4)=MONTH($H82),YEAR(AN$4)=YEAR($H82)),#REF!,IF(AND(MONTH(AN$4)=MONTH($G82),YEAR(AN$4)=YEAR($G82)),#REF!,IF(AND(AN$4&lt;($H82+1),(AN$4+1)&gt;$G82),$U82,0)))</f>
        <v>11868</v>
      </c>
      <c r="AO82" s="1285">
        <f>IF(AND(MONTH(AO$4)=MONTH($H82),YEAR(AO$4)=YEAR($H82)),#REF!,IF(AND(MONTH(AO$4)=MONTH($G82),YEAR(AO$4)=YEAR($G82)),#REF!,IF(AND(AO$4&lt;($H82+1),(AO$4+1)&gt;$G82),$U82,0)))</f>
        <v>11868</v>
      </c>
      <c r="AP82" s="1285" t="e">
        <f>IF(AND(MONTH(AP$4)=MONTH($H82),YEAR(AP$4)=YEAR($H82)),#REF!,IF(AND(MONTH(AP$4)=MONTH($G82),YEAR(AP$4)=YEAR($G82)),#REF!,IF(AND(AP$4&lt;($H82+1),(AP$4+1)&gt;$G82),$U82,0)))</f>
        <v>#REF!</v>
      </c>
      <c r="AQ82" s="1285">
        <f>IF(AND(MONTH(AQ$4)=MONTH($H82),YEAR(AQ$4)=YEAR($H82)),#REF!,IF(AND(MONTH(AQ$4)=MONTH($G82),YEAR(AQ$4)=YEAR($G82)),#REF!,IF(AND(AQ$4&lt;($H82+1),(AQ$4+1)&gt;$G82),$U82,0)))</f>
        <v>0</v>
      </c>
      <c r="AR82" s="1285">
        <f>IF(AND(MONTH(AR$4)=MONTH($H82),YEAR(AR$4)=YEAR($H82)),#REF!,IF(AND(MONTH(AR$4)=MONTH($G82),YEAR(AR$4)=YEAR($G82)),#REF!,IF(AND(AR$4&lt;($H82+1),(AR$4+1)&gt;$G82),$U82,0)))</f>
        <v>0</v>
      </c>
      <c r="AS82" s="1285">
        <f>IF(AND(MONTH(AS$4)=MONTH($H82),YEAR(AS$4)=YEAR($H82)),#REF!,IF(AND(MONTH(AS$4)=MONTH($G82),YEAR(AS$4)=YEAR($G82)),#REF!,IF(AND(AS$4&lt;($H82+1),(AS$4+1)&gt;$G82),$U82,0)))</f>
        <v>0</v>
      </c>
      <c r="AT82" s="1285">
        <f>IF(AND(MONTH(AT$4)=MONTH($H82),YEAR(AT$4)=YEAR($H82)),#REF!,IF(AND(MONTH(AT$4)=MONTH($G82),YEAR(AT$4)=YEAR($G82)),#REF!,IF(AND(AT$4&lt;($H82+1),(AT$4+1)&gt;$G82),$U82,0)))</f>
        <v>0</v>
      </c>
      <c r="AU82" s="1297"/>
      <c r="AV82" s="1028"/>
      <c r="AW82" s="1028"/>
    </row>
    <row r="83" spans="1:49" ht="18" customHeight="1">
      <c r="A83" s="1186">
        <v>27</v>
      </c>
      <c r="B83" s="1196" t="s">
        <v>67</v>
      </c>
      <c r="C83" s="1196" t="s">
        <v>35</v>
      </c>
      <c r="D83" s="1196"/>
      <c r="E83" s="1209" t="s">
        <v>114</v>
      </c>
      <c r="F83" s="1303" t="s">
        <v>115</v>
      </c>
      <c r="G83" s="1211">
        <v>45151</v>
      </c>
      <c r="H83" s="1211">
        <v>45516</v>
      </c>
      <c r="I83" s="1256"/>
      <c r="J83" s="1257">
        <v>0</v>
      </c>
      <c r="K83" s="1257">
        <v>5160</v>
      </c>
      <c r="L83" s="1267">
        <v>0</v>
      </c>
      <c r="M83" s="1267">
        <v>0</v>
      </c>
      <c r="N83" s="1259">
        <v>8.1649999999999991</v>
      </c>
      <c r="O83" s="1260">
        <v>2.2999999999999998</v>
      </c>
      <c r="P83" s="1261">
        <f>N83+O83</f>
        <v>10.465</v>
      </c>
      <c r="Q83" s="1285">
        <f t="shared" si="24"/>
        <v>0</v>
      </c>
      <c r="R83" s="1285">
        <f t="shared" si="19"/>
        <v>0</v>
      </c>
      <c r="S83" s="1285">
        <f t="shared" si="20"/>
        <v>0</v>
      </c>
      <c r="T83" s="1285">
        <f t="shared" si="23"/>
        <v>42131.4</v>
      </c>
      <c r="U83" s="1285">
        <f t="shared" si="22"/>
        <v>11868</v>
      </c>
      <c r="V83" s="1285">
        <f t="shared" si="21"/>
        <v>53999.4</v>
      </c>
      <c r="W83" s="1285">
        <f>IF(AND(MONTH(W$4)=MONTH($H83),YEAR(W$4)=YEAR($H83)),#REF!,IF(AND(MONTH(W$4)=MONTH($G83),YEAR(W$4)=YEAR($G83)),#REF!,IF(AND(W$4&lt;($H83+1),(W$4+1)&gt;$G83),$Q83,0)))</f>
        <v>0</v>
      </c>
      <c r="X83" s="1285">
        <f>IF(AND(MONTH(X$4)=MONTH($H83),YEAR(X$4)=YEAR($H83)),#REF!,IF(AND(MONTH(X$4)=MONTH($G83),YEAR(X$4)=YEAR($G83)),#REF!,IF(AND(X$4&lt;($H83+1),(X$4+1)&gt;$G83),$T83,0)))</f>
        <v>0</v>
      </c>
      <c r="Y83" s="1285">
        <f>IF(AND(MONTH(Y$4)=MONTH($H83),YEAR(Y$4)=YEAR($H83)),#REF!,IF(AND(MONTH(Y$4)=MONTH($G83),YEAR(Y$4)=YEAR($G83)),#REF!,IF(AND(Y$4&lt;($H83+1),(Y$4+1)&gt;$G83),$T83,0)))</f>
        <v>0</v>
      </c>
      <c r="Z83" s="1285">
        <f>IF(AND(MONTH(Z$4)=MONTH($H83),YEAR(Z$4)=YEAR($H83)),#REF!,IF(AND(MONTH(Z$4)=MONTH($G83),YEAR(Z$4)=YEAR($G83)),#REF!,IF(AND(Z$4&lt;($H83+1),(Z$4+1)&gt;$G83),$T83,0)))</f>
        <v>0</v>
      </c>
      <c r="AA83" s="1285">
        <f>IF(AND(MONTH(AA$4)=MONTH($H83),YEAR(AA$4)=YEAR($H83)),#REF!,IF(AND(MONTH(AA$4)=MONTH($G83),YEAR(AA$4)=YEAR($G83)),#REF!,IF(AND(AA$4&lt;($H83+1),(AA$4+1)&gt;$G83),$T83,0)))</f>
        <v>0</v>
      </c>
      <c r="AB83" s="1285">
        <f>IF(AND(MONTH(AB$4)=MONTH($H83),YEAR(AB$4)=YEAR($H83)),#REF!,IF(AND(MONTH(AB$4)=MONTH($G83),YEAR(AB$4)=YEAR($G83)),#REF!,IF(AND(AB$4&lt;($H83+1),(AB$4+1)&gt;$G83),$T83,0)))</f>
        <v>0</v>
      </c>
      <c r="AC83" s="1285">
        <f>IF(AND(MONTH(AC$4)=MONTH($H83),YEAR(AC$4)=YEAR($H83)),#REF!,IF(AND(MONTH(AC$4)=MONTH($G83),YEAR(AC$4)=YEAR($G83)),#REF!,IF(AND(AC$4&lt;($H83+1),(AC$4+1)&gt;$G83),$T83,0)))</f>
        <v>0</v>
      </c>
      <c r="AD83" s="1285" t="e">
        <f>IF(AND(MONTH(AD$4)=MONTH($H83),YEAR(AD$4)=YEAR($H83)),#REF!,IF(AND(MONTH(AD$4)=MONTH($G83),YEAR(AD$4)=YEAR($G83)),#REF!,IF(AND(AD$4&lt;($H83+1),(AD$4+1)&gt;$G83),$T83,0)))</f>
        <v>#REF!</v>
      </c>
      <c r="AE83" s="1285">
        <f>IF(AND(MONTH(AE$4)=MONTH($H83),YEAR(AE$4)=YEAR($H83)),#REF!,IF(AND(MONTH(AE$4)=MONTH($G83),YEAR(AE$4)=YEAR($G83)),#REF!,IF(AND(AE$4&lt;($H83+1),(AE$4+1)&gt;$G83),$T83,0)))</f>
        <v>42131.4</v>
      </c>
      <c r="AF83" s="1285">
        <f>IF(AND(MONTH(AF$4)=MONTH($H83),YEAR(AF$4)=YEAR($H83)),#REF!,IF(AND(MONTH(AF$4)=MONTH($G83),YEAR(AF$4)=YEAR($G83)),#REF!,IF(AND(AF$4&lt;($H83+1),(AF$4+1)&gt;$G83),$T83,0)))</f>
        <v>42131.4</v>
      </c>
      <c r="AG83" s="1285">
        <f>IF(AND(MONTH(AG$4)=MONTH($H83),YEAR(AG$4)=YEAR($H83)),#REF!,IF(AND(MONTH(AG$4)=MONTH($G83),YEAR(AG$4)=YEAR($G83)),#REF!,IF(AND(AG$4&lt;($H83+1),(AG$4+1)&gt;$G83),$T83,0)))</f>
        <v>42131.4</v>
      </c>
      <c r="AH83" s="1285">
        <f>IF(AND(MONTH(AH$4)=MONTH($H83),YEAR(AH$4)=YEAR($H83)),#REF!,IF(AND(MONTH(AH$4)=MONTH($G83),YEAR(AH$4)=YEAR($G83)),#REF!,IF(AND(AH$4&lt;($H83+1),(AH$4+1)&gt;$G83),$T83,0)))</f>
        <v>42131.4</v>
      </c>
      <c r="AI83" s="1285">
        <f>IF(AND(MONTH(AI$4)=MONTH($H83),YEAR(AI$4)=YEAR($H83)),#REF!,IF(AND(MONTH(AI$4)=MONTH($G83),YEAR(AI$4)=YEAR($G83)),#REF!,IF(AND(AI$4&lt;($H83+1),(AI$4+1)&gt;$G83),$R83,0)))</f>
        <v>0</v>
      </c>
      <c r="AJ83" s="1285">
        <f>IF(AND(MONTH(AJ$4)=MONTH($H83),YEAR(AJ$4)=YEAR($H83)),#REF!,IF(AND(MONTH(AJ$4)=MONTH($G83),YEAR(AJ$4)=YEAR($G83)),#REF!,IF(AND(AJ$4&lt;($H83+1),(AJ$4+1)&gt;$G83),$U83,0)))</f>
        <v>0</v>
      </c>
      <c r="AK83" s="1285">
        <f>IF(AND(MONTH(AK$4)=MONTH($H83),YEAR(AK$4)=YEAR($H83)),#REF!,IF(AND(MONTH(AK$4)=MONTH($G83),YEAR(AK$4)=YEAR($G83)),#REF!,IF(AND(AK$4&lt;($H83+1),(AK$4+1)&gt;$G83),$U83,0)))</f>
        <v>0</v>
      </c>
      <c r="AL83" s="1285">
        <f>IF(AND(MONTH(AL$4)=MONTH($H83),YEAR(AL$4)=YEAR($H83)),#REF!,IF(AND(MONTH(AL$4)=MONTH($G83),YEAR(AL$4)=YEAR($G83)),#REF!,IF(AND(AL$4&lt;($H83+1),(AL$4+1)&gt;$G83),$U83,0)))</f>
        <v>0</v>
      </c>
      <c r="AM83" s="1285">
        <f>IF(AND(MONTH(AM$4)=MONTH($H83),YEAR(AM$4)=YEAR($H83)),#REF!,IF(AND(MONTH(AM$4)=MONTH($G83),YEAR(AM$4)=YEAR($G83)),#REF!,IF(AND(AM$4&lt;($H83+1),(AM$4+1)&gt;$G83),$U83,0)))</f>
        <v>0</v>
      </c>
      <c r="AN83" s="1285">
        <f>IF(AND(MONTH(AN$4)=MONTH($H83),YEAR(AN$4)=YEAR($H83)),#REF!,IF(AND(MONTH(AN$4)=MONTH($G83),YEAR(AN$4)=YEAR($G83)),#REF!,IF(AND(AN$4&lt;($H83+1),(AN$4+1)&gt;$G83),$U83,0)))</f>
        <v>0</v>
      </c>
      <c r="AO83" s="1285">
        <f>IF(AND(MONTH(AO$4)=MONTH($H83),YEAR(AO$4)=YEAR($H83)),#REF!,IF(AND(MONTH(AO$4)=MONTH($G83),YEAR(AO$4)=YEAR($G83)),#REF!,IF(AND(AO$4&lt;($H83+1),(AO$4+1)&gt;$G83),$U83,0)))</f>
        <v>0</v>
      </c>
      <c r="AP83" s="1285" t="e">
        <f>IF(AND(MONTH(AP$4)=MONTH($H83),YEAR(AP$4)=YEAR($H83)),#REF!,IF(AND(MONTH(AP$4)=MONTH($G83),YEAR(AP$4)=YEAR($G83)),#REF!,IF(AND(AP$4&lt;($H83+1),(AP$4+1)&gt;$G83),$U83,0)))</f>
        <v>#REF!</v>
      </c>
      <c r="AQ83" s="1285">
        <f>IF(AND(MONTH(AQ$4)=MONTH($H83),YEAR(AQ$4)=YEAR($H83)),#REF!,IF(AND(MONTH(AQ$4)=MONTH($G83),YEAR(AQ$4)=YEAR($G83)),#REF!,IF(AND(AQ$4&lt;($H83+1),(AQ$4+1)&gt;$G83),$U83,0)))</f>
        <v>11868</v>
      </c>
      <c r="AR83" s="1285">
        <f>IF(AND(MONTH(AR$4)=MONTH($H83),YEAR(AR$4)=YEAR($H83)),#REF!,IF(AND(MONTH(AR$4)=MONTH($G83),YEAR(AR$4)=YEAR($G83)),#REF!,IF(AND(AR$4&lt;($H83+1),(AR$4+1)&gt;$G83),$U83,0)))</f>
        <v>11868</v>
      </c>
      <c r="AS83" s="1285">
        <f>IF(AND(MONTH(AS$4)=MONTH($H83),YEAR(AS$4)=YEAR($H83)),#REF!,IF(AND(MONTH(AS$4)=MONTH($G83),YEAR(AS$4)=YEAR($G83)),#REF!,IF(AND(AS$4&lt;($H83+1),(AS$4+1)&gt;$G83),$U83,0)))</f>
        <v>11868</v>
      </c>
      <c r="AT83" s="1285">
        <f>IF(AND(MONTH(AT$4)=MONTH($H83),YEAR(AT$4)=YEAR($H83)),#REF!,IF(AND(MONTH(AT$4)=MONTH($G83),YEAR(AT$4)=YEAR($G83)),#REF!,IF(AND(AT$4&lt;($H83+1),(AT$4+1)&gt;$G83),$U83,0)))</f>
        <v>11868</v>
      </c>
      <c r="AU83" s="1300"/>
      <c r="AV83" s="1028"/>
      <c r="AW83" s="1028"/>
    </row>
    <row r="84" spans="1:49" ht="30" customHeight="1">
      <c r="A84" s="1186"/>
      <c r="B84" s="1187"/>
      <c r="C84" s="1187"/>
      <c r="D84" s="1187"/>
      <c r="E84" s="1187" t="s">
        <v>116</v>
      </c>
      <c r="F84" s="1304" t="s">
        <v>117</v>
      </c>
      <c r="G84" s="1190">
        <v>44880</v>
      </c>
      <c r="H84" s="1190">
        <v>45244</v>
      </c>
      <c r="I84" s="1235"/>
      <c r="J84" s="1236">
        <v>21497</v>
      </c>
      <c r="K84" s="1236">
        <v>21497</v>
      </c>
      <c r="L84" s="1237">
        <v>6.0949999999999998</v>
      </c>
      <c r="M84" s="1237">
        <v>1.38</v>
      </c>
      <c r="N84" s="1237">
        <v>6.0892499999999998</v>
      </c>
      <c r="O84" s="1238">
        <v>2.2999999999999998</v>
      </c>
      <c r="P84" s="1234">
        <f t="shared" ref="P84:P116" si="25">L84+M84</f>
        <v>7.4749999999999996</v>
      </c>
      <c r="Q84" s="1284">
        <f t="shared" si="24"/>
        <v>131024.215</v>
      </c>
      <c r="R84" s="1285">
        <f t="shared" si="19"/>
        <v>29665.86</v>
      </c>
      <c r="S84" s="1285">
        <f t="shared" si="20"/>
        <v>160690.07500000001</v>
      </c>
      <c r="T84" s="1285">
        <f t="shared" si="23"/>
        <v>130900.60725</v>
      </c>
      <c r="U84" s="1285">
        <f t="shared" si="22"/>
        <v>49443.1</v>
      </c>
      <c r="V84" s="1285">
        <f t="shared" si="21"/>
        <v>180343.70725000001</v>
      </c>
      <c r="W84" s="1285">
        <f>IF(AND(MONTH(W$4)=MONTH($H84),YEAR(W$4)=YEAR($H84)),#REF!,IF(AND(MONTH(W$4)=MONTH($G84),YEAR(W$4)=YEAR($G84)),#REF!,IF(AND(W$4&lt;($H84+1),(W$4+1)&gt;$G84),$Q84,0)))</f>
        <v>131024.215</v>
      </c>
      <c r="X84" s="1285">
        <f>IF(AND(MONTH(X$4)=MONTH($H84),YEAR(X$4)=YEAR($H84)),#REF!,IF(AND(MONTH(X$4)=MONTH($G84),YEAR(X$4)=YEAR($G84)),#REF!,IF(AND(X$4&lt;($H84+1),(X$4+1)&gt;$G84),$T84,0)))</f>
        <v>130900.60725</v>
      </c>
      <c r="Y84" s="1285">
        <f>IF(AND(MONTH(Y$4)=MONTH($H84),YEAR(Y$4)=YEAR($H84)),#REF!,IF(AND(MONTH(Y$4)=MONTH($G84),YEAR(Y$4)=YEAR($G84)),#REF!,IF(AND(Y$4&lt;($H84+1),(Y$4+1)&gt;$G84),$T84,0)))</f>
        <v>130900.60725</v>
      </c>
      <c r="Z84" s="1285">
        <f>IF(AND(MONTH(Z$4)=MONTH($H84),YEAR(Z$4)=YEAR($H84)),#REF!,IF(AND(MONTH(Z$4)=MONTH($G84),YEAR(Z$4)=YEAR($G84)),#REF!,IF(AND(Z$4&lt;($H84+1),(Z$4+1)&gt;$G84),$T84,0)))</f>
        <v>130900.60725</v>
      </c>
      <c r="AA84" s="1285">
        <f>IF(AND(MONTH(AA$4)=MONTH($H84),YEAR(AA$4)=YEAR($H84)),#REF!,IF(AND(MONTH(AA$4)=MONTH($G84),YEAR(AA$4)=YEAR($G84)),#REF!,IF(AND(AA$4&lt;($H84+1),(AA$4+1)&gt;$G84),$T84,0)))</f>
        <v>130900.60725</v>
      </c>
      <c r="AB84" s="1285">
        <f>IF(AND(MONTH(AB$4)=MONTH($H84),YEAR(AB$4)=YEAR($H84)),#REF!,IF(AND(MONTH(AB$4)=MONTH($G84),YEAR(AB$4)=YEAR($G84)),#REF!,IF(AND(AB$4&lt;($H84+1),(AB$4+1)&gt;$G84),$T84,0)))</f>
        <v>130900.60725</v>
      </c>
      <c r="AC84" s="1285">
        <f>IF(AND(MONTH(AC$4)=MONTH($H84),YEAR(AC$4)=YEAR($H84)),#REF!,IF(AND(MONTH(AC$4)=MONTH($G84),YEAR(AC$4)=YEAR($G84)),#REF!,IF(AND(AC$4&lt;($H84+1),(AC$4+1)&gt;$G84),$T84,0)))</f>
        <v>130900.60725</v>
      </c>
      <c r="AD84" s="1285">
        <f>IF(AND(MONTH(AD$4)=MONTH($H84),YEAR(AD$4)=YEAR($H84)),#REF!,IF(AND(MONTH(AD$4)=MONTH($G84),YEAR(AD$4)=YEAR($G84)),#REF!,IF(AND(AD$4&lt;($H84+1),(AD$4+1)&gt;$G84),$T84,0)))</f>
        <v>130900.60725</v>
      </c>
      <c r="AE84" s="1285">
        <f>IF(AND(MONTH(AE$4)=MONTH($H84),YEAR(AE$4)=YEAR($H84)),#REF!,IF(AND(MONTH(AE$4)=MONTH($G84),YEAR(AE$4)=YEAR($G84)),#REF!,IF(AND(AE$4&lt;($H84+1),(AE$4+1)&gt;$G84),$T84,0)))</f>
        <v>130900.60725</v>
      </c>
      <c r="AF84" s="1285">
        <f>IF(AND(MONTH(AF$4)=MONTH($H84),YEAR(AF$4)=YEAR($H84)),#REF!,IF(AND(MONTH(AF$4)=MONTH($G84),YEAR(AF$4)=YEAR($G84)),#REF!,IF(AND(AF$4&lt;($H84+1),(AF$4+1)&gt;$G84),$T84,0)))</f>
        <v>130900.60725</v>
      </c>
      <c r="AG84" s="1285" t="e">
        <f>IF(AND(MONTH(AG$4)=MONTH($H84),YEAR(AG$4)=YEAR($H84)),#REF!,IF(AND(MONTH(AG$4)=MONTH($G84),YEAR(AG$4)=YEAR($G84)),#REF!,IF(AND(AG$4&lt;($H84+1),(AG$4+1)&gt;$G84),$T84,0)))</f>
        <v>#REF!</v>
      </c>
      <c r="AH84" s="1285">
        <f>IF(AND(MONTH(AH$4)=MONTH($H84),YEAR(AH$4)=YEAR($H84)),#REF!,IF(AND(MONTH(AH$4)=MONTH($G84),YEAR(AH$4)=YEAR($G84)),#REF!,IF(AND(AH$4&lt;($H84+1),(AH$4+1)&gt;$G84),$T84,0)))</f>
        <v>0</v>
      </c>
      <c r="AI84" s="1285">
        <f>IF(AND(MONTH(AI$4)=MONTH($H84),YEAR(AI$4)=YEAR($H84)),#REF!,IF(AND(MONTH(AI$4)=MONTH($G84),YEAR(AI$4)=YEAR($G84)),#REF!,IF(AND(AI$4&lt;($H84+1),(AI$4+1)&gt;$G84),$R84,0)))</f>
        <v>29665.86</v>
      </c>
      <c r="AJ84" s="1285">
        <f>IF(AND(MONTH(AJ$4)=MONTH($H84),YEAR(AJ$4)=YEAR($H84)),#REF!,IF(AND(MONTH(AJ$4)=MONTH($G84),YEAR(AJ$4)=YEAR($G84)),#REF!,IF(AND(AJ$4&lt;($H84+1),(AJ$4+1)&gt;$G84),$U84,0)))</f>
        <v>49443.1</v>
      </c>
      <c r="AK84" s="1285">
        <f>IF(AND(MONTH(AK$4)=MONTH($H84),YEAR(AK$4)=YEAR($H84)),#REF!,IF(AND(MONTH(AK$4)=MONTH($G84),YEAR(AK$4)=YEAR($G84)),#REF!,IF(AND(AK$4&lt;($H84+1),(AK$4+1)&gt;$G84),$U84,0)))</f>
        <v>49443.1</v>
      </c>
      <c r="AL84" s="1285">
        <f>IF(AND(MONTH(AL$4)=MONTH($H84),YEAR(AL$4)=YEAR($H84)),#REF!,IF(AND(MONTH(AL$4)=MONTH($G84),YEAR(AL$4)=YEAR($G84)),#REF!,IF(AND(AL$4&lt;($H84+1),(AL$4+1)&gt;$G84),$U84,0)))</f>
        <v>49443.1</v>
      </c>
      <c r="AM84" s="1285">
        <f>IF(AND(MONTH(AM$4)=MONTH($H84),YEAR(AM$4)=YEAR($H84)),#REF!,IF(AND(MONTH(AM$4)=MONTH($G84),YEAR(AM$4)=YEAR($G84)),#REF!,IF(AND(AM$4&lt;($H84+1),(AM$4+1)&gt;$G84),$U84,0)))</f>
        <v>49443.1</v>
      </c>
      <c r="AN84" s="1285">
        <f>IF(AND(MONTH(AN$4)=MONTH($H84),YEAR(AN$4)=YEAR($H84)),#REF!,IF(AND(MONTH(AN$4)=MONTH($G84),YEAR(AN$4)=YEAR($G84)),#REF!,IF(AND(AN$4&lt;($H84+1),(AN$4+1)&gt;$G84),$U84,0)))</f>
        <v>49443.1</v>
      </c>
      <c r="AO84" s="1285">
        <f>IF(AND(MONTH(AO$4)=MONTH($H84),YEAR(AO$4)=YEAR($H84)),#REF!,IF(AND(MONTH(AO$4)=MONTH($G84),YEAR(AO$4)=YEAR($G84)),#REF!,IF(AND(AO$4&lt;($H84+1),(AO$4+1)&gt;$G84),$U84,0)))</f>
        <v>49443.1</v>
      </c>
      <c r="AP84" s="1285">
        <f>IF(AND(MONTH(AP$4)=MONTH($H84),YEAR(AP$4)=YEAR($H84)),#REF!,IF(AND(MONTH(AP$4)=MONTH($G84),YEAR(AP$4)=YEAR($G84)),#REF!,IF(AND(AP$4&lt;($H84+1),(AP$4+1)&gt;$G84),$U84,0)))</f>
        <v>49443.1</v>
      </c>
      <c r="AQ84" s="1285">
        <f>IF(AND(MONTH(AQ$4)=MONTH($H84),YEAR(AQ$4)=YEAR($H84)),#REF!,IF(AND(MONTH(AQ$4)=MONTH($G84),YEAR(AQ$4)=YEAR($G84)),#REF!,IF(AND(AQ$4&lt;($H84+1),(AQ$4+1)&gt;$G84),$U84,0)))</f>
        <v>49443.1</v>
      </c>
      <c r="AR84" s="1285">
        <f>IF(AND(MONTH(AR$4)=MONTH($H84),YEAR(AR$4)=YEAR($H84)),#REF!,IF(AND(MONTH(AR$4)=MONTH($G84),YEAR(AR$4)=YEAR($G84)),#REF!,IF(AND(AR$4&lt;($H84+1),(AR$4+1)&gt;$G84),$U84,0)))</f>
        <v>49443.1</v>
      </c>
      <c r="AS84" s="1285" t="e">
        <f>IF(AND(MONTH(AS$4)=MONTH($H84),YEAR(AS$4)=YEAR($H84)),#REF!,IF(AND(MONTH(AS$4)=MONTH($G84),YEAR(AS$4)=YEAR($G84)),#REF!,IF(AND(AS$4&lt;($H84+1),(AS$4+1)&gt;$G84),$U84,0)))</f>
        <v>#REF!</v>
      </c>
      <c r="AT84" s="1285">
        <f>IF(AND(MONTH(AT$4)=MONTH($H84),YEAR(AT$4)=YEAR($H84)),#REF!,IF(AND(MONTH(AT$4)=MONTH($G84),YEAR(AT$4)=YEAR($G84)),#REF!,IF(AND(AT$4&lt;($H84+1),(AT$4+1)&gt;$G84),$U84,0)))</f>
        <v>0</v>
      </c>
      <c r="AU84" s="1297"/>
      <c r="AV84" s="1028"/>
      <c r="AW84" s="1028"/>
    </row>
    <row r="85" spans="1:49" ht="30" customHeight="1">
      <c r="A85" s="1186"/>
      <c r="B85" s="1187"/>
      <c r="C85" s="1187"/>
      <c r="D85" s="1187"/>
      <c r="E85" s="1187"/>
      <c r="F85" s="1304" t="s">
        <v>117</v>
      </c>
      <c r="G85" s="1190">
        <v>45245</v>
      </c>
      <c r="H85" s="1190">
        <v>45610</v>
      </c>
      <c r="I85" s="1235"/>
      <c r="J85" s="1236">
        <v>0</v>
      </c>
      <c r="K85" s="1236">
        <v>21497</v>
      </c>
      <c r="L85" s="1237">
        <v>6.3825000000000003</v>
      </c>
      <c r="M85" s="1237">
        <v>1.38</v>
      </c>
      <c r="N85" s="1237">
        <v>6.4198750000000002</v>
      </c>
      <c r="O85" s="1238">
        <v>2.2999999999999998</v>
      </c>
      <c r="P85" s="1234">
        <f t="shared" si="25"/>
        <v>7.7625000000000002</v>
      </c>
      <c r="Q85" s="1284">
        <f t="shared" si="24"/>
        <v>137204.60250000001</v>
      </c>
      <c r="R85" s="1285">
        <f t="shared" si="19"/>
        <v>29665.86</v>
      </c>
      <c r="S85" s="1285">
        <f t="shared" si="20"/>
        <v>166870.46249999999</v>
      </c>
      <c r="T85" s="1285">
        <f t="shared" si="23"/>
        <v>138008.05287499999</v>
      </c>
      <c r="U85" s="1285">
        <f t="shared" si="22"/>
        <v>49443.1</v>
      </c>
      <c r="V85" s="1285">
        <f t="shared" si="21"/>
        <v>187451.152875</v>
      </c>
      <c r="W85" s="1285">
        <f>IF(AND(MONTH(W$4)=MONTH($H85),YEAR(W$4)=YEAR($H85)),#REF!,IF(AND(MONTH(W$4)=MONTH($G85),YEAR(W$4)=YEAR($G85)),#REF!,IF(AND(W$4&lt;($H85+1),(W$4+1)&gt;$G85),$Q85,0)))</f>
        <v>0</v>
      </c>
      <c r="X85" s="1285">
        <f>IF(AND(MONTH(X$4)=MONTH($H85),YEAR(X$4)=YEAR($H85)),#REF!,IF(AND(MONTH(X$4)=MONTH($G85),YEAR(X$4)=YEAR($G85)),#REF!,IF(AND(X$4&lt;($H85+1),(X$4+1)&gt;$G85),$T85,0)))</f>
        <v>0</v>
      </c>
      <c r="Y85" s="1285">
        <f>IF(AND(MONTH(Y$4)=MONTH($H85),YEAR(Y$4)=YEAR($H85)),#REF!,IF(AND(MONTH(Y$4)=MONTH($G85),YEAR(Y$4)=YEAR($G85)),#REF!,IF(AND(Y$4&lt;($H85+1),(Y$4+1)&gt;$G85),$T85,0)))</f>
        <v>0</v>
      </c>
      <c r="Z85" s="1285">
        <f>IF(AND(MONTH(Z$4)=MONTH($H85),YEAR(Z$4)=YEAR($H85)),#REF!,IF(AND(MONTH(Z$4)=MONTH($G85),YEAR(Z$4)=YEAR($G85)),#REF!,IF(AND(Z$4&lt;($H85+1),(Z$4+1)&gt;$G85),$T85,0)))</f>
        <v>0</v>
      </c>
      <c r="AA85" s="1285">
        <f>IF(AND(MONTH(AA$4)=MONTH($H85),YEAR(AA$4)=YEAR($H85)),#REF!,IF(AND(MONTH(AA$4)=MONTH($G85),YEAR(AA$4)=YEAR($G85)),#REF!,IF(AND(AA$4&lt;($H85+1),(AA$4+1)&gt;$G85),$T85,0)))</f>
        <v>0</v>
      </c>
      <c r="AB85" s="1285">
        <f>IF(AND(MONTH(AB$4)=MONTH($H85),YEAR(AB$4)=YEAR($H85)),#REF!,IF(AND(MONTH(AB$4)=MONTH($G85),YEAR(AB$4)=YEAR($G85)),#REF!,IF(AND(AB$4&lt;($H85+1),(AB$4+1)&gt;$G85),$T85,0)))</f>
        <v>0</v>
      </c>
      <c r="AC85" s="1285">
        <f>IF(AND(MONTH(AC$4)=MONTH($H85),YEAR(AC$4)=YEAR($H85)),#REF!,IF(AND(MONTH(AC$4)=MONTH($G85),YEAR(AC$4)=YEAR($G85)),#REF!,IF(AND(AC$4&lt;($H85+1),(AC$4+1)&gt;$G85),$T85,0)))</f>
        <v>0</v>
      </c>
      <c r="AD85" s="1285">
        <f>IF(AND(MONTH(AD$4)=MONTH($H85),YEAR(AD$4)=YEAR($H85)),#REF!,IF(AND(MONTH(AD$4)=MONTH($G85),YEAR(AD$4)=YEAR($G85)),#REF!,IF(AND(AD$4&lt;($H85+1),(AD$4+1)&gt;$G85),$T85,0)))</f>
        <v>0</v>
      </c>
      <c r="AE85" s="1285">
        <f>IF(AND(MONTH(AE$4)=MONTH($H85),YEAR(AE$4)=YEAR($H85)),#REF!,IF(AND(MONTH(AE$4)=MONTH($G85),YEAR(AE$4)=YEAR($G85)),#REF!,IF(AND(AE$4&lt;($H85+1),(AE$4+1)&gt;$G85),$T85,0)))</f>
        <v>0</v>
      </c>
      <c r="AF85" s="1285">
        <f>IF(AND(MONTH(AF$4)=MONTH($H85),YEAR(AF$4)=YEAR($H85)),#REF!,IF(AND(MONTH(AF$4)=MONTH($G85),YEAR(AF$4)=YEAR($G85)),#REF!,IF(AND(AF$4&lt;($H85+1),(AF$4+1)&gt;$G85),$T85,0)))</f>
        <v>0</v>
      </c>
      <c r="AG85" s="1285" t="e">
        <f>IF(AND(MONTH(AG$4)=MONTH($H85),YEAR(AG$4)=YEAR($H85)),#REF!,IF(AND(MONTH(AG$4)=MONTH($G85),YEAR(AG$4)=YEAR($G85)),#REF!,IF(AND(AG$4&lt;($H85+1),(AG$4+1)&gt;$G85),$T85,0)))</f>
        <v>#REF!</v>
      </c>
      <c r="AH85" s="1285">
        <f>IF(AND(MONTH(AH$4)=MONTH($H85),YEAR(AH$4)=YEAR($H85)),#REF!,IF(AND(MONTH(AH$4)=MONTH($G85),YEAR(AH$4)=YEAR($G85)),#REF!,IF(AND(AH$4&lt;($H85+1),(AH$4+1)&gt;$G85),$T85,0)))</f>
        <v>138008.05287499999</v>
      </c>
      <c r="AI85" s="1285">
        <f>IF(AND(MONTH(AI$4)=MONTH($H85),YEAR(AI$4)=YEAR($H85)),#REF!,IF(AND(MONTH(AI$4)=MONTH($G85),YEAR(AI$4)=YEAR($G85)),#REF!,IF(AND(AI$4&lt;($H85+1),(AI$4+1)&gt;$G85),$R85,0)))</f>
        <v>0</v>
      </c>
      <c r="AJ85" s="1285">
        <f>IF(AND(MONTH(AJ$4)=MONTH($H85),YEAR(AJ$4)=YEAR($H85)),#REF!,IF(AND(MONTH(AJ$4)=MONTH($G85),YEAR(AJ$4)=YEAR($G85)),#REF!,IF(AND(AJ$4&lt;($H85+1),(AJ$4+1)&gt;$G85),$U85,0)))</f>
        <v>0</v>
      </c>
      <c r="AK85" s="1285">
        <f>IF(AND(MONTH(AK$4)=MONTH($H85),YEAR(AK$4)=YEAR($H85)),#REF!,IF(AND(MONTH(AK$4)=MONTH($G85),YEAR(AK$4)=YEAR($G85)),#REF!,IF(AND(AK$4&lt;($H85+1),(AK$4+1)&gt;$G85),$U85,0)))</f>
        <v>0</v>
      </c>
      <c r="AL85" s="1285">
        <f>IF(AND(MONTH(AL$4)=MONTH($H85),YEAR(AL$4)=YEAR($H85)),#REF!,IF(AND(MONTH(AL$4)=MONTH($G85),YEAR(AL$4)=YEAR($G85)),#REF!,IF(AND(AL$4&lt;($H85+1),(AL$4+1)&gt;$G85),$U85,0)))</f>
        <v>0</v>
      </c>
      <c r="AM85" s="1285">
        <f>IF(AND(MONTH(AM$4)=MONTH($H85),YEAR(AM$4)=YEAR($H85)),#REF!,IF(AND(MONTH(AM$4)=MONTH($G85),YEAR(AM$4)=YEAR($G85)),#REF!,IF(AND(AM$4&lt;($H85+1),(AM$4+1)&gt;$G85),$U85,0)))</f>
        <v>0</v>
      </c>
      <c r="AN85" s="1285">
        <f>IF(AND(MONTH(AN$4)=MONTH($H85),YEAR(AN$4)=YEAR($H85)),#REF!,IF(AND(MONTH(AN$4)=MONTH($G85),YEAR(AN$4)=YEAR($G85)),#REF!,IF(AND(AN$4&lt;($H85+1),(AN$4+1)&gt;$G85),$U85,0)))</f>
        <v>0</v>
      </c>
      <c r="AO85" s="1285">
        <f>IF(AND(MONTH(AO$4)=MONTH($H85),YEAR(AO$4)=YEAR($H85)),#REF!,IF(AND(MONTH(AO$4)=MONTH($G85),YEAR(AO$4)=YEAR($G85)),#REF!,IF(AND(AO$4&lt;($H85+1),(AO$4+1)&gt;$G85),$U85,0)))</f>
        <v>0</v>
      </c>
      <c r="AP85" s="1285">
        <f>IF(AND(MONTH(AP$4)=MONTH($H85),YEAR(AP$4)=YEAR($H85)),#REF!,IF(AND(MONTH(AP$4)=MONTH($G85),YEAR(AP$4)=YEAR($G85)),#REF!,IF(AND(AP$4&lt;($H85+1),(AP$4+1)&gt;$G85),$U85,0)))</f>
        <v>0</v>
      </c>
      <c r="AQ85" s="1285">
        <f>IF(AND(MONTH(AQ$4)=MONTH($H85),YEAR(AQ$4)=YEAR($H85)),#REF!,IF(AND(MONTH(AQ$4)=MONTH($G85),YEAR(AQ$4)=YEAR($G85)),#REF!,IF(AND(AQ$4&lt;($H85+1),(AQ$4+1)&gt;$G85),$U85,0)))</f>
        <v>0</v>
      </c>
      <c r="AR85" s="1285">
        <f>IF(AND(MONTH(AR$4)=MONTH($H85),YEAR(AR$4)=YEAR($H85)),#REF!,IF(AND(MONTH(AR$4)=MONTH($G85),YEAR(AR$4)=YEAR($G85)),#REF!,IF(AND(AR$4&lt;($H85+1),(AR$4+1)&gt;$G85),$U85,0)))</f>
        <v>0</v>
      </c>
      <c r="AS85" s="1285" t="e">
        <f>IF(AND(MONTH(AS$4)=MONTH($H85),YEAR(AS$4)=YEAR($H85)),#REF!,IF(AND(MONTH(AS$4)=MONTH($G85),YEAR(AS$4)=YEAR($G85)),#REF!,IF(AND(AS$4&lt;($H85+1),(AS$4+1)&gt;$G85),$U85,0)))</f>
        <v>#REF!</v>
      </c>
      <c r="AT85" s="1285">
        <f>IF(AND(MONTH(AT$4)=MONTH($H85),YEAR(AT$4)=YEAR($H85)),#REF!,IF(AND(MONTH(AT$4)=MONTH($G85),YEAR(AT$4)=YEAR($G85)),#REF!,IF(AND(AT$4&lt;($H85+1),(AT$4+1)&gt;$G85),$U85,0)))</f>
        <v>49443.1</v>
      </c>
      <c r="AU85" s="1297"/>
      <c r="AV85" s="1028"/>
      <c r="AW85" s="1028"/>
    </row>
    <row r="86" spans="1:49" ht="30" customHeight="1">
      <c r="A86" s="1186"/>
      <c r="B86" s="1187"/>
      <c r="C86" s="1187"/>
      <c r="D86" s="1187"/>
      <c r="E86" s="1187"/>
      <c r="F86" s="1304" t="s">
        <v>117</v>
      </c>
      <c r="G86" s="1190">
        <v>45611</v>
      </c>
      <c r="H86" s="1190">
        <v>45975</v>
      </c>
      <c r="I86" s="1235"/>
      <c r="J86" s="1236">
        <v>0</v>
      </c>
      <c r="K86" s="1236">
        <v>21497</v>
      </c>
      <c r="L86" s="1237">
        <v>6.67</v>
      </c>
      <c r="M86" s="1237">
        <v>1.38</v>
      </c>
      <c r="N86" s="1237">
        <v>6.7504999999999997</v>
      </c>
      <c r="O86" s="1238">
        <v>2.2999999999999998</v>
      </c>
      <c r="P86" s="1234">
        <f t="shared" si="25"/>
        <v>8.0500000000000007</v>
      </c>
      <c r="Q86" s="1284">
        <f t="shared" si="24"/>
        <v>143384.99</v>
      </c>
      <c r="R86" s="1285">
        <f t="shared" si="19"/>
        <v>29665.86</v>
      </c>
      <c r="S86" s="1285">
        <f t="shared" si="20"/>
        <v>173050.85</v>
      </c>
      <c r="T86" s="1285">
        <f t="shared" si="23"/>
        <v>145115.49849999999</v>
      </c>
      <c r="U86" s="1285">
        <f t="shared" si="22"/>
        <v>49443.1</v>
      </c>
      <c r="V86" s="1285">
        <f t="shared" si="21"/>
        <v>194558.59849999999</v>
      </c>
      <c r="W86" s="1285">
        <f>IF(AND(MONTH(W$4)=MONTH($H86),YEAR(W$4)=YEAR($H86)),#REF!,IF(AND(MONTH(W$4)=MONTH($G86),YEAR(W$4)=YEAR($G86)),#REF!,IF(AND(W$4&lt;($H86+1),(W$4+1)&gt;$G86),$Q86,0)))</f>
        <v>0</v>
      </c>
      <c r="X86" s="1285">
        <f>IF(AND(MONTH(X$4)=MONTH($H86),YEAR(X$4)=YEAR($H86)),#REF!,IF(AND(MONTH(X$4)=MONTH($G86),YEAR(X$4)=YEAR($G86)),#REF!,IF(AND(X$4&lt;($H86+1),(X$4+1)&gt;$G86),$T86,0)))</f>
        <v>0</v>
      </c>
      <c r="Y86" s="1285">
        <f>IF(AND(MONTH(Y$4)=MONTH($H86),YEAR(Y$4)=YEAR($H86)),#REF!,IF(AND(MONTH(Y$4)=MONTH($G86),YEAR(Y$4)=YEAR($G86)),#REF!,IF(AND(Y$4&lt;($H86+1),(Y$4+1)&gt;$G86),$T86,0)))</f>
        <v>0</v>
      </c>
      <c r="Z86" s="1285">
        <f>IF(AND(MONTH(Z$4)=MONTH($H86),YEAR(Z$4)=YEAR($H86)),#REF!,IF(AND(MONTH(Z$4)=MONTH($G86),YEAR(Z$4)=YEAR($G86)),#REF!,IF(AND(Z$4&lt;($H86+1),(Z$4+1)&gt;$G86),$T86,0)))</f>
        <v>0</v>
      </c>
      <c r="AA86" s="1285">
        <f>IF(AND(MONTH(AA$4)=MONTH($H86),YEAR(AA$4)=YEAR($H86)),#REF!,IF(AND(MONTH(AA$4)=MONTH($G86),YEAR(AA$4)=YEAR($G86)),#REF!,IF(AND(AA$4&lt;($H86+1),(AA$4+1)&gt;$G86),$T86,0)))</f>
        <v>0</v>
      </c>
      <c r="AB86" s="1285">
        <f>IF(AND(MONTH(AB$4)=MONTH($H86),YEAR(AB$4)=YEAR($H86)),#REF!,IF(AND(MONTH(AB$4)=MONTH($G86),YEAR(AB$4)=YEAR($G86)),#REF!,IF(AND(AB$4&lt;($H86+1),(AB$4+1)&gt;$G86),$T86,0)))</f>
        <v>0</v>
      </c>
      <c r="AC86" s="1285">
        <f>IF(AND(MONTH(AC$4)=MONTH($H86),YEAR(AC$4)=YEAR($H86)),#REF!,IF(AND(MONTH(AC$4)=MONTH($G86),YEAR(AC$4)=YEAR($G86)),#REF!,IF(AND(AC$4&lt;($H86+1),(AC$4+1)&gt;$G86),$T86,0)))</f>
        <v>0</v>
      </c>
      <c r="AD86" s="1285">
        <f>IF(AND(MONTH(AD$4)=MONTH($H86),YEAR(AD$4)=YEAR($H86)),#REF!,IF(AND(MONTH(AD$4)=MONTH($G86),YEAR(AD$4)=YEAR($G86)),#REF!,IF(AND(AD$4&lt;($H86+1),(AD$4+1)&gt;$G86),$T86,0)))</f>
        <v>0</v>
      </c>
      <c r="AE86" s="1285">
        <f>IF(AND(MONTH(AE$4)=MONTH($H86),YEAR(AE$4)=YEAR($H86)),#REF!,IF(AND(MONTH(AE$4)=MONTH($G86),YEAR(AE$4)=YEAR($G86)),#REF!,IF(AND(AE$4&lt;($H86+1),(AE$4+1)&gt;$G86),$T86,0)))</f>
        <v>0</v>
      </c>
      <c r="AF86" s="1285">
        <f>IF(AND(MONTH(AF$4)=MONTH($H86),YEAR(AF$4)=YEAR($H86)),#REF!,IF(AND(MONTH(AF$4)=MONTH($G86),YEAR(AF$4)=YEAR($G86)),#REF!,IF(AND(AF$4&lt;($H86+1),(AF$4+1)&gt;$G86),$T86,0)))</f>
        <v>0</v>
      </c>
      <c r="AG86" s="1285">
        <f>IF(AND(MONTH(AG$4)=MONTH($H86),YEAR(AG$4)=YEAR($H86)),#REF!,IF(AND(MONTH(AG$4)=MONTH($G86),YEAR(AG$4)=YEAR($G86)),#REF!,IF(AND(AG$4&lt;($H86+1),(AG$4+1)&gt;$G86),$T86,0)))</f>
        <v>0</v>
      </c>
      <c r="AH86" s="1285">
        <f>IF(AND(MONTH(AH$4)=MONTH($H86),YEAR(AH$4)=YEAR($H86)),#REF!,IF(AND(MONTH(AH$4)=MONTH($G86),YEAR(AH$4)=YEAR($G86)),#REF!,IF(AND(AH$4&lt;($H86+1),(AH$4+1)&gt;$G86),$T86,0)))</f>
        <v>0</v>
      </c>
      <c r="AI86" s="1285">
        <f>IF(AND(MONTH(AI$4)=MONTH($H86),YEAR(AI$4)=YEAR($H86)),#REF!,IF(AND(MONTH(AI$4)=MONTH($G86),YEAR(AI$4)=YEAR($G86)),#REF!,IF(AND(AI$4&lt;($H86+1),(AI$4+1)&gt;$G86),$R86,0)))</f>
        <v>0</v>
      </c>
      <c r="AJ86" s="1285">
        <f>IF(AND(MONTH(AJ$4)=MONTH($H86),YEAR(AJ$4)=YEAR($H86)),#REF!,IF(AND(MONTH(AJ$4)=MONTH($G86),YEAR(AJ$4)=YEAR($G86)),#REF!,IF(AND(AJ$4&lt;($H86+1),(AJ$4+1)&gt;$G86),$U86,0)))</f>
        <v>0</v>
      </c>
      <c r="AK86" s="1285">
        <f>IF(AND(MONTH(AK$4)=MONTH($H86),YEAR(AK$4)=YEAR($H86)),#REF!,IF(AND(MONTH(AK$4)=MONTH($G86),YEAR(AK$4)=YEAR($G86)),#REF!,IF(AND(AK$4&lt;($H86+1),(AK$4+1)&gt;$G86),$U86,0)))</f>
        <v>0</v>
      </c>
      <c r="AL86" s="1285">
        <f>IF(AND(MONTH(AL$4)=MONTH($H86),YEAR(AL$4)=YEAR($H86)),#REF!,IF(AND(MONTH(AL$4)=MONTH($G86),YEAR(AL$4)=YEAR($G86)),#REF!,IF(AND(AL$4&lt;($H86+1),(AL$4+1)&gt;$G86),$U86,0)))</f>
        <v>0</v>
      </c>
      <c r="AM86" s="1285">
        <f>IF(AND(MONTH(AM$4)=MONTH($H86),YEAR(AM$4)=YEAR($H86)),#REF!,IF(AND(MONTH(AM$4)=MONTH($G86),YEAR(AM$4)=YEAR($G86)),#REF!,IF(AND(AM$4&lt;($H86+1),(AM$4+1)&gt;$G86),$U86,0)))</f>
        <v>0</v>
      </c>
      <c r="AN86" s="1285">
        <f>IF(AND(MONTH(AN$4)=MONTH($H86),YEAR(AN$4)=YEAR($H86)),#REF!,IF(AND(MONTH(AN$4)=MONTH($G86),YEAR(AN$4)=YEAR($G86)),#REF!,IF(AND(AN$4&lt;($H86+1),(AN$4+1)&gt;$G86),$U86,0)))</f>
        <v>0</v>
      </c>
      <c r="AO86" s="1285">
        <f>IF(AND(MONTH(AO$4)=MONTH($H86),YEAR(AO$4)=YEAR($H86)),#REF!,IF(AND(MONTH(AO$4)=MONTH($G86),YEAR(AO$4)=YEAR($G86)),#REF!,IF(AND(AO$4&lt;($H86+1),(AO$4+1)&gt;$G86),$U86,0)))</f>
        <v>0</v>
      </c>
      <c r="AP86" s="1285">
        <f>IF(AND(MONTH(AP$4)=MONTH($H86),YEAR(AP$4)=YEAR($H86)),#REF!,IF(AND(MONTH(AP$4)=MONTH($G86),YEAR(AP$4)=YEAR($G86)),#REF!,IF(AND(AP$4&lt;($H86+1),(AP$4+1)&gt;$G86),$U86,0)))</f>
        <v>0</v>
      </c>
      <c r="AQ86" s="1285">
        <f>IF(AND(MONTH(AQ$4)=MONTH($H86),YEAR(AQ$4)=YEAR($H86)),#REF!,IF(AND(MONTH(AQ$4)=MONTH($G86),YEAR(AQ$4)=YEAR($G86)),#REF!,IF(AND(AQ$4&lt;($H86+1),(AQ$4+1)&gt;$G86),$U86,0)))</f>
        <v>0</v>
      </c>
      <c r="AR86" s="1285">
        <f>IF(AND(MONTH(AR$4)=MONTH($H86),YEAR(AR$4)=YEAR($H86)),#REF!,IF(AND(MONTH(AR$4)=MONTH($G86),YEAR(AR$4)=YEAR($G86)),#REF!,IF(AND(AR$4&lt;($H86+1),(AR$4+1)&gt;$G86),$U86,0)))</f>
        <v>0</v>
      </c>
      <c r="AS86" s="1285">
        <f>IF(AND(MONTH(AS$4)=MONTH($H86),YEAR(AS$4)=YEAR($H86)),#REF!,IF(AND(MONTH(AS$4)=MONTH($G86),YEAR(AS$4)=YEAR($G86)),#REF!,IF(AND(AS$4&lt;($H86+1),(AS$4+1)&gt;$G86),$U86,0)))</f>
        <v>0</v>
      </c>
      <c r="AT86" s="1285">
        <f>IF(AND(MONTH(AT$4)=MONTH($H86),YEAR(AT$4)=YEAR($H86)),#REF!,IF(AND(MONTH(AT$4)=MONTH($G86),YEAR(AT$4)=YEAR($G86)),#REF!,IF(AND(AT$4&lt;($H86+1),(AT$4+1)&gt;$G86),$U86,0)))</f>
        <v>0</v>
      </c>
      <c r="AU86" s="1297"/>
      <c r="AV86" s="1028"/>
      <c r="AW86" s="1028"/>
    </row>
    <row r="87" spans="1:49" ht="30" customHeight="1">
      <c r="A87" s="1186"/>
      <c r="B87" s="1187"/>
      <c r="C87" s="1187"/>
      <c r="D87" s="1187"/>
      <c r="E87" s="1212" t="s">
        <v>118</v>
      </c>
      <c r="F87" s="1305" t="s">
        <v>119</v>
      </c>
      <c r="G87" s="1201">
        <v>44880</v>
      </c>
      <c r="H87" s="1201">
        <v>45610</v>
      </c>
      <c r="I87" s="1245"/>
      <c r="J87" s="1246">
        <v>0</v>
      </c>
      <c r="K87" s="1246">
        <v>0</v>
      </c>
      <c r="L87" s="1309">
        <v>0</v>
      </c>
      <c r="M87" s="1309">
        <v>0</v>
      </c>
      <c r="N87" s="1309">
        <v>0</v>
      </c>
      <c r="O87" s="1248">
        <v>0</v>
      </c>
      <c r="P87" s="1249">
        <f t="shared" si="25"/>
        <v>0</v>
      </c>
      <c r="Q87" s="1285">
        <v>990</v>
      </c>
      <c r="R87" s="1285">
        <f t="shared" si="19"/>
        <v>0</v>
      </c>
      <c r="S87" s="1285">
        <f t="shared" si="20"/>
        <v>990</v>
      </c>
      <c r="T87" s="1285">
        <v>990</v>
      </c>
      <c r="U87" s="1285">
        <f t="shared" si="22"/>
        <v>0</v>
      </c>
      <c r="V87" s="1285">
        <f t="shared" si="21"/>
        <v>990</v>
      </c>
      <c r="W87" s="1285">
        <f>IF(AND(MONTH(W$4)=MONTH($H87),YEAR(W$4)=YEAR($H87)),#REF!,IF(AND(MONTH(W$4)=MONTH($G87),YEAR(W$4)=YEAR($G87)),#REF!,IF(AND(W$4&lt;($H87+1),(W$4+1)&gt;$G87),$Q87,0)))+528+990</f>
        <v>2508</v>
      </c>
      <c r="X87" s="1285">
        <f>IF(AND(MONTH(X$4)=MONTH($H87),YEAR(X$4)=YEAR($H87)),#REF!,IF(AND(MONTH(X$4)=MONTH($G87),YEAR(X$4)=YEAR($G87)),#REF!,IF(AND(X$4&lt;($H87+1),(X$4+1)&gt;$G87),$T87,0)))</f>
        <v>990</v>
      </c>
      <c r="Y87" s="1285">
        <f>IF(AND(MONTH(Y$4)=MONTH($H87),YEAR(Y$4)=YEAR($H87)),#REF!,IF(AND(MONTH(Y$4)=MONTH($G87),YEAR(Y$4)=YEAR($G87)),#REF!,IF(AND(Y$4&lt;($H87+1),(Y$4+1)&gt;$G87),$T87,0)))</f>
        <v>990</v>
      </c>
      <c r="Z87" s="1285">
        <f>IF(AND(MONTH(Z$4)=MONTH($H87),YEAR(Z$4)=YEAR($H87)),#REF!,IF(AND(MONTH(Z$4)=MONTH($G87),YEAR(Z$4)=YEAR($G87)),#REF!,IF(AND(Z$4&lt;($H87+1),(Z$4+1)&gt;$G87),$T87,0)))</f>
        <v>990</v>
      </c>
      <c r="AA87" s="1285">
        <f>IF(AND(MONTH(AA$4)=MONTH($H87),YEAR(AA$4)=YEAR($H87)),#REF!,IF(AND(MONTH(AA$4)=MONTH($G87),YEAR(AA$4)=YEAR($G87)),#REF!,IF(AND(AA$4&lt;($H87+1),(AA$4+1)&gt;$G87),$T87,0)))</f>
        <v>990</v>
      </c>
      <c r="AB87" s="1285">
        <f>IF(AND(MONTH(AB$4)=MONTH($H87),YEAR(AB$4)=YEAR($H87)),#REF!,IF(AND(MONTH(AB$4)=MONTH($G87),YEAR(AB$4)=YEAR($G87)),#REF!,IF(AND(AB$4&lt;($H87+1),(AB$4+1)&gt;$G87),$T87,0)))</f>
        <v>990</v>
      </c>
      <c r="AC87" s="1285">
        <f>IF(AND(MONTH(AC$4)=MONTH($H87),YEAR(AC$4)=YEAR($H87)),#REF!,IF(AND(MONTH(AC$4)=MONTH($G87),YEAR(AC$4)=YEAR($G87)),#REF!,IF(AND(AC$4&lt;($H87+1),(AC$4+1)&gt;$G87),$T87,0)))</f>
        <v>990</v>
      </c>
      <c r="AD87" s="1285">
        <f>IF(AND(MONTH(AD$4)=MONTH($H87),YEAR(AD$4)=YEAR($H87)),#REF!,IF(AND(MONTH(AD$4)=MONTH($G87),YEAR(AD$4)=YEAR($G87)),#REF!,IF(AND(AD$4&lt;($H87+1),(AD$4+1)&gt;$G87),$T87,0)))</f>
        <v>990</v>
      </c>
      <c r="AE87" s="1285">
        <f>IF(AND(MONTH(AE$4)=MONTH($H87),YEAR(AE$4)=YEAR($H87)),#REF!,IF(AND(MONTH(AE$4)=MONTH($G87),YEAR(AE$4)=YEAR($G87)),#REF!,IF(AND(AE$4&lt;($H87+1),(AE$4+1)&gt;$G87),$T87,0)))</f>
        <v>990</v>
      </c>
      <c r="AF87" s="1285">
        <f>IF(AND(MONTH(AF$4)=MONTH($H87),YEAR(AF$4)=YEAR($H87)),#REF!,IF(AND(MONTH(AF$4)=MONTH($G87),YEAR(AF$4)=YEAR($G87)),#REF!,IF(AND(AF$4&lt;($H87+1),(AF$4+1)&gt;$G87),$T87,0)))</f>
        <v>990</v>
      </c>
      <c r="AG87" s="1285">
        <f>IF(AND(MONTH(AG$4)=MONTH($H87),YEAR(AG$4)=YEAR($H87)),#REF!,IF(AND(MONTH(AG$4)=MONTH($G87),YEAR(AG$4)=YEAR($G87)),#REF!,IF(AND(AG$4&lt;($H87+1),(AG$4+1)&gt;$G87),$T87,0)))</f>
        <v>990</v>
      </c>
      <c r="AH87" s="1285">
        <f>IF(AND(MONTH(AH$4)=MONTH($H87),YEAR(AH$4)=YEAR($H87)),#REF!,IF(AND(MONTH(AH$4)=MONTH($G87),YEAR(AH$4)=YEAR($G87)),#REF!,IF(AND(AH$4&lt;($H87+1),(AH$4+1)&gt;$G87),$T87,0)))</f>
        <v>990</v>
      </c>
      <c r="AI87" s="1285">
        <f>IF(AND(MONTH(AI$4)=MONTH($H87),YEAR(AI$4)=YEAR($H87)),#REF!,IF(AND(MONTH(AI$4)=MONTH($G87),YEAR(AI$4)=YEAR($G87)),#REF!,IF(AND(AI$4&lt;($H87+1),(AI$4+1)&gt;$G87),$R87,0)))</f>
        <v>0</v>
      </c>
      <c r="AJ87" s="1285">
        <f>IF(AND(MONTH(AJ$4)=MONTH($H87),YEAR(AJ$4)=YEAR($H87)),#REF!,IF(AND(MONTH(AJ$4)=MONTH($G87),YEAR(AJ$4)=YEAR($G87)),#REF!,IF(AND(AJ$4&lt;($H87+1),(AJ$4+1)&gt;$G87),$U87,0)))</f>
        <v>0</v>
      </c>
      <c r="AK87" s="1285">
        <f>IF(AND(MONTH(AK$4)=MONTH($H87),YEAR(AK$4)=YEAR($H87)),#REF!,IF(AND(MONTH(AK$4)=MONTH($G87),YEAR(AK$4)=YEAR($G87)),#REF!,IF(AND(AK$4&lt;($H87+1),(AK$4+1)&gt;$G87),$U87,0)))</f>
        <v>0</v>
      </c>
      <c r="AL87" s="1285">
        <f>IF(AND(MONTH(AL$4)=MONTH($H87),YEAR(AL$4)=YEAR($H87)),#REF!,IF(AND(MONTH(AL$4)=MONTH($G87),YEAR(AL$4)=YEAR($G87)),#REF!,IF(AND(AL$4&lt;($H87+1),(AL$4+1)&gt;$G87),$U87,0)))</f>
        <v>0</v>
      </c>
      <c r="AM87" s="1285">
        <f>IF(AND(MONTH(AM$4)=MONTH($H87),YEAR(AM$4)=YEAR($H87)),#REF!,IF(AND(MONTH(AM$4)=MONTH($G87),YEAR(AM$4)=YEAR($G87)),#REF!,IF(AND(AM$4&lt;($H87+1),(AM$4+1)&gt;$G87),$U87,0)))</f>
        <v>0</v>
      </c>
      <c r="AN87" s="1285">
        <f>IF(AND(MONTH(AN$4)=MONTH($H87),YEAR(AN$4)=YEAR($H87)),#REF!,IF(AND(MONTH(AN$4)=MONTH($G87),YEAR(AN$4)=YEAR($G87)),#REF!,IF(AND(AN$4&lt;($H87+1),(AN$4+1)&gt;$G87),$U87,0)))</f>
        <v>0</v>
      </c>
      <c r="AO87" s="1285">
        <f>IF(AND(MONTH(AO$4)=MONTH($H87),YEAR(AO$4)=YEAR($H87)),#REF!,IF(AND(MONTH(AO$4)=MONTH($G87),YEAR(AO$4)=YEAR($G87)),#REF!,IF(AND(AO$4&lt;($H87+1),(AO$4+1)&gt;$G87),$U87,0)))</f>
        <v>0</v>
      </c>
      <c r="AP87" s="1285">
        <f>IF(AND(MONTH(AP$4)=MONTH($H87),YEAR(AP$4)=YEAR($H87)),#REF!,IF(AND(MONTH(AP$4)=MONTH($G87),YEAR(AP$4)=YEAR($G87)),#REF!,IF(AND(AP$4&lt;($H87+1),(AP$4+1)&gt;$G87),$U87,0)))</f>
        <v>0</v>
      </c>
      <c r="AQ87" s="1285">
        <f>IF(AND(MONTH(AQ$4)=MONTH($H87),YEAR(AQ$4)=YEAR($H87)),#REF!,IF(AND(MONTH(AQ$4)=MONTH($G87),YEAR(AQ$4)=YEAR($G87)),#REF!,IF(AND(AQ$4&lt;($H87+1),(AQ$4+1)&gt;$G87),$U87,0)))</f>
        <v>0</v>
      </c>
      <c r="AR87" s="1285">
        <f>IF(AND(MONTH(AR$4)=MONTH($H87),YEAR(AR$4)=YEAR($H87)),#REF!,IF(AND(MONTH(AR$4)=MONTH($G87),YEAR(AR$4)=YEAR($G87)),#REF!,IF(AND(AR$4&lt;($H87+1),(AR$4+1)&gt;$G87),$U87,0)))</f>
        <v>0</v>
      </c>
      <c r="AS87" s="1285">
        <f>IF(AND(MONTH(AS$4)=MONTH($H87),YEAR(AS$4)=YEAR($H87)),#REF!,IF(AND(MONTH(AS$4)=MONTH($G87),YEAR(AS$4)=YEAR($G87)),#REF!,IF(AND(AS$4&lt;($H87+1),(AS$4+1)&gt;$G87),$U87,0)))</f>
        <v>0</v>
      </c>
      <c r="AT87" s="1285">
        <f>IF(AND(MONTH(AT$4)=MONTH($H87),YEAR(AT$4)=YEAR($H87)),#REF!,IF(AND(MONTH(AT$4)=MONTH($G87),YEAR(AT$4)=YEAR($G87)),#REF!,IF(AND(AT$4&lt;($H87+1),(AT$4+1)&gt;$G87),$U87,0)))</f>
        <v>0</v>
      </c>
      <c r="AU87" s="1297"/>
      <c r="AV87" s="1028"/>
      <c r="AW87" s="1028"/>
    </row>
    <row r="88" spans="1:49" ht="18" customHeight="1">
      <c r="A88" s="1186"/>
      <c r="B88" s="1187"/>
      <c r="C88" s="1187"/>
      <c r="D88" s="1187"/>
      <c r="E88" s="1187" t="s">
        <v>120</v>
      </c>
      <c r="F88" s="1304" t="s">
        <v>121</v>
      </c>
      <c r="G88" s="1190">
        <v>44880</v>
      </c>
      <c r="H88" s="1190">
        <v>45244</v>
      </c>
      <c r="I88" s="1235"/>
      <c r="J88" s="1236">
        <v>1558</v>
      </c>
      <c r="K88" s="1236">
        <v>1558</v>
      </c>
      <c r="L88" s="1237">
        <v>5.75</v>
      </c>
      <c r="M88" s="1237">
        <v>0</v>
      </c>
      <c r="N88" s="1237">
        <v>5.75</v>
      </c>
      <c r="O88" s="1238">
        <v>0</v>
      </c>
      <c r="P88" s="1234">
        <f t="shared" si="25"/>
        <v>5.75</v>
      </c>
      <c r="Q88" s="1284">
        <f t="shared" ref="Q88:Q95" si="26">L88*K88</f>
        <v>8958.5</v>
      </c>
      <c r="R88" s="1285">
        <f t="shared" si="19"/>
        <v>0</v>
      </c>
      <c r="S88" s="1285">
        <f t="shared" si="20"/>
        <v>8958.5</v>
      </c>
      <c r="T88" s="1285">
        <f t="shared" ref="T88:T124" si="27">N88*K88</f>
        <v>8958.5</v>
      </c>
      <c r="U88" s="1285">
        <f t="shared" si="22"/>
        <v>0</v>
      </c>
      <c r="V88" s="1285">
        <f t="shared" si="21"/>
        <v>8958.5</v>
      </c>
      <c r="W88" s="1285">
        <f>IF(AND(MONTH(W$4)=MONTH($H88),YEAR(W$4)=YEAR($H88)),#REF!,IF(AND(MONTH(W$4)=MONTH($G88),YEAR(W$4)=YEAR($G88)),#REF!,IF(AND(W$4&lt;($H88+1),(W$4+1)&gt;$G88),$Q88,0)))</f>
        <v>8958.5</v>
      </c>
      <c r="X88" s="1285">
        <f>IF(AND(MONTH(X$4)=MONTH($H88),YEAR(X$4)=YEAR($H88)),#REF!,IF(AND(MONTH(X$4)=MONTH($G88),YEAR(X$4)=YEAR($G88)),#REF!,IF(AND(X$4&lt;($H88+1),(X$4+1)&gt;$G88),$T88,0)))</f>
        <v>8958.5</v>
      </c>
      <c r="Y88" s="1285">
        <f>IF(AND(MONTH(Y$4)=MONTH($H88),YEAR(Y$4)=YEAR($H88)),#REF!,IF(AND(MONTH(Y$4)=MONTH($G88),YEAR(Y$4)=YEAR($G88)),#REF!,IF(AND(Y$4&lt;($H88+1),(Y$4+1)&gt;$G88),$T88,0)))</f>
        <v>8958.5</v>
      </c>
      <c r="Z88" s="1285">
        <f>IF(AND(MONTH(Z$4)=MONTH($H88),YEAR(Z$4)=YEAR($H88)),#REF!,IF(AND(MONTH(Z$4)=MONTH($G88),YEAR(Z$4)=YEAR($G88)),#REF!,IF(AND(Z$4&lt;($H88+1),(Z$4+1)&gt;$G88),$T88,0)))</f>
        <v>8958.5</v>
      </c>
      <c r="AA88" s="1285">
        <f>IF(AND(MONTH(AA$4)=MONTH($H88),YEAR(AA$4)=YEAR($H88)),#REF!,IF(AND(MONTH(AA$4)=MONTH($G88),YEAR(AA$4)=YEAR($G88)),#REF!,IF(AND(AA$4&lt;($H88+1),(AA$4+1)&gt;$G88),$T88,0)))</f>
        <v>8958.5</v>
      </c>
      <c r="AB88" s="1285">
        <f>IF(AND(MONTH(AB$4)=MONTH($H88),YEAR(AB$4)=YEAR($H88)),#REF!,IF(AND(MONTH(AB$4)=MONTH($G88),YEAR(AB$4)=YEAR($G88)),#REF!,IF(AND(AB$4&lt;($H88+1),(AB$4+1)&gt;$G88),$T88,0)))</f>
        <v>8958.5</v>
      </c>
      <c r="AC88" s="1285">
        <f>IF(AND(MONTH(AC$4)=MONTH($H88),YEAR(AC$4)=YEAR($H88)),#REF!,IF(AND(MONTH(AC$4)=MONTH($G88),YEAR(AC$4)=YEAR($G88)),#REF!,IF(AND(AC$4&lt;($H88+1),(AC$4+1)&gt;$G88),$T88,0)))</f>
        <v>8958.5</v>
      </c>
      <c r="AD88" s="1285">
        <f>IF(AND(MONTH(AD$4)=MONTH($H88),YEAR(AD$4)=YEAR($H88)),#REF!,IF(AND(MONTH(AD$4)=MONTH($G88),YEAR(AD$4)=YEAR($G88)),#REF!,IF(AND(AD$4&lt;($H88+1),(AD$4+1)&gt;$G88),$T88,0)))</f>
        <v>8958.5</v>
      </c>
      <c r="AE88" s="1285">
        <f>IF(AND(MONTH(AE$4)=MONTH($H88),YEAR(AE$4)=YEAR($H88)),#REF!,IF(AND(MONTH(AE$4)=MONTH($G88),YEAR(AE$4)=YEAR($G88)),#REF!,IF(AND(AE$4&lt;($H88+1),(AE$4+1)&gt;$G88),$T88,0)))</f>
        <v>8958.5</v>
      </c>
      <c r="AF88" s="1285">
        <f>IF(AND(MONTH(AF$4)=MONTH($H88),YEAR(AF$4)=YEAR($H88)),#REF!,IF(AND(MONTH(AF$4)=MONTH($G88),YEAR(AF$4)=YEAR($G88)),#REF!,IF(AND(AF$4&lt;($H88+1),(AF$4+1)&gt;$G88),$T88,0)))</f>
        <v>8958.5</v>
      </c>
      <c r="AG88" s="1285" t="e">
        <f>IF(AND(MONTH(AG$4)=MONTH($H88),YEAR(AG$4)=YEAR($H88)),#REF!,IF(AND(MONTH(AG$4)=MONTH($G88),YEAR(AG$4)=YEAR($G88)),#REF!,IF(AND(AG$4&lt;($H88+1),(AG$4+1)&gt;$G88),$T88,0)))</f>
        <v>#REF!</v>
      </c>
      <c r="AH88" s="1285">
        <f>IF(AND(MONTH(AH$4)=MONTH($H88),YEAR(AH$4)=YEAR($H88)),#REF!,IF(AND(MONTH(AH$4)=MONTH($G88),YEAR(AH$4)=YEAR($G88)),#REF!,IF(AND(AH$4&lt;($H88+1),(AH$4+1)&gt;$G88),$T88,0)))</f>
        <v>0</v>
      </c>
      <c r="AI88" s="1285">
        <f>IF(AND(MONTH(AI$4)=MONTH($H88),YEAR(AI$4)=YEAR($H88)),#REF!,IF(AND(MONTH(AI$4)=MONTH($G88),YEAR(AI$4)=YEAR($G88)),#REF!,IF(AND(AI$4&lt;($H88+1),(AI$4+1)&gt;$G88),$R88,0)))</f>
        <v>0</v>
      </c>
      <c r="AJ88" s="1285">
        <f>IF(AND(MONTH(AJ$4)=MONTH($H88),YEAR(AJ$4)=YEAR($H88)),#REF!,IF(AND(MONTH(AJ$4)=MONTH($G88),YEAR(AJ$4)=YEAR($G88)),#REF!,IF(AND(AJ$4&lt;($H88+1),(AJ$4+1)&gt;$G88),$U88,0)))</f>
        <v>0</v>
      </c>
      <c r="AK88" s="1285">
        <f>IF(AND(MONTH(AK$4)=MONTH($H88),YEAR(AK$4)=YEAR($H88)),#REF!,IF(AND(MONTH(AK$4)=MONTH($G88),YEAR(AK$4)=YEAR($G88)),#REF!,IF(AND(AK$4&lt;($H88+1),(AK$4+1)&gt;$G88),$U88,0)))</f>
        <v>0</v>
      </c>
      <c r="AL88" s="1285">
        <f>IF(AND(MONTH(AL$4)=MONTH($H88),YEAR(AL$4)=YEAR($H88)),#REF!,IF(AND(MONTH(AL$4)=MONTH($G88),YEAR(AL$4)=YEAR($G88)),#REF!,IF(AND(AL$4&lt;($H88+1),(AL$4+1)&gt;$G88),$U88,0)))</f>
        <v>0</v>
      </c>
      <c r="AM88" s="1285">
        <f>IF(AND(MONTH(AM$4)=MONTH($H88),YEAR(AM$4)=YEAR($H88)),#REF!,IF(AND(MONTH(AM$4)=MONTH($G88),YEAR(AM$4)=YEAR($G88)),#REF!,IF(AND(AM$4&lt;($H88+1),(AM$4+1)&gt;$G88),$U88,0)))</f>
        <v>0</v>
      </c>
      <c r="AN88" s="1285">
        <f>IF(AND(MONTH(AN$4)=MONTH($H88),YEAR(AN$4)=YEAR($H88)),#REF!,IF(AND(MONTH(AN$4)=MONTH($G88),YEAR(AN$4)=YEAR($G88)),#REF!,IF(AND(AN$4&lt;($H88+1),(AN$4+1)&gt;$G88),$U88,0)))</f>
        <v>0</v>
      </c>
      <c r="AO88" s="1285">
        <f>IF(AND(MONTH(AO$4)=MONTH($H88),YEAR(AO$4)=YEAR($H88)),#REF!,IF(AND(MONTH(AO$4)=MONTH($G88),YEAR(AO$4)=YEAR($G88)),#REF!,IF(AND(AO$4&lt;($H88+1),(AO$4+1)&gt;$G88),$U88,0)))</f>
        <v>0</v>
      </c>
      <c r="AP88" s="1285">
        <f>IF(AND(MONTH(AP$4)=MONTH($H88),YEAR(AP$4)=YEAR($H88)),#REF!,IF(AND(MONTH(AP$4)=MONTH($G88),YEAR(AP$4)=YEAR($G88)),#REF!,IF(AND(AP$4&lt;($H88+1),(AP$4+1)&gt;$G88),$U88,0)))</f>
        <v>0</v>
      </c>
      <c r="AQ88" s="1285">
        <f>IF(AND(MONTH(AQ$4)=MONTH($H88),YEAR(AQ$4)=YEAR($H88)),#REF!,IF(AND(MONTH(AQ$4)=MONTH($G88),YEAR(AQ$4)=YEAR($G88)),#REF!,IF(AND(AQ$4&lt;($H88+1),(AQ$4+1)&gt;$G88),$U88,0)))</f>
        <v>0</v>
      </c>
      <c r="AR88" s="1285">
        <f>IF(AND(MONTH(AR$4)=MONTH($H88),YEAR(AR$4)=YEAR($H88)),#REF!,IF(AND(MONTH(AR$4)=MONTH($G88),YEAR(AR$4)=YEAR($G88)),#REF!,IF(AND(AR$4&lt;($H88+1),(AR$4+1)&gt;$G88),$U88,0)))</f>
        <v>0</v>
      </c>
      <c r="AS88" s="1285" t="e">
        <f>IF(AND(MONTH(AS$4)=MONTH($H88),YEAR(AS$4)=YEAR($H88)),#REF!,IF(AND(MONTH(AS$4)=MONTH($G88),YEAR(AS$4)=YEAR($G88)),#REF!,IF(AND(AS$4&lt;($H88+1),(AS$4+1)&gt;$G88),$U88,0)))</f>
        <v>#REF!</v>
      </c>
      <c r="AT88" s="1285">
        <f>IF(AND(MONTH(AT$4)=MONTH($H88),YEAR(AT$4)=YEAR($H88)),#REF!,IF(AND(MONTH(AT$4)=MONTH($G88),YEAR(AT$4)=YEAR($G88)),#REF!,IF(AND(AT$4&lt;($H88+1),(AT$4+1)&gt;$G88),$U88,0)))</f>
        <v>0</v>
      </c>
      <c r="AU88" s="1297"/>
      <c r="AV88" s="1028"/>
      <c r="AW88" s="1028"/>
    </row>
    <row r="89" spans="1:49" ht="18" customHeight="1">
      <c r="A89" s="1186"/>
      <c r="B89" s="1187"/>
      <c r="C89" s="1187"/>
      <c r="D89" s="1187"/>
      <c r="E89" s="1187"/>
      <c r="F89" s="1304" t="s">
        <v>121</v>
      </c>
      <c r="G89" s="1190">
        <v>45245</v>
      </c>
      <c r="H89" s="1190">
        <v>45610</v>
      </c>
      <c r="I89" s="1235"/>
      <c r="J89" s="1236">
        <v>0</v>
      </c>
      <c r="K89" s="1236">
        <v>1558</v>
      </c>
      <c r="L89" s="1237">
        <v>6.3250000000000002</v>
      </c>
      <c r="M89" s="1237">
        <v>0</v>
      </c>
      <c r="N89" s="1237">
        <v>6.3250000000000002</v>
      </c>
      <c r="O89" s="1238">
        <v>0</v>
      </c>
      <c r="P89" s="1234">
        <f t="shared" si="25"/>
        <v>6.3250000000000002</v>
      </c>
      <c r="Q89" s="1284">
        <f t="shared" si="26"/>
        <v>9854.35</v>
      </c>
      <c r="R89" s="1285">
        <f t="shared" si="19"/>
        <v>0</v>
      </c>
      <c r="S89" s="1285">
        <f t="shared" si="20"/>
        <v>9854.35</v>
      </c>
      <c r="T89" s="1285">
        <f t="shared" si="27"/>
        <v>9854.35</v>
      </c>
      <c r="U89" s="1285">
        <f t="shared" si="22"/>
        <v>0</v>
      </c>
      <c r="V89" s="1285">
        <f t="shared" si="21"/>
        <v>9854.35</v>
      </c>
      <c r="W89" s="1285">
        <f>IF(AND(MONTH(W$4)=MONTH($H89),YEAR(W$4)=YEAR($H89)),#REF!,IF(AND(MONTH(W$4)=MONTH($G89),YEAR(W$4)=YEAR($G89)),#REF!,IF(AND(W$4&lt;($H89+1),(W$4+1)&gt;$G89),$Q89,0)))</f>
        <v>0</v>
      </c>
      <c r="X89" s="1285">
        <f>IF(AND(MONTH(X$4)=MONTH($H89),YEAR(X$4)=YEAR($H89)),#REF!,IF(AND(MONTH(X$4)=MONTH($G89),YEAR(X$4)=YEAR($G89)),#REF!,IF(AND(X$4&lt;($H89+1),(X$4+1)&gt;$G89),$T89,0)))</f>
        <v>0</v>
      </c>
      <c r="Y89" s="1285">
        <f>IF(AND(MONTH(Y$4)=MONTH($H89),YEAR(Y$4)=YEAR($H89)),#REF!,IF(AND(MONTH(Y$4)=MONTH($G89),YEAR(Y$4)=YEAR($G89)),#REF!,IF(AND(Y$4&lt;($H89+1),(Y$4+1)&gt;$G89),$T89,0)))</f>
        <v>0</v>
      </c>
      <c r="Z89" s="1285">
        <f>IF(AND(MONTH(Z$4)=MONTH($H89),YEAR(Z$4)=YEAR($H89)),#REF!,IF(AND(MONTH(Z$4)=MONTH($G89),YEAR(Z$4)=YEAR($G89)),#REF!,IF(AND(Z$4&lt;($H89+1),(Z$4+1)&gt;$G89),$T89,0)))</f>
        <v>0</v>
      </c>
      <c r="AA89" s="1285">
        <f>IF(AND(MONTH(AA$4)=MONTH($H89),YEAR(AA$4)=YEAR($H89)),#REF!,IF(AND(MONTH(AA$4)=MONTH($G89),YEAR(AA$4)=YEAR($G89)),#REF!,IF(AND(AA$4&lt;($H89+1),(AA$4+1)&gt;$G89),$T89,0)))</f>
        <v>0</v>
      </c>
      <c r="AB89" s="1285">
        <f>IF(AND(MONTH(AB$4)=MONTH($H89),YEAR(AB$4)=YEAR($H89)),#REF!,IF(AND(MONTH(AB$4)=MONTH($G89),YEAR(AB$4)=YEAR($G89)),#REF!,IF(AND(AB$4&lt;($H89+1),(AB$4+1)&gt;$G89),$T89,0)))</f>
        <v>0</v>
      </c>
      <c r="AC89" s="1285">
        <f>IF(AND(MONTH(AC$4)=MONTH($H89),YEAR(AC$4)=YEAR($H89)),#REF!,IF(AND(MONTH(AC$4)=MONTH($G89),YEAR(AC$4)=YEAR($G89)),#REF!,IF(AND(AC$4&lt;($H89+1),(AC$4+1)&gt;$G89),$T89,0)))</f>
        <v>0</v>
      </c>
      <c r="AD89" s="1285">
        <f>IF(AND(MONTH(AD$4)=MONTH($H89),YEAR(AD$4)=YEAR($H89)),#REF!,IF(AND(MONTH(AD$4)=MONTH($G89),YEAR(AD$4)=YEAR($G89)),#REF!,IF(AND(AD$4&lt;($H89+1),(AD$4+1)&gt;$G89),$T89,0)))</f>
        <v>0</v>
      </c>
      <c r="AE89" s="1285">
        <f>IF(AND(MONTH(AE$4)=MONTH($H89),YEAR(AE$4)=YEAR($H89)),#REF!,IF(AND(MONTH(AE$4)=MONTH($G89),YEAR(AE$4)=YEAR($G89)),#REF!,IF(AND(AE$4&lt;($H89+1),(AE$4+1)&gt;$G89),$T89,0)))</f>
        <v>0</v>
      </c>
      <c r="AF89" s="1285">
        <f>IF(AND(MONTH(AF$4)=MONTH($H89),YEAR(AF$4)=YEAR($H89)),#REF!,IF(AND(MONTH(AF$4)=MONTH($G89),YEAR(AF$4)=YEAR($G89)),#REF!,IF(AND(AF$4&lt;($H89+1),(AF$4+1)&gt;$G89),$T89,0)))</f>
        <v>0</v>
      </c>
      <c r="AG89" s="1285" t="e">
        <f>IF(AND(MONTH(AG$4)=MONTH($H89),YEAR(AG$4)=YEAR($H89)),#REF!,IF(AND(MONTH(AG$4)=MONTH($G89),YEAR(AG$4)=YEAR($G89)),#REF!,IF(AND(AG$4&lt;($H89+1),(AG$4+1)&gt;$G89),$T89,0)))</f>
        <v>#REF!</v>
      </c>
      <c r="AH89" s="1285">
        <f>IF(AND(MONTH(AH$4)=MONTH($H89),YEAR(AH$4)=YEAR($H89)),#REF!,IF(AND(MONTH(AH$4)=MONTH($G89),YEAR(AH$4)=YEAR($G89)),#REF!,IF(AND(AH$4&lt;($H89+1),(AH$4+1)&gt;$G89),$T89,0)))</f>
        <v>9854.35</v>
      </c>
      <c r="AI89" s="1285">
        <f>IF(AND(MONTH(AI$4)=MONTH($H89),YEAR(AI$4)=YEAR($H89)),#REF!,IF(AND(MONTH(AI$4)=MONTH($G89),YEAR(AI$4)=YEAR($G89)),#REF!,IF(AND(AI$4&lt;($H89+1),(AI$4+1)&gt;$G89),$R89,0)))</f>
        <v>0</v>
      </c>
      <c r="AJ89" s="1285">
        <f>IF(AND(MONTH(AJ$4)=MONTH($H89),YEAR(AJ$4)=YEAR($H89)),#REF!,IF(AND(MONTH(AJ$4)=MONTH($G89),YEAR(AJ$4)=YEAR($G89)),#REF!,IF(AND(AJ$4&lt;($H89+1),(AJ$4+1)&gt;$G89),$U89,0)))</f>
        <v>0</v>
      </c>
      <c r="AK89" s="1285">
        <f>IF(AND(MONTH(AK$4)=MONTH($H89),YEAR(AK$4)=YEAR($H89)),#REF!,IF(AND(MONTH(AK$4)=MONTH($G89),YEAR(AK$4)=YEAR($G89)),#REF!,IF(AND(AK$4&lt;($H89+1),(AK$4+1)&gt;$G89),$U89,0)))</f>
        <v>0</v>
      </c>
      <c r="AL89" s="1285">
        <f>IF(AND(MONTH(AL$4)=MONTH($H89),YEAR(AL$4)=YEAR($H89)),#REF!,IF(AND(MONTH(AL$4)=MONTH($G89),YEAR(AL$4)=YEAR($G89)),#REF!,IF(AND(AL$4&lt;($H89+1),(AL$4+1)&gt;$G89),$U89,0)))</f>
        <v>0</v>
      </c>
      <c r="AM89" s="1285">
        <f>IF(AND(MONTH(AM$4)=MONTH($H89),YEAR(AM$4)=YEAR($H89)),#REF!,IF(AND(MONTH(AM$4)=MONTH($G89),YEAR(AM$4)=YEAR($G89)),#REF!,IF(AND(AM$4&lt;($H89+1),(AM$4+1)&gt;$G89),$U89,0)))</f>
        <v>0</v>
      </c>
      <c r="AN89" s="1285">
        <f>IF(AND(MONTH(AN$4)=MONTH($H89),YEAR(AN$4)=YEAR($H89)),#REF!,IF(AND(MONTH(AN$4)=MONTH($G89),YEAR(AN$4)=YEAR($G89)),#REF!,IF(AND(AN$4&lt;($H89+1),(AN$4+1)&gt;$G89),$U89,0)))</f>
        <v>0</v>
      </c>
      <c r="AO89" s="1285">
        <f>IF(AND(MONTH(AO$4)=MONTH($H89),YEAR(AO$4)=YEAR($H89)),#REF!,IF(AND(MONTH(AO$4)=MONTH($G89),YEAR(AO$4)=YEAR($G89)),#REF!,IF(AND(AO$4&lt;($H89+1),(AO$4+1)&gt;$G89),$U89,0)))</f>
        <v>0</v>
      </c>
      <c r="AP89" s="1285">
        <f>IF(AND(MONTH(AP$4)=MONTH($H89),YEAR(AP$4)=YEAR($H89)),#REF!,IF(AND(MONTH(AP$4)=MONTH($G89),YEAR(AP$4)=YEAR($G89)),#REF!,IF(AND(AP$4&lt;($H89+1),(AP$4+1)&gt;$G89),$U89,0)))</f>
        <v>0</v>
      </c>
      <c r="AQ89" s="1285">
        <f>IF(AND(MONTH(AQ$4)=MONTH($H89),YEAR(AQ$4)=YEAR($H89)),#REF!,IF(AND(MONTH(AQ$4)=MONTH($G89),YEAR(AQ$4)=YEAR($G89)),#REF!,IF(AND(AQ$4&lt;($H89+1),(AQ$4+1)&gt;$G89),$U89,0)))</f>
        <v>0</v>
      </c>
      <c r="AR89" s="1285">
        <f>IF(AND(MONTH(AR$4)=MONTH($H89),YEAR(AR$4)=YEAR($H89)),#REF!,IF(AND(MONTH(AR$4)=MONTH($G89),YEAR(AR$4)=YEAR($G89)),#REF!,IF(AND(AR$4&lt;($H89+1),(AR$4+1)&gt;$G89),$U89,0)))</f>
        <v>0</v>
      </c>
      <c r="AS89" s="1285" t="e">
        <f>IF(AND(MONTH(AS$4)=MONTH($H89),YEAR(AS$4)=YEAR($H89)),#REF!,IF(AND(MONTH(AS$4)=MONTH($G89),YEAR(AS$4)=YEAR($G89)),#REF!,IF(AND(AS$4&lt;($H89+1),(AS$4+1)&gt;$G89),$U89,0)))</f>
        <v>#REF!</v>
      </c>
      <c r="AT89" s="1285">
        <f>IF(AND(MONTH(AT$4)=MONTH($H89),YEAR(AT$4)=YEAR($H89)),#REF!,IF(AND(MONTH(AT$4)=MONTH($G89),YEAR(AT$4)=YEAR($G89)),#REF!,IF(AND(AT$4&lt;($H89+1),(AT$4+1)&gt;$G89),$U89,0)))</f>
        <v>0</v>
      </c>
      <c r="AU89" s="1297"/>
      <c r="AV89" s="1028"/>
      <c r="AW89" s="1028"/>
    </row>
    <row r="90" spans="1:49" ht="18" customHeight="1">
      <c r="A90" s="1186"/>
      <c r="B90" s="1187"/>
      <c r="C90" s="1187"/>
      <c r="D90" s="1187"/>
      <c r="E90" s="1187"/>
      <c r="F90" s="1304" t="s">
        <v>121</v>
      </c>
      <c r="G90" s="1190">
        <v>45611</v>
      </c>
      <c r="H90" s="1190">
        <v>45975</v>
      </c>
      <c r="I90" s="1235"/>
      <c r="J90" s="1236">
        <v>0</v>
      </c>
      <c r="K90" s="1236">
        <v>1558</v>
      </c>
      <c r="L90" s="1237">
        <v>6.9</v>
      </c>
      <c r="M90" s="1237">
        <v>0</v>
      </c>
      <c r="N90" s="1237">
        <v>6.9</v>
      </c>
      <c r="O90" s="1238">
        <v>0</v>
      </c>
      <c r="P90" s="1234">
        <f t="shared" si="25"/>
        <v>6.9</v>
      </c>
      <c r="Q90" s="1284">
        <f t="shared" si="26"/>
        <v>10750.2</v>
      </c>
      <c r="R90" s="1285">
        <f t="shared" si="19"/>
        <v>0</v>
      </c>
      <c r="S90" s="1285">
        <f t="shared" si="20"/>
        <v>10750.2</v>
      </c>
      <c r="T90" s="1285">
        <f t="shared" si="27"/>
        <v>10750.2</v>
      </c>
      <c r="U90" s="1285">
        <f t="shared" si="22"/>
        <v>0</v>
      </c>
      <c r="V90" s="1285">
        <f t="shared" si="21"/>
        <v>10750.2</v>
      </c>
      <c r="W90" s="1285">
        <f>IF(AND(MONTH(W$4)=MONTH($H90),YEAR(W$4)=YEAR($H90)),#REF!,IF(AND(MONTH(W$4)=MONTH($G90),YEAR(W$4)=YEAR($G90)),#REF!,IF(AND(W$4&lt;($H90+1),(W$4+1)&gt;$G90),$Q90,0)))</f>
        <v>0</v>
      </c>
      <c r="X90" s="1285">
        <f>IF(AND(MONTH(X$4)=MONTH($H90),YEAR(X$4)=YEAR($H90)),#REF!,IF(AND(MONTH(X$4)=MONTH($G90),YEAR(X$4)=YEAR($G90)),#REF!,IF(AND(X$4&lt;($H90+1),(X$4+1)&gt;$G90),$T90,0)))</f>
        <v>0</v>
      </c>
      <c r="Y90" s="1285">
        <f>IF(AND(MONTH(Y$4)=MONTH($H90),YEAR(Y$4)=YEAR($H90)),#REF!,IF(AND(MONTH(Y$4)=MONTH($G90),YEAR(Y$4)=YEAR($G90)),#REF!,IF(AND(Y$4&lt;($H90+1),(Y$4+1)&gt;$G90),$T90,0)))</f>
        <v>0</v>
      </c>
      <c r="Z90" s="1285">
        <f>IF(AND(MONTH(Z$4)=MONTH($H90),YEAR(Z$4)=YEAR($H90)),#REF!,IF(AND(MONTH(Z$4)=MONTH($G90),YEAR(Z$4)=YEAR($G90)),#REF!,IF(AND(Z$4&lt;($H90+1),(Z$4+1)&gt;$G90),$T90,0)))</f>
        <v>0</v>
      </c>
      <c r="AA90" s="1285">
        <f>IF(AND(MONTH(AA$4)=MONTH($H90),YEAR(AA$4)=YEAR($H90)),#REF!,IF(AND(MONTH(AA$4)=MONTH($G90),YEAR(AA$4)=YEAR($G90)),#REF!,IF(AND(AA$4&lt;($H90+1),(AA$4+1)&gt;$G90),$T90,0)))</f>
        <v>0</v>
      </c>
      <c r="AB90" s="1285">
        <f>IF(AND(MONTH(AB$4)=MONTH($H90),YEAR(AB$4)=YEAR($H90)),#REF!,IF(AND(MONTH(AB$4)=MONTH($G90),YEAR(AB$4)=YEAR($G90)),#REF!,IF(AND(AB$4&lt;($H90+1),(AB$4+1)&gt;$G90),$T90,0)))</f>
        <v>0</v>
      </c>
      <c r="AC90" s="1285">
        <f>IF(AND(MONTH(AC$4)=MONTH($H90),YEAR(AC$4)=YEAR($H90)),#REF!,IF(AND(MONTH(AC$4)=MONTH($G90),YEAR(AC$4)=YEAR($G90)),#REF!,IF(AND(AC$4&lt;($H90+1),(AC$4+1)&gt;$G90),$T90,0)))</f>
        <v>0</v>
      </c>
      <c r="AD90" s="1285">
        <f>IF(AND(MONTH(AD$4)=MONTH($H90),YEAR(AD$4)=YEAR($H90)),#REF!,IF(AND(MONTH(AD$4)=MONTH($G90),YEAR(AD$4)=YEAR($G90)),#REF!,IF(AND(AD$4&lt;($H90+1),(AD$4+1)&gt;$G90),$T90,0)))</f>
        <v>0</v>
      </c>
      <c r="AE90" s="1285">
        <f>IF(AND(MONTH(AE$4)=MONTH($H90),YEAR(AE$4)=YEAR($H90)),#REF!,IF(AND(MONTH(AE$4)=MONTH($G90),YEAR(AE$4)=YEAR($G90)),#REF!,IF(AND(AE$4&lt;($H90+1),(AE$4+1)&gt;$G90),$T90,0)))</f>
        <v>0</v>
      </c>
      <c r="AF90" s="1285">
        <f>IF(AND(MONTH(AF$4)=MONTH($H90),YEAR(AF$4)=YEAR($H90)),#REF!,IF(AND(MONTH(AF$4)=MONTH($G90),YEAR(AF$4)=YEAR($G90)),#REF!,IF(AND(AF$4&lt;($H90+1),(AF$4+1)&gt;$G90),$T90,0)))</f>
        <v>0</v>
      </c>
      <c r="AG90" s="1285">
        <f>IF(AND(MONTH(AG$4)=MONTH($H90),YEAR(AG$4)=YEAR($H90)),#REF!,IF(AND(MONTH(AG$4)=MONTH($G90),YEAR(AG$4)=YEAR($G90)),#REF!,IF(AND(AG$4&lt;($H90+1),(AG$4+1)&gt;$G90),$T90,0)))</f>
        <v>0</v>
      </c>
      <c r="AH90" s="1285">
        <f>IF(AND(MONTH(AH$4)=MONTH($H90),YEAR(AH$4)=YEAR($H90)),#REF!,IF(AND(MONTH(AH$4)=MONTH($G90),YEAR(AH$4)=YEAR($G90)),#REF!,IF(AND(AH$4&lt;($H90+1),(AH$4+1)&gt;$G90),$T90,0)))</f>
        <v>0</v>
      </c>
      <c r="AI90" s="1285">
        <f>IF(AND(MONTH(AI$4)=MONTH($H90),YEAR(AI$4)=YEAR($H90)),#REF!,IF(AND(MONTH(AI$4)=MONTH($G90),YEAR(AI$4)=YEAR($G90)),#REF!,IF(AND(AI$4&lt;($H90+1),(AI$4+1)&gt;$G90),$R90,0)))</f>
        <v>0</v>
      </c>
      <c r="AJ90" s="1285">
        <f>IF(AND(MONTH(AJ$4)=MONTH($H90),YEAR(AJ$4)=YEAR($H90)),#REF!,IF(AND(MONTH(AJ$4)=MONTH($G90),YEAR(AJ$4)=YEAR($G90)),#REF!,IF(AND(AJ$4&lt;($H90+1),(AJ$4+1)&gt;$G90),$U90,0)))</f>
        <v>0</v>
      </c>
      <c r="AK90" s="1285">
        <f>IF(AND(MONTH(AK$4)=MONTH($H90),YEAR(AK$4)=YEAR($H90)),#REF!,IF(AND(MONTH(AK$4)=MONTH($G90),YEAR(AK$4)=YEAR($G90)),#REF!,IF(AND(AK$4&lt;($H90+1),(AK$4+1)&gt;$G90),$U90,0)))</f>
        <v>0</v>
      </c>
      <c r="AL90" s="1285">
        <f>IF(AND(MONTH(AL$4)=MONTH($H90),YEAR(AL$4)=YEAR($H90)),#REF!,IF(AND(MONTH(AL$4)=MONTH($G90),YEAR(AL$4)=YEAR($G90)),#REF!,IF(AND(AL$4&lt;($H90+1),(AL$4+1)&gt;$G90),$U90,0)))</f>
        <v>0</v>
      </c>
      <c r="AM90" s="1285">
        <f>IF(AND(MONTH(AM$4)=MONTH($H90),YEAR(AM$4)=YEAR($H90)),#REF!,IF(AND(MONTH(AM$4)=MONTH($G90),YEAR(AM$4)=YEAR($G90)),#REF!,IF(AND(AM$4&lt;($H90+1),(AM$4+1)&gt;$G90),$U90,0)))</f>
        <v>0</v>
      </c>
      <c r="AN90" s="1285">
        <f>IF(AND(MONTH(AN$4)=MONTH($H90),YEAR(AN$4)=YEAR($H90)),#REF!,IF(AND(MONTH(AN$4)=MONTH($G90),YEAR(AN$4)=YEAR($G90)),#REF!,IF(AND(AN$4&lt;($H90+1),(AN$4+1)&gt;$G90),$U90,0)))</f>
        <v>0</v>
      </c>
      <c r="AO90" s="1285">
        <f>IF(AND(MONTH(AO$4)=MONTH($H90),YEAR(AO$4)=YEAR($H90)),#REF!,IF(AND(MONTH(AO$4)=MONTH($G90),YEAR(AO$4)=YEAR($G90)),#REF!,IF(AND(AO$4&lt;($H90+1),(AO$4+1)&gt;$G90),$U90,0)))</f>
        <v>0</v>
      </c>
      <c r="AP90" s="1285">
        <f>IF(AND(MONTH(AP$4)=MONTH($H90),YEAR(AP$4)=YEAR($H90)),#REF!,IF(AND(MONTH(AP$4)=MONTH($G90),YEAR(AP$4)=YEAR($G90)),#REF!,IF(AND(AP$4&lt;($H90+1),(AP$4+1)&gt;$G90),$U90,0)))</f>
        <v>0</v>
      </c>
      <c r="AQ90" s="1285">
        <f>IF(AND(MONTH(AQ$4)=MONTH($H90),YEAR(AQ$4)=YEAR($H90)),#REF!,IF(AND(MONTH(AQ$4)=MONTH($G90),YEAR(AQ$4)=YEAR($G90)),#REF!,IF(AND(AQ$4&lt;($H90+1),(AQ$4+1)&gt;$G90),$U90,0)))</f>
        <v>0</v>
      </c>
      <c r="AR90" s="1285">
        <f>IF(AND(MONTH(AR$4)=MONTH($H90),YEAR(AR$4)=YEAR($H90)),#REF!,IF(AND(MONTH(AR$4)=MONTH($G90),YEAR(AR$4)=YEAR($G90)),#REF!,IF(AND(AR$4&lt;($H90+1),(AR$4+1)&gt;$G90),$U90,0)))</f>
        <v>0</v>
      </c>
      <c r="AS90" s="1285">
        <f>IF(AND(MONTH(AS$4)=MONTH($H90),YEAR(AS$4)=YEAR($H90)),#REF!,IF(AND(MONTH(AS$4)=MONTH($G90),YEAR(AS$4)=YEAR($G90)),#REF!,IF(AND(AS$4&lt;($H90+1),(AS$4+1)&gt;$G90),$U90,0)))</f>
        <v>0</v>
      </c>
      <c r="AT90" s="1285">
        <f>IF(AND(MONTH(AT$4)=MONTH($H90),YEAR(AT$4)=YEAR($H90)),#REF!,IF(AND(MONTH(AT$4)=MONTH($G90),YEAR(AT$4)=YEAR($G90)),#REF!,IF(AND(AT$4&lt;($H90+1),(AT$4+1)&gt;$G90),$U90,0)))</f>
        <v>0</v>
      </c>
      <c r="AU90" s="1297"/>
      <c r="AV90" s="1028"/>
      <c r="AW90" s="1028"/>
    </row>
    <row r="91" spans="1:49" ht="30" customHeight="1">
      <c r="A91" s="1186">
        <v>32</v>
      </c>
      <c r="B91" s="1187" t="s">
        <v>67</v>
      </c>
      <c r="C91" s="1187" t="s">
        <v>85</v>
      </c>
      <c r="D91" s="1187"/>
      <c r="E91" s="1187" t="s">
        <v>122</v>
      </c>
      <c r="F91" s="1304" t="s">
        <v>123</v>
      </c>
      <c r="G91" s="1190">
        <v>44546</v>
      </c>
      <c r="H91" s="1190">
        <v>45275</v>
      </c>
      <c r="I91" s="1235"/>
      <c r="J91" s="1236">
        <v>37771</v>
      </c>
      <c r="K91" s="1236">
        <v>37771</v>
      </c>
      <c r="L91" s="1237">
        <v>5.8994999999999997</v>
      </c>
      <c r="M91" s="1237">
        <v>1.38</v>
      </c>
      <c r="N91" s="1237">
        <v>5.8994999999999997</v>
      </c>
      <c r="O91" s="1238">
        <v>1.38</v>
      </c>
      <c r="P91" s="1234">
        <f t="shared" si="25"/>
        <v>7.2794999999999996</v>
      </c>
      <c r="Q91" s="1284">
        <f t="shared" si="26"/>
        <v>222830.01449999999</v>
      </c>
      <c r="R91" s="1285">
        <f t="shared" si="19"/>
        <v>52123.98</v>
      </c>
      <c r="S91" s="1285">
        <f t="shared" si="20"/>
        <v>274953.99449999997</v>
      </c>
      <c r="T91" s="1285">
        <f t="shared" si="27"/>
        <v>222830.01449999999</v>
      </c>
      <c r="U91" s="1285">
        <f t="shared" si="22"/>
        <v>52123.98</v>
      </c>
      <c r="V91" s="1285">
        <f t="shared" si="21"/>
        <v>274953.99449999997</v>
      </c>
      <c r="W91" s="1285">
        <f>IF(AND(MONTH(W$4)=MONTH($H91),YEAR(W$4)=YEAR($H91)),#REF!,IF(AND(MONTH(W$4)=MONTH($G91),YEAR(W$4)=YEAR($G91)),#REF!,IF(AND(W$4&lt;($H91+1),(W$4+1)&gt;$G91),$Q91,0)))</f>
        <v>222830.01449999999</v>
      </c>
      <c r="X91" s="1285">
        <f>IF(AND(MONTH(X$4)=MONTH($H91),YEAR(X$4)=YEAR($H91)),#REF!,IF(AND(MONTH(X$4)=MONTH($G91),YEAR(X$4)=YEAR($G91)),#REF!,IF(AND(X$4&lt;($H91+1),(X$4+1)&gt;$G91),$T91,0)))</f>
        <v>222830.01449999999</v>
      </c>
      <c r="Y91" s="1285">
        <f>IF(AND(MONTH(Y$4)=MONTH($H91),YEAR(Y$4)=YEAR($H91)),#REF!,IF(AND(MONTH(Y$4)=MONTH($G91),YEAR(Y$4)=YEAR($G91)),#REF!,IF(AND(Y$4&lt;($H91+1),(Y$4+1)&gt;$G91),$T91,0)))</f>
        <v>222830.01449999999</v>
      </c>
      <c r="Z91" s="1285">
        <f>IF(AND(MONTH(Z$4)=MONTH($H91),YEAR(Z$4)=YEAR($H91)),#REF!,IF(AND(MONTH(Z$4)=MONTH($G91),YEAR(Z$4)=YEAR($G91)),#REF!,IF(AND(Z$4&lt;($H91+1),(Z$4+1)&gt;$G91),$T91,0)))</f>
        <v>222830.01449999999</v>
      </c>
      <c r="AA91" s="1285">
        <f>IF(AND(MONTH(AA$4)=MONTH($H91),YEAR(AA$4)=YEAR($H91)),#REF!,IF(AND(MONTH(AA$4)=MONTH($G91),YEAR(AA$4)=YEAR($G91)),#REF!,IF(AND(AA$4&lt;($H91+1),(AA$4+1)&gt;$G91),$T91,0)))</f>
        <v>222830.01449999999</v>
      </c>
      <c r="AB91" s="1285">
        <f>IF(AND(MONTH(AB$4)=MONTH($H91),YEAR(AB$4)=YEAR($H91)),#REF!,IF(AND(MONTH(AB$4)=MONTH($G91),YEAR(AB$4)=YEAR($G91)),#REF!,IF(AND(AB$4&lt;($H91+1),(AB$4+1)&gt;$G91),$T91,0)))</f>
        <v>222830.01449999999</v>
      </c>
      <c r="AC91" s="1285">
        <f>IF(AND(MONTH(AC$4)=MONTH($H91),YEAR(AC$4)=YEAR($H91)),#REF!,IF(AND(MONTH(AC$4)=MONTH($G91),YEAR(AC$4)=YEAR($G91)),#REF!,IF(AND(AC$4&lt;($H91+1),(AC$4+1)&gt;$G91),$T91,0)))</f>
        <v>222830.01449999999</v>
      </c>
      <c r="AD91" s="1285">
        <f>IF(AND(MONTH(AD$4)=MONTH($H91),YEAR(AD$4)=YEAR($H91)),#REF!,IF(AND(MONTH(AD$4)=MONTH($G91),YEAR(AD$4)=YEAR($G91)),#REF!,IF(AND(AD$4&lt;($H91+1),(AD$4+1)&gt;$G91),$T91,0)))</f>
        <v>222830.01449999999</v>
      </c>
      <c r="AE91" s="1285">
        <f>IF(AND(MONTH(AE$4)=MONTH($H91),YEAR(AE$4)=YEAR($H91)),#REF!,IF(AND(MONTH(AE$4)=MONTH($G91),YEAR(AE$4)=YEAR($G91)),#REF!,IF(AND(AE$4&lt;($H91+1),(AE$4+1)&gt;$G91),$T91,0)))</f>
        <v>222830.01449999999</v>
      </c>
      <c r="AF91" s="1285">
        <f>IF(AND(MONTH(AF$4)=MONTH($H91),YEAR(AF$4)=YEAR($H91)),#REF!,IF(AND(MONTH(AF$4)=MONTH($G91),YEAR(AF$4)=YEAR($G91)),#REF!,IF(AND(AF$4&lt;($H91+1),(AF$4+1)&gt;$G91),$T91,0)))</f>
        <v>222830.01449999999</v>
      </c>
      <c r="AG91" s="1285">
        <f>IF(AND(MONTH(AG$4)=MONTH($H91),YEAR(AG$4)=YEAR($H91)),#REF!,IF(AND(MONTH(AG$4)=MONTH($G91),YEAR(AG$4)=YEAR($G91)),#REF!,IF(AND(AG$4&lt;($H91+1),(AG$4+1)&gt;$G91),$T91,0)))</f>
        <v>222830.01449999999</v>
      </c>
      <c r="AH91" s="1285" t="e">
        <f>IF(AND(MONTH(AH$4)=MONTH($H91),YEAR(AH$4)=YEAR($H91)),#REF!,IF(AND(MONTH(AH$4)=MONTH($G91),YEAR(AH$4)=YEAR($G91)),#REF!,IF(AND(AH$4&lt;($H91+1),(AH$4+1)&gt;$G91),$T91,0)))</f>
        <v>#REF!</v>
      </c>
      <c r="AI91" s="1285">
        <f>IF(AND(MONTH(AI$4)=MONTH($H91),YEAR(AI$4)=YEAR($H91)),#REF!,IF(AND(MONTH(AI$4)=MONTH($G91),YEAR(AI$4)=YEAR($G91)),#REF!,IF(AND(AI$4&lt;($H91+1),(AI$4+1)&gt;$G91),$R91,0)))</f>
        <v>52123.98</v>
      </c>
      <c r="AJ91" s="1285">
        <f>IF(AND(MONTH(AJ$4)=MONTH($H91),YEAR(AJ$4)=YEAR($H91)),#REF!,IF(AND(MONTH(AJ$4)=MONTH($G91),YEAR(AJ$4)=YEAR($G91)),#REF!,IF(AND(AJ$4&lt;($H91+1),(AJ$4+1)&gt;$G91),$U91,0)))</f>
        <v>52123.98</v>
      </c>
      <c r="AK91" s="1285">
        <f>IF(AND(MONTH(AK$4)=MONTH($H91),YEAR(AK$4)=YEAR($H91)),#REF!,IF(AND(MONTH(AK$4)=MONTH($G91),YEAR(AK$4)=YEAR($G91)),#REF!,IF(AND(AK$4&lt;($H91+1),(AK$4+1)&gt;$G91),$U91,0)))</f>
        <v>52123.98</v>
      </c>
      <c r="AL91" s="1285">
        <f>IF(AND(MONTH(AL$4)=MONTH($H91),YEAR(AL$4)=YEAR($H91)),#REF!,IF(AND(MONTH(AL$4)=MONTH($G91),YEAR(AL$4)=YEAR($G91)),#REF!,IF(AND(AL$4&lt;($H91+1),(AL$4+1)&gt;$G91),$U91,0)))</f>
        <v>52123.98</v>
      </c>
      <c r="AM91" s="1285">
        <f>IF(AND(MONTH(AM$4)=MONTH($H91),YEAR(AM$4)=YEAR($H91)),#REF!,IF(AND(MONTH(AM$4)=MONTH($G91),YEAR(AM$4)=YEAR($G91)),#REF!,IF(AND(AM$4&lt;($H91+1),(AM$4+1)&gt;$G91),$U91,0)))</f>
        <v>52123.98</v>
      </c>
      <c r="AN91" s="1285">
        <f>IF(AND(MONTH(AN$4)=MONTH($H91),YEAR(AN$4)=YEAR($H91)),#REF!,IF(AND(MONTH(AN$4)=MONTH($G91),YEAR(AN$4)=YEAR($G91)),#REF!,IF(AND(AN$4&lt;($H91+1),(AN$4+1)&gt;$G91),$U91,0)))</f>
        <v>52123.98</v>
      </c>
      <c r="AO91" s="1285">
        <f>IF(AND(MONTH(AO$4)=MONTH($H91),YEAR(AO$4)=YEAR($H91)),#REF!,IF(AND(MONTH(AO$4)=MONTH($G91),YEAR(AO$4)=YEAR($G91)),#REF!,IF(AND(AO$4&lt;($H91+1),(AO$4+1)&gt;$G91),$U91,0)))</f>
        <v>52123.98</v>
      </c>
      <c r="AP91" s="1285">
        <f>IF(AND(MONTH(AP$4)=MONTH($H91),YEAR(AP$4)=YEAR($H91)),#REF!,IF(AND(MONTH(AP$4)=MONTH($G91),YEAR(AP$4)=YEAR($G91)),#REF!,IF(AND(AP$4&lt;($H91+1),(AP$4+1)&gt;$G91),$U91,0)))</f>
        <v>52123.98</v>
      </c>
      <c r="AQ91" s="1285">
        <f>IF(AND(MONTH(AQ$4)=MONTH($H91),YEAR(AQ$4)=YEAR($H91)),#REF!,IF(AND(MONTH(AQ$4)=MONTH($G91),YEAR(AQ$4)=YEAR($G91)),#REF!,IF(AND(AQ$4&lt;($H91+1),(AQ$4+1)&gt;$G91),$U91,0)))</f>
        <v>52123.98</v>
      </c>
      <c r="AR91" s="1285">
        <f>IF(AND(MONTH(AR$4)=MONTH($H91),YEAR(AR$4)=YEAR($H91)),#REF!,IF(AND(MONTH(AR$4)=MONTH($G91),YEAR(AR$4)=YEAR($G91)),#REF!,IF(AND(AR$4&lt;($H91+1),(AR$4+1)&gt;$G91),$U91,0)))</f>
        <v>52123.98</v>
      </c>
      <c r="AS91" s="1285">
        <f>IF(AND(MONTH(AS$4)=MONTH($H91),YEAR(AS$4)=YEAR($H91)),#REF!,IF(AND(MONTH(AS$4)=MONTH($G91),YEAR(AS$4)=YEAR($G91)),#REF!,IF(AND(AS$4&lt;($H91+1),(AS$4+1)&gt;$G91),$U91,0)))</f>
        <v>52123.98</v>
      </c>
      <c r="AT91" s="1285" t="e">
        <f>IF(AND(MONTH(AT$4)=MONTH($H91),YEAR(AT$4)=YEAR($H91)),#REF!,IF(AND(MONTH(AT$4)=MONTH($G91),YEAR(AT$4)=YEAR($G91)),#REF!,IF(AND(AT$4&lt;($H91+1),(AT$4+1)&gt;$G91),$U91,0)))</f>
        <v>#REF!</v>
      </c>
      <c r="AU91" s="1297"/>
      <c r="AV91" s="1028"/>
      <c r="AW91" s="1028"/>
    </row>
    <row r="92" spans="1:49" ht="30" customHeight="1">
      <c r="A92" s="1186">
        <v>32</v>
      </c>
      <c r="B92" s="1187" t="s">
        <v>67</v>
      </c>
      <c r="C92" s="1187" t="s">
        <v>85</v>
      </c>
      <c r="D92" s="1187"/>
      <c r="E92" s="1187"/>
      <c r="F92" s="1304" t="s">
        <v>123</v>
      </c>
      <c r="G92" s="1190">
        <v>45276</v>
      </c>
      <c r="H92" s="1190">
        <v>46006</v>
      </c>
      <c r="I92" s="1235"/>
      <c r="J92" s="1236">
        <v>0</v>
      </c>
      <c r="K92" s="1236">
        <v>37771</v>
      </c>
      <c r="L92" s="1237">
        <v>6.2214999999999998</v>
      </c>
      <c r="M92" s="1237">
        <v>1.38</v>
      </c>
      <c r="N92" s="1237">
        <v>6.2214999999999998</v>
      </c>
      <c r="O92" s="1238">
        <v>1.38</v>
      </c>
      <c r="P92" s="1234">
        <f t="shared" si="25"/>
        <v>7.6014999999999997</v>
      </c>
      <c r="Q92" s="1284">
        <f t="shared" si="26"/>
        <v>234992.27650000001</v>
      </c>
      <c r="R92" s="1285">
        <f t="shared" si="19"/>
        <v>52123.98</v>
      </c>
      <c r="S92" s="1285">
        <f t="shared" si="20"/>
        <v>287116.25650000002</v>
      </c>
      <c r="T92" s="1285">
        <f t="shared" si="27"/>
        <v>234992.27650000001</v>
      </c>
      <c r="U92" s="1285">
        <f t="shared" si="22"/>
        <v>52123.98</v>
      </c>
      <c r="V92" s="1285">
        <f t="shared" si="21"/>
        <v>287116.25650000002</v>
      </c>
      <c r="W92" s="1285">
        <f>IF(AND(MONTH(W$4)=MONTH($H92),YEAR(W$4)=YEAR($H92)),#REF!,IF(AND(MONTH(W$4)=MONTH($G92),YEAR(W$4)=YEAR($G92)),#REF!,IF(AND(W$4&lt;($H92+1),(W$4+1)&gt;$G92),$Q92,0)))</f>
        <v>0</v>
      </c>
      <c r="X92" s="1285">
        <f>IF(AND(MONTH(X$4)=MONTH($H92),YEAR(X$4)=YEAR($H92)),#REF!,IF(AND(MONTH(X$4)=MONTH($G92),YEAR(X$4)=YEAR($G92)),#REF!,IF(AND(X$4&lt;($H92+1),(X$4+1)&gt;$G92),$T92,0)))</f>
        <v>0</v>
      </c>
      <c r="Y92" s="1285">
        <f>IF(AND(MONTH(Y$4)=MONTH($H92),YEAR(Y$4)=YEAR($H92)),#REF!,IF(AND(MONTH(Y$4)=MONTH($G92),YEAR(Y$4)=YEAR($G92)),#REF!,IF(AND(Y$4&lt;($H92+1),(Y$4+1)&gt;$G92),$T92,0)))</f>
        <v>0</v>
      </c>
      <c r="Z92" s="1285">
        <f>IF(AND(MONTH(Z$4)=MONTH($H92),YEAR(Z$4)=YEAR($H92)),#REF!,IF(AND(MONTH(Z$4)=MONTH($G92),YEAR(Z$4)=YEAR($G92)),#REF!,IF(AND(Z$4&lt;($H92+1),(Z$4+1)&gt;$G92),$T92,0)))</f>
        <v>0</v>
      </c>
      <c r="AA92" s="1285">
        <f>IF(AND(MONTH(AA$4)=MONTH($H92),YEAR(AA$4)=YEAR($H92)),#REF!,IF(AND(MONTH(AA$4)=MONTH($G92),YEAR(AA$4)=YEAR($G92)),#REF!,IF(AND(AA$4&lt;($H92+1),(AA$4+1)&gt;$G92),$T92,0)))</f>
        <v>0</v>
      </c>
      <c r="AB92" s="1285">
        <f>IF(AND(MONTH(AB$4)=MONTH($H92),YEAR(AB$4)=YEAR($H92)),#REF!,IF(AND(MONTH(AB$4)=MONTH($G92),YEAR(AB$4)=YEAR($G92)),#REF!,IF(AND(AB$4&lt;($H92+1),(AB$4+1)&gt;$G92),$T92,0)))</f>
        <v>0</v>
      </c>
      <c r="AC92" s="1285">
        <f>IF(AND(MONTH(AC$4)=MONTH($H92),YEAR(AC$4)=YEAR($H92)),#REF!,IF(AND(MONTH(AC$4)=MONTH($G92),YEAR(AC$4)=YEAR($G92)),#REF!,IF(AND(AC$4&lt;($H92+1),(AC$4+1)&gt;$G92),$T92,0)))</f>
        <v>0</v>
      </c>
      <c r="AD92" s="1285">
        <f>IF(AND(MONTH(AD$4)=MONTH($H92),YEAR(AD$4)=YEAR($H92)),#REF!,IF(AND(MONTH(AD$4)=MONTH($G92),YEAR(AD$4)=YEAR($G92)),#REF!,IF(AND(AD$4&lt;($H92+1),(AD$4+1)&gt;$G92),$T92,0)))</f>
        <v>0</v>
      </c>
      <c r="AE92" s="1285">
        <f>IF(AND(MONTH(AE$4)=MONTH($H92),YEAR(AE$4)=YEAR($H92)),#REF!,IF(AND(MONTH(AE$4)=MONTH($G92),YEAR(AE$4)=YEAR($G92)),#REF!,IF(AND(AE$4&lt;($H92+1),(AE$4+1)&gt;$G92),$T92,0)))</f>
        <v>0</v>
      </c>
      <c r="AF92" s="1285">
        <f>IF(AND(MONTH(AF$4)=MONTH($H92),YEAR(AF$4)=YEAR($H92)),#REF!,IF(AND(MONTH(AF$4)=MONTH($G92),YEAR(AF$4)=YEAR($G92)),#REF!,IF(AND(AF$4&lt;($H92+1),(AF$4+1)&gt;$G92),$T92,0)))</f>
        <v>0</v>
      </c>
      <c r="AG92" s="1285">
        <f>IF(AND(MONTH(AG$4)=MONTH($H92),YEAR(AG$4)=YEAR($H92)),#REF!,IF(AND(MONTH(AG$4)=MONTH($G92),YEAR(AG$4)=YEAR($G92)),#REF!,IF(AND(AG$4&lt;($H92+1),(AG$4+1)&gt;$G92),$T92,0)))</f>
        <v>0</v>
      </c>
      <c r="AH92" s="1285" t="e">
        <f>IF(AND(MONTH(AH$4)=MONTH($H92),YEAR(AH$4)=YEAR($H92)),#REF!,IF(AND(MONTH(AH$4)=MONTH($G92),YEAR(AH$4)=YEAR($G92)),#REF!,IF(AND(AH$4&lt;($H92+1),(AH$4+1)&gt;$G92),$T92,0)))</f>
        <v>#REF!</v>
      </c>
      <c r="AI92" s="1285">
        <f>IF(AND(MONTH(AI$4)=MONTH($H92),YEAR(AI$4)=YEAR($H92)),#REF!,IF(AND(MONTH(AI$4)=MONTH($G92),YEAR(AI$4)=YEAR($G92)),#REF!,IF(AND(AI$4&lt;($H92+1),(AI$4+1)&gt;$G92),$R92,0)))</f>
        <v>0</v>
      </c>
      <c r="AJ92" s="1285">
        <f>IF(AND(MONTH(AJ$4)=MONTH($H92),YEAR(AJ$4)=YEAR($H92)),#REF!,IF(AND(MONTH(AJ$4)=MONTH($G92),YEAR(AJ$4)=YEAR($G92)),#REF!,IF(AND(AJ$4&lt;($H92+1),(AJ$4+1)&gt;$G92),$U92,0)))</f>
        <v>0</v>
      </c>
      <c r="AK92" s="1285">
        <f>IF(AND(MONTH(AK$4)=MONTH($H92),YEAR(AK$4)=YEAR($H92)),#REF!,IF(AND(MONTH(AK$4)=MONTH($G92),YEAR(AK$4)=YEAR($G92)),#REF!,IF(AND(AK$4&lt;($H92+1),(AK$4+1)&gt;$G92),$U92,0)))</f>
        <v>0</v>
      </c>
      <c r="AL92" s="1285">
        <f>IF(AND(MONTH(AL$4)=MONTH($H92),YEAR(AL$4)=YEAR($H92)),#REF!,IF(AND(MONTH(AL$4)=MONTH($G92),YEAR(AL$4)=YEAR($G92)),#REF!,IF(AND(AL$4&lt;($H92+1),(AL$4+1)&gt;$G92),$U92,0)))</f>
        <v>0</v>
      </c>
      <c r="AM92" s="1285">
        <f>IF(AND(MONTH(AM$4)=MONTH($H92),YEAR(AM$4)=YEAR($H92)),#REF!,IF(AND(MONTH(AM$4)=MONTH($G92),YEAR(AM$4)=YEAR($G92)),#REF!,IF(AND(AM$4&lt;($H92+1),(AM$4+1)&gt;$G92),$U92,0)))</f>
        <v>0</v>
      </c>
      <c r="AN92" s="1285">
        <f>IF(AND(MONTH(AN$4)=MONTH($H92),YEAR(AN$4)=YEAR($H92)),#REF!,IF(AND(MONTH(AN$4)=MONTH($G92),YEAR(AN$4)=YEAR($G92)),#REF!,IF(AND(AN$4&lt;($H92+1),(AN$4+1)&gt;$G92),$U92,0)))</f>
        <v>0</v>
      </c>
      <c r="AO92" s="1285">
        <f>IF(AND(MONTH(AO$4)=MONTH($H92),YEAR(AO$4)=YEAR($H92)),#REF!,IF(AND(MONTH(AO$4)=MONTH($G92),YEAR(AO$4)=YEAR($G92)),#REF!,IF(AND(AO$4&lt;($H92+1),(AO$4+1)&gt;$G92),$U92,0)))</f>
        <v>0</v>
      </c>
      <c r="AP92" s="1285">
        <f>IF(AND(MONTH(AP$4)=MONTH($H92),YEAR(AP$4)=YEAR($H92)),#REF!,IF(AND(MONTH(AP$4)=MONTH($G92),YEAR(AP$4)=YEAR($G92)),#REF!,IF(AND(AP$4&lt;($H92+1),(AP$4+1)&gt;$G92),$U92,0)))</f>
        <v>0</v>
      </c>
      <c r="AQ92" s="1285">
        <f>IF(AND(MONTH(AQ$4)=MONTH($H92),YEAR(AQ$4)=YEAR($H92)),#REF!,IF(AND(MONTH(AQ$4)=MONTH($G92),YEAR(AQ$4)=YEAR($G92)),#REF!,IF(AND(AQ$4&lt;($H92+1),(AQ$4+1)&gt;$G92),$U92,0)))</f>
        <v>0</v>
      </c>
      <c r="AR92" s="1285">
        <f>IF(AND(MONTH(AR$4)=MONTH($H92),YEAR(AR$4)=YEAR($H92)),#REF!,IF(AND(MONTH(AR$4)=MONTH($G92),YEAR(AR$4)=YEAR($G92)),#REF!,IF(AND(AR$4&lt;($H92+1),(AR$4+1)&gt;$G92),$U92,0)))</f>
        <v>0</v>
      </c>
      <c r="AS92" s="1285">
        <f>IF(AND(MONTH(AS$4)=MONTH($H92),YEAR(AS$4)=YEAR($H92)),#REF!,IF(AND(MONTH(AS$4)=MONTH($G92),YEAR(AS$4)=YEAR($G92)),#REF!,IF(AND(AS$4&lt;($H92+1),(AS$4+1)&gt;$G92),$U92,0)))</f>
        <v>0</v>
      </c>
      <c r="AT92" s="1285" t="e">
        <f>IF(AND(MONTH(AT$4)=MONTH($H92),YEAR(AT$4)=YEAR($H92)),#REF!,IF(AND(MONTH(AT$4)=MONTH($G92),YEAR(AT$4)=YEAR($G92)),#REF!,IF(AND(AT$4&lt;($H92+1),(AT$4+1)&gt;$G92),$U92,0)))</f>
        <v>#REF!</v>
      </c>
      <c r="AU92" s="1297"/>
      <c r="AV92" s="1028"/>
      <c r="AW92" s="1028"/>
    </row>
    <row r="93" spans="1:49" ht="18" customHeight="1">
      <c r="A93" s="1186"/>
      <c r="B93" s="1187"/>
      <c r="C93" s="1187"/>
      <c r="D93" s="1187"/>
      <c r="E93" s="1187" t="s">
        <v>124</v>
      </c>
      <c r="F93" s="1304" t="s">
        <v>125</v>
      </c>
      <c r="G93" s="1190">
        <v>44835</v>
      </c>
      <c r="H93" s="1190">
        <v>45199</v>
      </c>
      <c r="I93" s="1235"/>
      <c r="J93" s="1236">
        <v>1188</v>
      </c>
      <c r="K93" s="1236">
        <v>1188</v>
      </c>
      <c r="L93" s="1237">
        <v>6.0949999999999998</v>
      </c>
      <c r="M93" s="1237">
        <v>1.38</v>
      </c>
      <c r="N93" s="1237">
        <v>6.0892499999999998</v>
      </c>
      <c r="O93" s="1238">
        <v>2.2999999999999998</v>
      </c>
      <c r="P93" s="1234">
        <f t="shared" si="25"/>
        <v>7.4749999999999996</v>
      </c>
      <c r="Q93" s="1284">
        <f t="shared" si="26"/>
        <v>7240.86</v>
      </c>
      <c r="R93" s="1285">
        <f t="shared" ref="R93:R124" si="28">M93*K93</f>
        <v>1639.44</v>
      </c>
      <c r="S93" s="1285">
        <f t="shared" si="20"/>
        <v>8880.2999999999993</v>
      </c>
      <c r="T93" s="1285">
        <f t="shared" si="27"/>
        <v>7234.0290000000005</v>
      </c>
      <c r="U93" s="1285">
        <f t="shared" si="22"/>
        <v>2732.4</v>
      </c>
      <c r="V93" s="1285">
        <f t="shared" si="21"/>
        <v>9966.4290000000001</v>
      </c>
      <c r="W93" s="1285">
        <f>IF(AND(MONTH(W$4)=MONTH($H93),YEAR(W$4)=YEAR($H93)),#REF!,IF(AND(MONTH(W$4)=MONTH($G93),YEAR(W$4)=YEAR($G93)),#REF!,IF(AND(W$4&lt;($H93+1),(W$4+1)&gt;$G93),$Q93,0)))</f>
        <v>7240.86</v>
      </c>
      <c r="X93" s="1285">
        <f>IF(AND(MONTH(X$4)=MONTH($H93),YEAR(X$4)=YEAR($H93)),#REF!,IF(AND(MONTH(X$4)=MONTH($G93),YEAR(X$4)=YEAR($G93)),#REF!,IF(AND(X$4&lt;($H93+1),(X$4+1)&gt;$G93),$T93,0)))</f>
        <v>7234.0290000000005</v>
      </c>
      <c r="Y93" s="1285">
        <f>IF(AND(MONTH(Y$4)=MONTH($H93),YEAR(Y$4)=YEAR($H93)),#REF!,IF(AND(MONTH(Y$4)=MONTH($G93),YEAR(Y$4)=YEAR($G93)),#REF!,IF(AND(Y$4&lt;($H93+1),(Y$4+1)&gt;$G93),$T93,0)))</f>
        <v>7234.0290000000005</v>
      </c>
      <c r="Z93" s="1285">
        <f>IF(AND(MONTH(Z$4)=MONTH($H93),YEAR(Z$4)=YEAR($H93)),#REF!,IF(AND(MONTH(Z$4)=MONTH($G93),YEAR(Z$4)=YEAR($G93)),#REF!,IF(AND(Z$4&lt;($H93+1),(Z$4+1)&gt;$G93),$T93,0)))</f>
        <v>7234.0290000000005</v>
      </c>
      <c r="AA93" s="1285">
        <f>IF(AND(MONTH(AA$4)=MONTH($H93),YEAR(AA$4)=YEAR($H93)),#REF!,IF(AND(MONTH(AA$4)=MONTH($G93),YEAR(AA$4)=YEAR($G93)),#REF!,IF(AND(AA$4&lt;($H93+1),(AA$4+1)&gt;$G93),$T93,0)))</f>
        <v>7234.0290000000005</v>
      </c>
      <c r="AB93" s="1285">
        <f>IF(AND(MONTH(AB$4)=MONTH($H93),YEAR(AB$4)=YEAR($H93)),#REF!,IF(AND(MONTH(AB$4)=MONTH($G93),YEAR(AB$4)=YEAR($G93)),#REF!,IF(AND(AB$4&lt;($H93+1),(AB$4+1)&gt;$G93),$T93,0)))</f>
        <v>7234.0290000000005</v>
      </c>
      <c r="AC93" s="1285">
        <f>IF(AND(MONTH(AC$4)=MONTH($H93),YEAR(AC$4)=YEAR($H93)),#REF!,IF(AND(MONTH(AC$4)=MONTH($G93),YEAR(AC$4)=YEAR($G93)),#REF!,IF(AND(AC$4&lt;($H93+1),(AC$4+1)&gt;$G93),$T93,0)))</f>
        <v>7234.0290000000005</v>
      </c>
      <c r="AD93" s="1285">
        <f>IF(AND(MONTH(AD$4)=MONTH($H93),YEAR(AD$4)=YEAR($H93)),#REF!,IF(AND(MONTH(AD$4)=MONTH($G93),YEAR(AD$4)=YEAR($G93)),#REF!,IF(AND(AD$4&lt;($H93+1),(AD$4+1)&gt;$G93),$T93,0)))</f>
        <v>7234.0290000000005</v>
      </c>
      <c r="AE93" s="1285" t="e">
        <f>IF(AND(MONTH(AE$4)=MONTH($H93),YEAR(AE$4)=YEAR($H93)),#REF!,IF(AND(MONTH(AE$4)=MONTH($G93),YEAR(AE$4)=YEAR($G93)),#REF!,IF(AND(AE$4&lt;($H93+1),(AE$4+1)&gt;$G93),$T93,0)))</f>
        <v>#REF!</v>
      </c>
      <c r="AF93" s="1285">
        <f>IF(AND(MONTH(AF$4)=MONTH($H93),YEAR(AF$4)=YEAR($H93)),#REF!,IF(AND(MONTH(AF$4)=MONTH($G93),YEAR(AF$4)=YEAR($G93)),#REF!,IF(AND(AF$4&lt;($H93+1),(AF$4+1)&gt;$G93),$T93,0)))</f>
        <v>0</v>
      </c>
      <c r="AG93" s="1285">
        <f>IF(AND(MONTH(AG$4)=MONTH($H93),YEAR(AG$4)=YEAR($H93)),#REF!,IF(AND(MONTH(AG$4)=MONTH($G93),YEAR(AG$4)=YEAR($G93)),#REF!,IF(AND(AG$4&lt;($H93+1),(AG$4+1)&gt;$G93),$T93,0)))</f>
        <v>0</v>
      </c>
      <c r="AH93" s="1285">
        <f>IF(AND(MONTH(AH$4)=MONTH($H93),YEAR(AH$4)=YEAR($H93)),#REF!,IF(AND(MONTH(AH$4)=MONTH($G93),YEAR(AH$4)=YEAR($G93)),#REF!,IF(AND(AH$4&lt;($H93+1),(AH$4+1)&gt;$G93),$T93,0)))</f>
        <v>0</v>
      </c>
      <c r="AI93" s="1285">
        <f>IF(AND(MONTH(AI$4)=MONTH($H93),YEAR(AI$4)=YEAR($H93)),#REF!,IF(AND(MONTH(AI$4)=MONTH($G93),YEAR(AI$4)=YEAR($G93)),#REF!,IF(AND(AI$4&lt;($H93+1),(AI$4+1)&gt;$G93),$R93,0)))</f>
        <v>1639.44</v>
      </c>
      <c r="AJ93" s="1285">
        <f>IF(AND(MONTH(AJ$4)=MONTH($H93),YEAR(AJ$4)=YEAR($H93)),#REF!,IF(AND(MONTH(AJ$4)=MONTH($G93),YEAR(AJ$4)=YEAR($G93)),#REF!,IF(AND(AJ$4&lt;($H93+1),(AJ$4+1)&gt;$G93),$U93,0)))</f>
        <v>2732.4</v>
      </c>
      <c r="AK93" s="1285">
        <f>IF(AND(MONTH(AK$4)=MONTH($H93),YEAR(AK$4)=YEAR($H93)),#REF!,IF(AND(MONTH(AK$4)=MONTH($G93),YEAR(AK$4)=YEAR($G93)),#REF!,IF(AND(AK$4&lt;($H93+1),(AK$4+1)&gt;$G93),$U93,0)))</f>
        <v>2732.4</v>
      </c>
      <c r="AL93" s="1285">
        <f>IF(AND(MONTH(AL$4)=MONTH($H93),YEAR(AL$4)=YEAR($H93)),#REF!,IF(AND(MONTH(AL$4)=MONTH($G93),YEAR(AL$4)=YEAR($G93)),#REF!,IF(AND(AL$4&lt;($H93+1),(AL$4+1)&gt;$G93),$U93,0)))</f>
        <v>2732.4</v>
      </c>
      <c r="AM93" s="1285">
        <f>IF(AND(MONTH(AM$4)=MONTH($H93),YEAR(AM$4)=YEAR($H93)),#REF!,IF(AND(MONTH(AM$4)=MONTH($G93),YEAR(AM$4)=YEAR($G93)),#REF!,IF(AND(AM$4&lt;($H93+1),(AM$4+1)&gt;$G93),$U93,0)))</f>
        <v>2732.4</v>
      </c>
      <c r="AN93" s="1285">
        <f>IF(AND(MONTH(AN$4)=MONTH($H93),YEAR(AN$4)=YEAR($H93)),#REF!,IF(AND(MONTH(AN$4)=MONTH($G93),YEAR(AN$4)=YEAR($G93)),#REF!,IF(AND(AN$4&lt;($H93+1),(AN$4+1)&gt;$G93),$U93,0)))</f>
        <v>2732.4</v>
      </c>
      <c r="AO93" s="1285">
        <f>IF(AND(MONTH(AO$4)=MONTH($H93),YEAR(AO$4)=YEAR($H93)),#REF!,IF(AND(MONTH(AO$4)=MONTH($G93),YEAR(AO$4)=YEAR($G93)),#REF!,IF(AND(AO$4&lt;($H93+1),(AO$4+1)&gt;$G93),$U93,0)))</f>
        <v>2732.4</v>
      </c>
      <c r="AP93" s="1285">
        <f>IF(AND(MONTH(AP$4)=MONTH($H93),YEAR(AP$4)=YEAR($H93)),#REF!,IF(AND(MONTH(AP$4)=MONTH($G93),YEAR(AP$4)=YEAR($G93)),#REF!,IF(AND(AP$4&lt;($H93+1),(AP$4+1)&gt;$G93),$U93,0)))</f>
        <v>2732.4</v>
      </c>
      <c r="AQ93" s="1285" t="e">
        <f>IF(AND(MONTH(AQ$4)=MONTH($H93),YEAR(AQ$4)=YEAR($H93)),#REF!,IF(AND(MONTH(AQ$4)=MONTH($G93),YEAR(AQ$4)=YEAR($G93)),#REF!,IF(AND(AQ$4&lt;($H93+1),(AQ$4+1)&gt;$G93),$U93,0)))</f>
        <v>#REF!</v>
      </c>
      <c r="AR93" s="1285">
        <f>IF(AND(MONTH(AR$4)=MONTH($H93),YEAR(AR$4)=YEAR($H93)),#REF!,IF(AND(MONTH(AR$4)=MONTH($G93),YEAR(AR$4)=YEAR($G93)),#REF!,IF(AND(AR$4&lt;($H93+1),(AR$4+1)&gt;$G93),$U93,0)))</f>
        <v>0</v>
      </c>
      <c r="AS93" s="1285">
        <f>IF(AND(MONTH(AS$4)=MONTH($H93),YEAR(AS$4)=YEAR($H93)),#REF!,IF(AND(MONTH(AS$4)=MONTH($G93),YEAR(AS$4)=YEAR($G93)),#REF!,IF(AND(AS$4&lt;($H93+1),(AS$4+1)&gt;$G93),$U93,0)))</f>
        <v>0</v>
      </c>
      <c r="AT93" s="1285">
        <f>IF(AND(MONTH(AT$4)=MONTH($H93),YEAR(AT$4)=YEAR($H93)),#REF!,IF(AND(MONTH(AT$4)=MONTH($G93),YEAR(AT$4)=YEAR($G93)),#REF!,IF(AND(AT$4&lt;($H93+1),(AT$4+1)&gt;$G93),$U93,0)))</f>
        <v>0</v>
      </c>
      <c r="AU93" s="1297"/>
      <c r="AV93" s="1028"/>
      <c r="AW93" s="1028"/>
    </row>
    <row r="94" spans="1:49" ht="18" customHeight="1">
      <c r="A94" s="1186"/>
      <c r="B94" s="1187"/>
      <c r="C94" s="1187"/>
      <c r="D94" s="1187"/>
      <c r="E94" s="1187"/>
      <c r="F94" s="1304" t="s">
        <v>125</v>
      </c>
      <c r="G94" s="1190">
        <v>45200</v>
      </c>
      <c r="H94" s="1190">
        <v>45565</v>
      </c>
      <c r="I94" s="1235"/>
      <c r="J94" s="1236">
        <v>0</v>
      </c>
      <c r="K94" s="1236">
        <v>1188</v>
      </c>
      <c r="L94" s="1237">
        <v>6.3825000000000003</v>
      </c>
      <c r="M94" s="1237">
        <v>1.38</v>
      </c>
      <c r="N94" s="1237">
        <v>6.4198750000000002</v>
      </c>
      <c r="O94" s="1238">
        <v>2.2999999999999998</v>
      </c>
      <c r="P94" s="1234">
        <f t="shared" si="25"/>
        <v>7.7625000000000002</v>
      </c>
      <c r="Q94" s="1284">
        <f t="shared" si="26"/>
        <v>7582.41</v>
      </c>
      <c r="R94" s="1285">
        <f t="shared" si="28"/>
        <v>1639.44</v>
      </c>
      <c r="S94" s="1285">
        <f t="shared" si="20"/>
        <v>9221.85</v>
      </c>
      <c r="T94" s="1285">
        <f t="shared" si="27"/>
        <v>7626.8114999999998</v>
      </c>
      <c r="U94" s="1285">
        <f t="shared" si="22"/>
        <v>2732.4</v>
      </c>
      <c r="V94" s="1285">
        <f t="shared" si="21"/>
        <v>10359.211499999999</v>
      </c>
      <c r="W94" s="1285">
        <f>IF(AND(MONTH(W$4)=MONTH($H94),YEAR(W$4)=YEAR($H94)),#REF!,IF(AND(MONTH(W$4)=MONTH($G94),YEAR(W$4)=YEAR($G94)),#REF!,IF(AND(W$4&lt;($H94+1),(W$4+1)&gt;$G94),$Q94,0)))</f>
        <v>0</v>
      </c>
      <c r="X94" s="1285">
        <f>IF(AND(MONTH(X$4)=MONTH($H94),YEAR(X$4)=YEAR($H94)),#REF!,IF(AND(MONTH(X$4)=MONTH($G94),YEAR(X$4)=YEAR($G94)),#REF!,IF(AND(X$4&lt;($H94+1),(X$4+1)&gt;$G94),$T94,0)))</f>
        <v>0</v>
      </c>
      <c r="Y94" s="1285">
        <f>IF(AND(MONTH(Y$4)=MONTH($H94),YEAR(Y$4)=YEAR($H94)),#REF!,IF(AND(MONTH(Y$4)=MONTH($G94),YEAR(Y$4)=YEAR($G94)),#REF!,IF(AND(Y$4&lt;($H94+1),(Y$4+1)&gt;$G94),$T94,0)))</f>
        <v>0</v>
      </c>
      <c r="Z94" s="1285">
        <f>IF(AND(MONTH(Z$4)=MONTH($H94),YEAR(Z$4)=YEAR($H94)),#REF!,IF(AND(MONTH(Z$4)=MONTH($G94),YEAR(Z$4)=YEAR($G94)),#REF!,IF(AND(Z$4&lt;($H94+1),(Z$4+1)&gt;$G94),$T94,0)))</f>
        <v>0</v>
      </c>
      <c r="AA94" s="1285">
        <f>IF(AND(MONTH(AA$4)=MONTH($H94),YEAR(AA$4)=YEAR($H94)),#REF!,IF(AND(MONTH(AA$4)=MONTH($G94),YEAR(AA$4)=YEAR($G94)),#REF!,IF(AND(AA$4&lt;($H94+1),(AA$4+1)&gt;$G94),$T94,0)))</f>
        <v>0</v>
      </c>
      <c r="AB94" s="1285">
        <f>IF(AND(MONTH(AB$4)=MONTH($H94),YEAR(AB$4)=YEAR($H94)),#REF!,IF(AND(MONTH(AB$4)=MONTH($G94),YEAR(AB$4)=YEAR($G94)),#REF!,IF(AND(AB$4&lt;($H94+1),(AB$4+1)&gt;$G94),$T94,0)))</f>
        <v>0</v>
      </c>
      <c r="AC94" s="1285">
        <f>IF(AND(MONTH(AC$4)=MONTH($H94),YEAR(AC$4)=YEAR($H94)),#REF!,IF(AND(MONTH(AC$4)=MONTH($G94),YEAR(AC$4)=YEAR($G94)),#REF!,IF(AND(AC$4&lt;($H94+1),(AC$4+1)&gt;$G94),$T94,0)))</f>
        <v>0</v>
      </c>
      <c r="AD94" s="1285">
        <f>IF(AND(MONTH(AD$4)=MONTH($H94),YEAR(AD$4)=YEAR($H94)),#REF!,IF(AND(MONTH(AD$4)=MONTH($G94),YEAR(AD$4)=YEAR($G94)),#REF!,IF(AND(AD$4&lt;($H94+1),(AD$4+1)&gt;$G94),$T94,0)))</f>
        <v>0</v>
      </c>
      <c r="AE94" s="1285">
        <f>IF(AND(MONTH(AE$4)=MONTH($H94),YEAR(AE$4)=YEAR($H94)),#REF!,IF(AND(MONTH(AE$4)=MONTH($G94),YEAR(AE$4)=YEAR($G94)),#REF!,IF(AND(AE$4&lt;($H94+1),(AE$4+1)&gt;$G94),$T94,0)))</f>
        <v>0</v>
      </c>
      <c r="AF94" s="1285" t="e">
        <f>IF(AND(MONTH(AF$4)=MONTH($H94),YEAR(AF$4)=YEAR($H94)),#REF!,IF(AND(MONTH(AF$4)=MONTH($G94),YEAR(AF$4)=YEAR($G94)),#REF!,IF(AND(AF$4&lt;($H94+1),(AF$4+1)&gt;$G94),$T94,0)))</f>
        <v>#REF!</v>
      </c>
      <c r="AG94" s="1285">
        <f>IF(AND(MONTH(AG$4)=MONTH($H94),YEAR(AG$4)=YEAR($H94)),#REF!,IF(AND(MONTH(AG$4)=MONTH($G94),YEAR(AG$4)=YEAR($G94)),#REF!,IF(AND(AG$4&lt;($H94+1),(AG$4+1)&gt;$G94),$T94,0)))</f>
        <v>7626.8114999999998</v>
      </c>
      <c r="AH94" s="1285">
        <f>IF(AND(MONTH(AH$4)=MONTH($H94),YEAR(AH$4)=YEAR($H94)),#REF!,IF(AND(MONTH(AH$4)=MONTH($G94),YEAR(AH$4)=YEAR($G94)),#REF!,IF(AND(AH$4&lt;($H94+1),(AH$4+1)&gt;$G94),$T94,0)))</f>
        <v>7626.8114999999998</v>
      </c>
      <c r="AI94" s="1285">
        <f>IF(AND(MONTH(AI$4)=MONTH($H94),YEAR(AI$4)=YEAR($H94)),#REF!,IF(AND(MONTH(AI$4)=MONTH($G94),YEAR(AI$4)=YEAR($G94)),#REF!,IF(AND(AI$4&lt;($H94+1),(AI$4+1)&gt;$G94),$R94,0)))</f>
        <v>0</v>
      </c>
      <c r="AJ94" s="1285">
        <f>IF(AND(MONTH(AJ$4)=MONTH($H94),YEAR(AJ$4)=YEAR($H94)),#REF!,IF(AND(MONTH(AJ$4)=MONTH($G94),YEAR(AJ$4)=YEAR($G94)),#REF!,IF(AND(AJ$4&lt;($H94+1),(AJ$4+1)&gt;$G94),$U94,0)))</f>
        <v>0</v>
      </c>
      <c r="AK94" s="1285">
        <f>IF(AND(MONTH(AK$4)=MONTH($H94),YEAR(AK$4)=YEAR($H94)),#REF!,IF(AND(MONTH(AK$4)=MONTH($G94),YEAR(AK$4)=YEAR($G94)),#REF!,IF(AND(AK$4&lt;($H94+1),(AK$4+1)&gt;$G94),$U94,0)))</f>
        <v>0</v>
      </c>
      <c r="AL94" s="1285">
        <f>IF(AND(MONTH(AL$4)=MONTH($H94),YEAR(AL$4)=YEAR($H94)),#REF!,IF(AND(MONTH(AL$4)=MONTH($G94),YEAR(AL$4)=YEAR($G94)),#REF!,IF(AND(AL$4&lt;($H94+1),(AL$4+1)&gt;$G94),$U94,0)))</f>
        <v>0</v>
      </c>
      <c r="AM94" s="1285">
        <f>IF(AND(MONTH(AM$4)=MONTH($H94),YEAR(AM$4)=YEAR($H94)),#REF!,IF(AND(MONTH(AM$4)=MONTH($G94),YEAR(AM$4)=YEAR($G94)),#REF!,IF(AND(AM$4&lt;($H94+1),(AM$4+1)&gt;$G94),$U94,0)))</f>
        <v>0</v>
      </c>
      <c r="AN94" s="1285">
        <f>IF(AND(MONTH(AN$4)=MONTH($H94),YEAR(AN$4)=YEAR($H94)),#REF!,IF(AND(MONTH(AN$4)=MONTH($G94),YEAR(AN$4)=YEAR($G94)),#REF!,IF(AND(AN$4&lt;($H94+1),(AN$4+1)&gt;$G94),$U94,0)))</f>
        <v>0</v>
      </c>
      <c r="AO94" s="1285">
        <f>IF(AND(MONTH(AO$4)=MONTH($H94),YEAR(AO$4)=YEAR($H94)),#REF!,IF(AND(MONTH(AO$4)=MONTH($G94),YEAR(AO$4)=YEAR($G94)),#REF!,IF(AND(AO$4&lt;($H94+1),(AO$4+1)&gt;$G94),$U94,0)))</f>
        <v>0</v>
      </c>
      <c r="AP94" s="1285">
        <f>IF(AND(MONTH(AP$4)=MONTH($H94),YEAR(AP$4)=YEAR($H94)),#REF!,IF(AND(MONTH(AP$4)=MONTH($G94),YEAR(AP$4)=YEAR($G94)),#REF!,IF(AND(AP$4&lt;($H94+1),(AP$4+1)&gt;$G94),$U94,0)))</f>
        <v>0</v>
      </c>
      <c r="AQ94" s="1285">
        <f>IF(AND(MONTH(AQ$4)=MONTH($H94),YEAR(AQ$4)=YEAR($H94)),#REF!,IF(AND(MONTH(AQ$4)=MONTH($G94),YEAR(AQ$4)=YEAR($G94)),#REF!,IF(AND(AQ$4&lt;($H94+1),(AQ$4+1)&gt;$G94),$U94,0)))</f>
        <v>0</v>
      </c>
      <c r="AR94" s="1285" t="e">
        <f>IF(AND(MONTH(AR$4)=MONTH($H94),YEAR(AR$4)=YEAR($H94)),#REF!,IF(AND(MONTH(AR$4)=MONTH($G94),YEAR(AR$4)=YEAR($G94)),#REF!,IF(AND(AR$4&lt;($H94+1),(AR$4+1)&gt;$G94),$U94,0)))</f>
        <v>#REF!</v>
      </c>
      <c r="AS94" s="1285">
        <f>IF(AND(MONTH(AS$4)=MONTH($H94),YEAR(AS$4)=YEAR($H94)),#REF!,IF(AND(MONTH(AS$4)=MONTH($G94),YEAR(AS$4)=YEAR($G94)),#REF!,IF(AND(AS$4&lt;($H94+1),(AS$4+1)&gt;$G94),$U94,0)))</f>
        <v>2732.4</v>
      </c>
      <c r="AT94" s="1285">
        <f>IF(AND(MONTH(AT$4)=MONTH($H94),YEAR(AT$4)=YEAR($H94)),#REF!,IF(AND(MONTH(AT$4)=MONTH($G94),YEAR(AT$4)=YEAR($G94)),#REF!,IF(AND(AT$4&lt;($H94+1),(AT$4+1)&gt;$G94),$U94,0)))</f>
        <v>2732.4</v>
      </c>
      <c r="AU94" s="1297"/>
      <c r="AV94" s="1028"/>
      <c r="AW94" s="1028"/>
    </row>
    <row r="95" spans="1:49" ht="18" customHeight="1">
      <c r="A95" s="1186"/>
      <c r="B95" s="1187"/>
      <c r="C95" s="1187"/>
      <c r="D95" s="1187"/>
      <c r="E95" s="1187"/>
      <c r="F95" s="1304" t="s">
        <v>125</v>
      </c>
      <c r="G95" s="1190">
        <v>45566</v>
      </c>
      <c r="H95" s="1190">
        <v>45975</v>
      </c>
      <c r="I95" s="1235"/>
      <c r="J95" s="1236">
        <v>0</v>
      </c>
      <c r="K95" s="1236">
        <v>1188</v>
      </c>
      <c r="L95" s="1237">
        <v>6.67</v>
      </c>
      <c r="M95" s="1237">
        <v>1.38</v>
      </c>
      <c r="N95" s="1237">
        <v>6.7504999999999997</v>
      </c>
      <c r="O95" s="1238">
        <v>2.2999999999999998</v>
      </c>
      <c r="P95" s="1234">
        <f t="shared" si="25"/>
        <v>8.0500000000000007</v>
      </c>
      <c r="Q95" s="1284">
        <f t="shared" si="26"/>
        <v>7923.96</v>
      </c>
      <c r="R95" s="1285">
        <f t="shared" si="28"/>
        <v>1639.44</v>
      </c>
      <c r="S95" s="1285">
        <f t="shared" si="20"/>
        <v>9563.4</v>
      </c>
      <c r="T95" s="1285">
        <f t="shared" si="27"/>
        <v>8019.5940000000001</v>
      </c>
      <c r="U95" s="1285">
        <f t="shared" si="22"/>
        <v>2732.4</v>
      </c>
      <c r="V95" s="1285">
        <f t="shared" si="21"/>
        <v>10751.994000000001</v>
      </c>
      <c r="W95" s="1285">
        <f>IF(AND(MONTH(W$4)=MONTH($H95),YEAR(W$4)=YEAR($H95)),#REF!,IF(AND(MONTH(W$4)=MONTH($G95),YEAR(W$4)=YEAR($G95)),#REF!,IF(AND(W$4&lt;($H95+1),(W$4+1)&gt;$G95),$Q95,0)))</f>
        <v>0</v>
      </c>
      <c r="X95" s="1285">
        <f>IF(AND(MONTH(X$4)=MONTH($H95),YEAR(X$4)=YEAR($H95)),#REF!,IF(AND(MONTH(X$4)=MONTH($G95),YEAR(X$4)=YEAR($G95)),#REF!,IF(AND(X$4&lt;($H95+1),(X$4+1)&gt;$G95),$T95,0)))</f>
        <v>0</v>
      </c>
      <c r="Y95" s="1285">
        <f>IF(AND(MONTH(Y$4)=MONTH($H95),YEAR(Y$4)=YEAR($H95)),#REF!,IF(AND(MONTH(Y$4)=MONTH($G95),YEAR(Y$4)=YEAR($G95)),#REF!,IF(AND(Y$4&lt;($H95+1),(Y$4+1)&gt;$G95),$T95,0)))</f>
        <v>0</v>
      </c>
      <c r="Z95" s="1285">
        <f>IF(AND(MONTH(Z$4)=MONTH($H95),YEAR(Z$4)=YEAR($H95)),#REF!,IF(AND(MONTH(Z$4)=MONTH($G95),YEAR(Z$4)=YEAR($G95)),#REF!,IF(AND(Z$4&lt;($H95+1),(Z$4+1)&gt;$G95),$T95,0)))</f>
        <v>0</v>
      </c>
      <c r="AA95" s="1285">
        <f>IF(AND(MONTH(AA$4)=MONTH($H95),YEAR(AA$4)=YEAR($H95)),#REF!,IF(AND(MONTH(AA$4)=MONTH($G95),YEAR(AA$4)=YEAR($G95)),#REF!,IF(AND(AA$4&lt;($H95+1),(AA$4+1)&gt;$G95),$T95,0)))</f>
        <v>0</v>
      </c>
      <c r="AB95" s="1285">
        <f>IF(AND(MONTH(AB$4)=MONTH($H95),YEAR(AB$4)=YEAR($H95)),#REF!,IF(AND(MONTH(AB$4)=MONTH($G95),YEAR(AB$4)=YEAR($G95)),#REF!,IF(AND(AB$4&lt;($H95+1),(AB$4+1)&gt;$G95),$T95,0)))</f>
        <v>0</v>
      </c>
      <c r="AC95" s="1285">
        <f>IF(AND(MONTH(AC$4)=MONTH($H95),YEAR(AC$4)=YEAR($H95)),#REF!,IF(AND(MONTH(AC$4)=MONTH($G95),YEAR(AC$4)=YEAR($G95)),#REF!,IF(AND(AC$4&lt;($H95+1),(AC$4+1)&gt;$G95),$T95,0)))</f>
        <v>0</v>
      </c>
      <c r="AD95" s="1285">
        <f>IF(AND(MONTH(AD$4)=MONTH($H95),YEAR(AD$4)=YEAR($H95)),#REF!,IF(AND(MONTH(AD$4)=MONTH($G95),YEAR(AD$4)=YEAR($G95)),#REF!,IF(AND(AD$4&lt;($H95+1),(AD$4+1)&gt;$G95),$T95,0)))</f>
        <v>0</v>
      </c>
      <c r="AE95" s="1285">
        <f>IF(AND(MONTH(AE$4)=MONTH($H95),YEAR(AE$4)=YEAR($H95)),#REF!,IF(AND(MONTH(AE$4)=MONTH($G95),YEAR(AE$4)=YEAR($G95)),#REF!,IF(AND(AE$4&lt;($H95+1),(AE$4+1)&gt;$G95),$T95,0)))</f>
        <v>0</v>
      </c>
      <c r="AF95" s="1285">
        <f>IF(AND(MONTH(AF$4)=MONTH($H95),YEAR(AF$4)=YEAR($H95)),#REF!,IF(AND(MONTH(AF$4)=MONTH($G95),YEAR(AF$4)=YEAR($G95)),#REF!,IF(AND(AF$4&lt;($H95+1),(AF$4+1)&gt;$G95),$T95,0)))</f>
        <v>0</v>
      </c>
      <c r="AG95" s="1285">
        <f>IF(AND(MONTH(AG$4)=MONTH($H95),YEAR(AG$4)=YEAR($H95)),#REF!,IF(AND(MONTH(AG$4)=MONTH($G95),YEAR(AG$4)=YEAR($G95)),#REF!,IF(AND(AG$4&lt;($H95+1),(AG$4+1)&gt;$G95),$T95,0)))</f>
        <v>0</v>
      </c>
      <c r="AH95" s="1285">
        <f>IF(AND(MONTH(AH$4)=MONTH($H95),YEAR(AH$4)=YEAR($H95)),#REF!,IF(AND(MONTH(AH$4)=MONTH($G95),YEAR(AH$4)=YEAR($G95)),#REF!,IF(AND(AH$4&lt;($H95+1),(AH$4+1)&gt;$G95),$T95,0)))</f>
        <v>0</v>
      </c>
      <c r="AI95" s="1285">
        <f>IF(AND(MONTH(AI$4)=MONTH($H95),YEAR(AI$4)=YEAR($H95)),#REF!,IF(AND(MONTH(AI$4)=MONTH($G95),YEAR(AI$4)=YEAR($G95)),#REF!,IF(AND(AI$4&lt;($H95+1),(AI$4+1)&gt;$G95),$R95,0)))</f>
        <v>0</v>
      </c>
      <c r="AJ95" s="1285">
        <f>IF(AND(MONTH(AJ$4)=MONTH($H95),YEAR(AJ$4)=YEAR($H95)),#REF!,IF(AND(MONTH(AJ$4)=MONTH($G95),YEAR(AJ$4)=YEAR($G95)),#REF!,IF(AND(AJ$4&lt;($H95+1),(AJ$4+1)&gt;$G95),$U95,0)))</f>
        <v>0</v>
      </c>
      <c r="AK95" s="1285">
        <f>IF(AND(MONTH(AK$4)=MONTH($H95),YEAR(AK$4)=YEAR($H95)),#REF!,IF(AND(MONTH(AK$4)=MONTH($G95),YEAR(AK$4)=YEAR($G95)),#REF!,IF(AND(AK$4&lt;($H95+1),(AK$4+1)&gt;$G95),$U95,0)))</f>
        <v>0</v>
      </c>
      <c r="AL95" s="1285">
        <f>IF(AND(MONTH(AL$4)=MONTH($H95),YEAR(AL$4)=YEAR($H95)),#REF!,IF(AND(MONTH(AL$4)=MONTH($G95),YEAR(AL$4)=YEAR($G95)),#REF!,IF(AND(AL$4&lt;($H95+1),(AL$4+1)&gt;$G95),$U95,0)))</f>
        <v>0</v>
      </c>
      <c r="AM95" s="1285">
        <f>IF(AND(MONTH(AM$4)=MONTH($H95),YEAR(AM$4)=YEAR($H95)),#REF!,IF(AND(MONTH(AM$4)=MONTH($G95),YEAR(AM$4)=YEAR($G95)),#REF!,IF(AND(AM$4&lt;($H95+1),(AM$4+1)&gt;$G95),$U95,0)))</f>
        <v>0</v>
      </c>
      <c r="AN95" s="1285">
        <f>IF(AND(MONTH(AN$4)=MONTH($H95),YEAR(AN$4)=YEAR($H95)),#REF!,IF(AND(MONTH(AN$4)=MONTH($G95),YEAR(AN$4)=YEAR($G95)),#REF!,IF(AND(AN$4&lt;($H95+1),(AN$4+1)&gt;$G95),$U95,0)))</f>
        <v>0</v>
      </c>
      <c r="AO95" s="1285">
        <f>IF(AND(MONTH(AO$4)=MONTH($H95),YEAR(AO$4)=YEAR($H95)),#REF!,IF(AND(MONTH(AO$4)=MONTH($G95),YEAR(AO$4)=YEAR($G95)),#REF!,IF(AND(AO$4&lt;($H95+1),(AO$4+1)&gt;$G95),$U95,0)))</f>
        <v>0</v>
      </c>
      <c r="AP95" s="1285">
        <f>IF(AND(MONTH(AP$4)=MONTH($H95),YEAR(AP$4)=YEAR($H95)),#REF!,IF(AND(MONTH(AP$4)=MONTH($G95),YEAR(AP$4)=YEAR($G95)),#REF!,IF(AND(AP$4&lt;($H95+1),(AP$4+1)&gt;$G95),$U95,0)))</f>
        <v>0</v>
      </c>
      <c r="AQ95" s="1285">
        <f>IF(AND(MONTH(AQ$4)=MONTH($H95),YEAR(AQ$4)=YEAR($H95)),#REF!,IF(AND(MONTH(AQ$4)=MONTH($G95),YEAR(AQ$4)=YEAR($G95)),#REF!,IF(AND(AQ$4&lt;($H95+1),(AQ$4+1)&gt;$G95),$U95,0)))</f>
        <v>0</v>
      </c>
      <c r="AR95" s="1285">
        <f>IF(AND(MONTH(AR$4)=MONTH($H95),YEAR(AR$4)=YEAR($H95)),#REF!,IF(AND(MONTH(AR$4)=MONTH($G95),YEAR(AR$4)=YEAR($G95)),#REF!,IF(AND(AR$4&lt;($H95+1),(AR$4+1)&gt;$G95),$U95,0)))</f>
        <v>0</v>
      </c>
      <c r="AS95" s="1285">
        <f>IF(AND(MONTH(AS$4)=MONTH($H95),YEAR(AS$4)=YEAR($H95)),#REF!,IF(AND(MONTH(AS$4)=MONTH($G95),YEAR(AS$4)=YEAR($G95)),#REF!,IF(AND(AS$4&lt;($H95+1),(AS$4+1)&gt;$G95),$U95,0)))</f>
        <v>0</v>
      </c>
      <c r="AT95" s="1285">
        <f>IF(AND(MONTH(AT$4)=MONTH($H95),YEAR(AT$4)=YEAR($H95)),#REF!,IF(AND(MONTH(AT$4)=MONTH($G95),YEAR(AT$4)=YEAR($G95)),#REF!,IF(AND(AT$4&lt;($H95+1),(AT$4+1)&gt;$G95),$U95,0)))</f>
        <v>0</v>
      </c>
      <c r="AU95" s="1297"/>
      <c r="AV95" s="1028"/>
      <c r="AW95" s="1028"/>
    </row>
    <row r="96" spans="1:49" ht="30" customHeight="1">
      <c r="A96" s="1186">
        <v>35</v>
      </c>
      <c r="B96" s="1187" t="s">
        <v>67</v>
      </c>
      <c r="C96" s="1187" t="s">
        <v>68</v>
      </c>
      <c r="D96" s="1187"/>
      <c r="E96" s="1187" t="s">
        <v>126</v>
      </c>
      <c r="F96" s="1214" t="s">
        <v>127</v>
      </c>
      <c r="G96" s="1190">
        <v>44666</v>
      </c>
      <c r="H96" s="1190">
        <v>45761</v>
      </c>
      <c r="I96" s="1235"/>
      <c r="J96" s="1236">
        <v>280</v>
      </c>
      <c r="K96" s="1236">
        <v>280</v>
      </c>
      <c r="L96" s="1237">
        <v>23.264500000000002</v>
      </c>
      <c r="M96" s="1237">
        <v>1.38</v>
      </c>
      <c r="N96" s="1237">
        <v>25.834174999999998</v>
      </c>
      <c r="O96" s="1238">
        <v>2.2999999999999998</v>
      </c>
      <c r="P96" s="1234">
        <f t="shared" si="25"/>
        <v>24.644500000000001</v>
      </c>
      <c r="Q96" s="1284">
        <v>5664</v>
      </c>
      <c r="R96" s="1285">
        <f t="shared" si="28"/>
        <v>386.4</v>
      </c>
      <c r="S96" s="1285">
        <f t="shared" si="20"/>
        <v>6050.4</v>
      </c>
      <c r="T96" s="1285">
        <f t="shared" si="27"/>
        <v>7233.5690000000004</v>
      </c>
      <c r="U96" s="1285">
        <f t="shared" si="22"/>
        <v>644</v>
      </c>
      <c r="V96" s="1285">
        <f t="shared" si="21"/>
        <v>7877.5690000000004</v>
      </c>
      <c r="W96" s="1285">
        <f>IF(AND(MONTH(W$4)=MONTH($H96),YEAR(W$4)=YEAR($H96)),#REF!,IF(AND(MONTH(W$4)=MONTH($G96),YEAR(W$4)=YEAR($G96)),#REF!,IF(AND(W$4&lt;($H96+1),(W$4+1)&gt;$G96),$Q96,0)))</f>
        <v>5664</v>
      </c>
      <c r="X96" s="1285">
        <f>IF(AND(MONTH(X$4)=MONTH($H96),YEAR(X$4)=YEAR($H96)),#REF!,IF(AND(MONTH(X$4)=MONTH($G96),YEAR(X$4)=YEAR($G96)),#REF!,IF(AND(X$4&lt;($H96+1),(X$4+1)&gt;$G96),$T96,0)))</f>
        <v>7233.5690000000004</v>
      </c>
      <c r="Y96" s="1285">
        <f>IF(AND(MONTH(Y$4)=MONTH($H96),YEAR(Y$4)=YEAR($H96)),#REF!,IF(AND(MONTH(Y$4)=MONTH($G96),YEAR(Y$4)=YEAR($G96)),#REF!,IF(AND(Y$4&lt;($H96+1),(Y$4+1)&gt;$G96),$T96,0)))</f>
        <v>7233.5690000000004</v>
      </c>
      <c r="Z96" s="1285">
        <f>IF(AND(MONTH(Z$4)=MONTH($H96),YEAR(Z$4)=YEAR($H96)),#REF!,IF(AND(MONTH(Z$4)=MONTH($G96),YEAR(Z$4)=YEAR($G96)),#REF!,IF(AND(Z$4&lt;($H96+1),(Z$4+1)&gt;$G96),$T96,0)))</f>
        <v>7233.5690000000004</v>
      </c>
      <c r="AA96" s="1285">
        <f>IF(AND(MONTH(AA$4)=MONTH($H96),YEAR(AA$4)=YEAR($H96)),#REF!,IF(AND(MONTH(AA$4)=MONTH($G96),YEAR(AA$4)=YEAR($G96)),#REF!,IF(AND(AA$4&lt;($H96+1),(AA$4+1)&gt;$G96),$T96,0)))</f>
        <v>7233.5690000000004</v>
      </c>
      <c r="AB96" s="1285">
        <f>IF(AND(MONTH(AB$4)=MONTH($H96),YEAR(AB$4)=YEAR($H96)),#REF!,IF(AND(MONTH(AB$4)=MONTH($G96),YEAR(AB$4)=YEAR($G96)),#REF!,IF(AND(AB$4&lt;($H96+1),(AB$4+1)&gt;$G96),$T96,0)))</f>
        <v>7233.5690000000004</v>
      </c>
      <c r="AC96" s="1285">
        <f>IF(AND(MONTH(AC$4)=MONTH($H96),YEAR(AC$4)=YEAR($H96)),#REF!,IF(AND(MONTH(AC$4)=MONTH($G96),YEAR(AC$4)=YEAR($G96)),#REF!,IF(AND(AC$4&lt;($H96+1),(AC$4+1)&gt;$G96),$T96,0)))</f>
        <v>7233.5690000000004</v>
      </c>
      <c r="AD96" s="1285">
        <f>IF(AND(MONTH(AD$4)=MONTH($H96),YEAR(AD$4)=YEAR($H96)),#REF!,IF(AND(MONTH(AD$4)=MONTH($G96),YEAR(AD$4)=YEAR($G96)),#REF!,IF(AND(AD$4&lt;($H96+1),(AD$4+1)&gt;$G96),$T96,0)))</f>
        <v>7233.5690000000004</v>
      </c>
      <c r="AE96" s="1285">
        <f>IF(AND(MONTH(AE$4)=MONTH($H96),YEAR(AE$4)=YEAR($H96)),#REF!,IF(AND(MONTH(AE$4)=MONTH($G96),YEAR(AE$4)=YEAR($G96)),#REF!,IF(AND(AE$4&lt;($H96+1),(AE$4+1)&gt;$G96),$T96,0)))</f>
        <v>7233.5690000000004</v>
      </c>
      <c r="AF96" s="1285">
        <f>IF(AND(MONTH(AF$4)=MONTH($H96),YEAR(AF$4)=YEAR($H96)),#REF!,IF(AND(MONTH(AF$4)=MONTH($G96),YEAR(AF$4)=YEAR($G96)),#REF!,IF(AND(AF$4&lt;($H96+1),(AF$4+1)&gt;$G96),$T96,0)))</f>
        <v>7233.5690000000004</v>
      </c>
      <c r="AG96" s="1285">
        <f>IF(AND(MONTH(AG$4)=MONTH($H96),YEAR(AG$4)=YEAR($H96)),#REF!,IF(AND(MONTH(AG$4)=MONTH($G96),YEAR(AG$4)=YEAR($G96)),#REF!,IF(AND(AG$4&lt;($H96+1),(AG$4+1)&gt;$G96),$T96,0)))</f>
        <v>7233.5690000000004</v>
      </c>
      <c r="AH96" s="1285">
        <f>IF(AND(MONTH(AH$4)=MONTH($H96),YEAR(AH$4)=YEAR($H96)),#REF!,IF(AND(MONTH(AH$4)=MONTH($G96),YEAR(AH$4)=YEAR($G96)),#REF!,IF(AND(AH$4&lt;($H96+1),(AH$4+1)&gt;$G96),$T96,0)))</f>
        <v>7233.5690000000004</v>
      </c>
      <c r="AI96" s="1285">
        <f>IF(AND(MONTH(AI$4)=MONTH($H96),YEAR(AI$4)=YEAR($H96)),#REF!,IF(AND(MONTH(AI$4)=MONTH($G96),YEAR(AI$4)=YEAR($G96)),#REF!,IF(AND(AI$4&lt;($H96+1),(AI$4+1)&gt;$G96),$R96,0)))</f>
        <v>386.4</v>
      </c>
      <c r="AJ96" s="1285">
        <f>IF(AND(MONTH(AJ$4)=MONTH($H96),YEAR(AJ$4)=YEAR($H96)),#REF!,IF(AND(MONTH(AJ$4)=MONTH($G96),YEAR(AJ$4)=YEAR($G96)),#REF!,IF(AND(AJ$4&lt;($H96+1),(AJ$4+1)&gt;$G96),$U96,0)))</f>
        <v>644</v>
      </c>
      <c r="AK96" s="1285">
        <f>IF(AND(MONTH(AK$4)=MONTH($H96),YEAR(AK$4)=YEAR($H96)),#REF!,IF(AND(MONTH(AK$4)=MONTH($G96),YEAR(AK$4)=YEAR($G96)),#REF!,IF(AND(AK$4&lt;($H96+1),(AK$4+1)&gt;$G96),$U96,0)))</f>
        <v>644</v>
      </c>
      <c r="AL96" s="1285">
        <f>IF(AND(MONTH(AL$4)=MONTH($H96),YEAR(AL$4)=YEAR($H96)),#REF!,IF(AND(MONTH(AL$4)=MONTH($G96),YEAR(AL$4)=YEAR($G96)),#REF!,IF(AND(AL$4&lt;($H96+1),(AL$4+1)&gt;$G96),$U96,0)))</f>
        <v>644</v>
      </c>
      <c r="AM96" s="1285">
        <f>IF(AND(MONTH(AM$4)=MONTH($H96),YEAR(AM$4)=YEAR($H96)),#REF!,IF(AND(MONTH(AM$4)=MONTH($G96),YEAR(AM$4)=YEAR($G96)),#REF!,IF(AND(AM$4&lt;($H96+1),(AM$4+1)&gt;$G96),$U96,0)))</f>
        <v>644</v>
      </c>
      <c r="AN96" s="1285">
        <f>IF(AND(MONTH(AN$4)=MONTH($H96),YEAR(AN$4)=YEAR($H96)),#REF!,IF(AND(MONTH(AN$4)=MONTH($G96),YEAR(AN$4)=YEAR($G96)),#REF!,IF(AND(AN$4&lt;($H96+1),(AN$4+1)&gt;$G96),$U96,0)))</f>
        <v>644</v>
      </c>
      <c r="AO96" s="1285">
        <f>IF(AND(MONTH(AO$4)=MONTH($H96),YEAR(AO$4)=YEAR($H96)),#REF!,IF(AND(MONTH(AO$4)=MONTH($G96),YEAR(AO$4)=YEAR($G96)),#REF!,IF(AND(AO$4&lt;($H96+1),(AO$4+1)&gt;$G96),$U96,0)))</f>
        <v>644</v>
      </c>
      <c r="AP96" s="1285">
        <f>IF(AND(MONTH(AP$4)=MONTH($H96),YEAR(AP$4)=YEAR($H96)),#REF!,IF(AND(MONTH(AP$4)=MONTH($G96),YEAR(AP$4)=YEAR($G96)),#REF!,IF(AND(AP$4&lt;($H96+1),(AP$4+1)&gt;$G96),$U96,0)))</f>
        <v>644</v>
      </c>
      <c r="AQ96" s="1285">
        <f>IF(AND(MONTH(AQ$4)=MONTH($H96),YEAR(AQ$4)=YEAR($H96)),#REF!,IF(AND(MONTH(AQ$4)=MONTH($G96),YEAR(AQ$4)=YEAR($G96)),#REF!,IF(AND(AQ$4&lt;($H96+1),(AQ$4+1)&gt;$G96),$U96,0)))</f>
        <v>644</v>
      </c>
      <c r="AR96" s="1285">
        <f>IF(AND(MONTH(AR$4)=MONTH($H96),YEAR(AR$4)=YEAR($H96)),#REF!,IF(AND(MONTH(AR$4)=MONTH($G96),YEAR(AR$4)=YEAR($G96)),#REF!,IF(AND(AR$4&lt;($H96+1),(AR$4+1)&gt;$G96),$U96,0)))</f>
        <v>644</v>
      </c>
      <c r="AS96" s="1285">
        <f>IF(AND(MONTH(AS$4)=MONTH($H96),YEAR(AS$4)=YEAR($H96)),#REF!,IF(AND(MONTH(AS$4)=MONTH($G96),YEAR(AS$4)=YEAR($G96)),#REF!,IF(AND(AS$4&lt;($H96+1),(AS$4+1)&gt;$G96),$U96,0)))</f>
        <v>644</v>
      </c>
      <c r="AT96" s="1285">
        <f>IF(AND(MONTH(AT$4)=MONTH($H96),YEAR(AT$4)=YEAR($H96)),#REF!,IF(AND(MONTH(AT$4)=MONTH($G96),YEAR(AT$4)=YEAR($G96)),#REF!,IF(AND(AT$4&lt;($H96+1),(AT$4+1)&gt;$G96),$U96,0)))</f>
        <v>644</v>
      </c>
      <c r="AU96" s="1297"/>
      <c r="AV96" s="1028"/>
      <c r="AW96" s="1028"/>
    </row>
    <row r="97" spans="1:49" ht="18" customHeight="1">
      <c r="A97" s="1186">
        <v>36</v>
      </c>
      <c r="B97" s="1209" t="s">
        <v>67</v>
      </c>
      <c r="C97" s="1209" t="s">
        <v>104</v>
      </c>
      <c r="D97" s="1209"/>
      <c r="E97" s="1187" t="s">
        <v>128</v>
      </c>
      <c r="F97" s="1372" t="s">
        <v>129</v>
      </c>
      <c r="G97" s="1190">
        <v>44813</v>
      </c>
      <c r="H97" s="1190">
        <v>45402</v>
      </c>
      <c r="I97" s="1235"/>
      <c r="J97" s="1236">
        <v>844</v>
      </c>
      <c r="K97" s="1236">
        <v>844</v>
      </c>
      <c r="L97" s="1237">
        <v>15.41</v>
      </c>
      <c r="M97" s="1237">
        <v>1.38</v>
      </c>
      <c r="N97" s="1237">
        <v>16.801500000000001</v>
      </c>
      <c r="O97" s="1238">
        <v>2.2999999999999998</v>
      </c>
      <c r="P97" s="1234">
        <f t="shared" si="25"/>
        <v>16.79</v>
      </c>
      <c r="Q97" s="1284">
        <f>L97*K97</f>
        <v>13006.04</v>
      </c>
      <c r="R97" s="1285">
        <f t="shared" si="28"/>
        <v>1164.72</v>
      </c>
      <c r="S97" s="1285">
        <f t="shared" si="20"/>
        <v>14170.76</v>
      </c>
      <c r="T97" s="1285">
        <f t="shared" si="27"/>
        <v>14180.466</v>
      </c>
      <c r="U97" s="1285">
        <f t="shared" si="22"/>
        <v>1941.2</v>
      </c>
      <c r="V97" s="1285">
        <f t="shared" si="21"/>
        <v>16121.665999999999</v>
      </c>
      <c r="W97" s="1285">
        <f>IF(AND(MONTH(W$4)=MONTH($H97),YEAR(W$4)=YEAR($H97)),#REF!,IF(AND(MONTH(W$4)=MONTH($G97),YEAR(W$4)=YEAR($G97)),#REF!,IF(AND(W$4&lt;($H97+1),(W$4+1)&gt;$G97),$Q97,0)))</f>
        <v>13006.04</v>
      </c>
      <c r="X97" s="1285">
        <f>IF(AND(MONTH(X$4)=MONTH($H97),YEAR(X$4)=YEAR($H97)),#REF!,IF(AND(MONTH(X$4)=MONTH($G97),YEAR(X$4)=YEAR($G97)),#REF!,IF(AND(X$4&lt;($H97+1),(X$4+1)&gt;$G97),$T97,0)))</f>
        <v>14180.466</v>
      </c>
      <c r="Y97" s="1285">
        <f>IF(AND(MONTH(Y$4)=MONTH($H97),YEAR(Y$4)=YEAR($H97)),#REF!,IF(AND(MONTH(Y$4)=MONTH($G97),YEAR(Y$4)=YEAR($G97)),#REF!,IF(AND(Y$4&lt;($H97+1),(Y$4+1)&gt;$G97),$T97,0)))</f>
        <v>14180.466</v>
      </c>
      <c r="Z97" s="1285">
        <f>IF(AND(MONTH(Z$4)=MONTH($H97),YEAR(Z$4)=YEAR($H97)),#REF!,IF(AND(MONTH(Z$4)=MONTH($G97),YEAR(Z$4)=YEAR($G97)),#REF!,IF(AND(Z$4&lt;($H97+1),(Z$4+1)&gt;$G97),$T97,0)))</f>
        <v>14180.466</v>
      </c>
      <c r="AA97" s="1285">
        <f>IF(AND(MONTH(AA$4)=MONTH($H97),YEAR(AA$4)=YEAR($H97)),#REF!,IF(AND(MONTH(AA$4)=MONTH($G97),YEAR(AA$4)=YEAR($G97)),#REF!,IF(AND(AA$4&lt;($H97+1),(AA$4+1)&gt;$G97),$T97,0)))</f>
        <v>14180.466</v>
      </c>
      <c r="AB97" s="1285">
        <f>IF(AND(MONTH(AB$4)=MONTH($H97),YEAR(AB$4)=YEAR($H97)),#REF!,IF(AND(MONTH(AB$4)=MONTH($G97),YEAR(AB$4)=YEAR($G97)),#REF!,IF(AND(AB$4&lt;($H97+1),(AB$4+1)&gt;$G97),$T97,0)))</f>
        <v>14180.466</v>
      </c>
      <c r="AC97" s="1285">
        <f>IF(AND(MONTH(AC$4)=MONTH($H97),YEAR(AC$4)=YEAR($H97)),#REF!,IF(AND(MONTH(AC$4)=MONTH($G97),YEAR(AC$4)=YEAR($G97)),#REF!,IF(AND(AC$4&lt;($H97+1),(AC$4+1)&gt;$G97),$T97,0)))</f>
        <v>14180.466</v>
      </c>
      <c r="AD97" s="1285">
        <f>IF(AND(MONTH(AD$4)=MONTH($H97),YEAR(AD$4)=YEAR($H97)),#REF!,IF(AND(MONTH(AD$4)=MONTH($G97),YEAR(AD$4)=YEAR($G97)),#REF!,IF(AND(AD$4&lt;($H97+1),(AD$4+1)&gt;$G97),$T97,0)))</f>
        <v>14180.466</v>
      </c>
      <c r="AE97" s="1285">
        <f>IF(AND(MONTH(AE$4)=MONTH($H97),YEAR(AE$4)=YEAR($H97)),#REF!,IF(AND(MONTH(AE$4)=MONTH($G97),YEAR(AE$4)=YEAR($G97)),#REF!,IF(AND(AE$4&lt;($H97+1),(AE$4+1)&gt;$G97),$T97,0)))</f>
        <v>14180.466</v>
      </c>
      <c r="AF97" s="1285">
        <f>IF(AND(MONTH(AF$4)=MONTH($H97),YEAR(AF$4)=YEAR($H97)),#REF!,IF(AND(MONTH(AF$4)=MONTH($G97),YEAR(AF$4)=YEAR($G97)),#REF!,IF(AND(AF$4&lt;($H97+1),(AF$4+1)&gt;$G97),$T97,0)))</f>
        <v>14180.466</v>
      </c>
      <c r="AG97" s="1285">
        <f>IF(AND(MONTH(AG$4)=MONTH($H97),YEAR(AG$4)=YEAR($H97)),#REF!,IF(AND(MONTH(AG$4)=MONTH($G97),YEAR(AG$4)=YEAR($G97)),#REF!,IF(AND(AG$4&lt;($H97+1),(AG$4+1)&gt;$G97),$T97,0)))</f>
        <v>14180.466</v>
      </c>
      <c r="AH97" s="1285">
        <f>IF(AND(MONTH(AH$4)=MONTH($H97),YEAR(AH$4)=YEAR($H97)),#REF!,IF(AND(MONTH(AH$4)=MONTH($G97),YEAR(AH$4)=YEAR($G97)),#REF!,IF(AND(AH$4&lt;($H97+1),(AH$4+1)&gt;$G97),$T97,0)))</f>
        <v>14180.466</v>
      </c>
      <c r="AI97" s="1285">
        <f>IF(AND(MONTH(AI$4)=MONTH($H97),YEAR(AI$4)=YEAR($H97)),#REF!,IF(AND(MONTH(AI$4)=MONTH($G97),YEAR(AI$4)=YEAR($G97)),#REF!,IF(AND(AI$4&lt;($H97+1),(AI$4+1)&gt;$G97),$R97,0)))</f>
        <v>1164.72</v>
      </c>
      <c r="AJ97" s="1285">
        <f>IF(AND(MONTH(AJ$4)=MONTH($H97),YEAR(AJ$4)=YEAR($H97)),#REF!,IF(AND(MONTH(AJ$4)=MONTH($G97),YEAR(AJ$4)=YEAR($G97)),#REF!,IF(AND(AJ$4&lt;($H97+1),(AJ$4+1)&gt;$G97),$U97,0)))</f>
        <v>1941.2</v>
      </c>
      <c r="AK97" s="1285">
        <f>IF(AND(MONTH(AK$4)=MONTH($H97),YEAR(AK$4)=YEAR($H97)),#REF!,IF(AND(MONTH(AK$4)=MONTH($G97),YEAR(AK$4)=YEAR($G97)),#REF!,IF(AND(AK$4&lt;($H97+1),(AK$4+1)&gt;$G97),$U97,0)))</f>
        <v>1941.2</v>
      </c>
      <c r="AL97" s="1285">
        <f>IF(AND(MONTH(AL$4)=MONTH($H97),YEAR(AL$4)=YEAR($H97)),#REF!,IF(AND(MONTH(AL$4)=MONTH($G97),YEAR(AL$4)=YEAR($G97)),#REF!,IF(AND(AL$4&lt;($H97+1),(AL$4+1)&gt;$G97),$U97,0)))</f>
        <v>1941.2</v>
      </c>
      <c r="AM97" s="1285">
        <f>IF(AND(MONTH(AM$4)=MONTH($H97),YEAR(AM$4)=YEAR($H97)),#REF!,IF(AND(MONTH(AM$4)=MONTH($G97),YEAR(AM$4)=YEAR($G97)),#REF!,IF(AND(AM$4&lt;($H97+1),(AM$4+1)&gt;$G97),$U97,0)))</f>
        <v>1941.2</v>
      </c>
      <c r="AN97" s="1285">
        <f>IF(AND(MONTH(AN$4)=MONTH($H97),YEAR(AN$4)=YEAR($H97)),#REF!,IF(AND(MONTH(AN$4)=MONTH($G97),YEAR(AN$4)=YEAR($G97)),#REF!,IF(AND(AN$4&lt;($H97+1),(AN$4+1)&gt;$G97),$U97,0)))</f>
        <v>1941.2</v>
      </c>
      <c r="AO97" s="1285">
        <f>IF(AND(MONTH(AO$4)=MONTH($H97),YEAR(AO$4)=YEAR($H97)),#REF!,IF(AND(MONTH(AO$4)=MONTH($G97),YEAR(AO$4)=YEAR($G97)),#REF!,IF(AND(AO$4&lt;($H97+1),(AO$4+1)&gt;$G97),$U97,0)))</f>
        <v>1941.2</v>
      </c>
      <c r="AP97" s="1285">
        <f>IF(AND(MONTH(AP$4)=MONTH($H97),YEAR(AP$4)=YEAR($H97)),#REF!,IF(AND(MONTH(AP$4)=MONTH($G97),YEAR(AP$4)=YEAR($G97)),#REF!,IF(AND(AP$4&lt;($H97+1),(AP$4+1)&gt;$G97),$U97,0)))</f>
        <v>1941.2</v>
      </c>
      <c r="AQ97" s="1285">
        <f>IF(AND(MONTH(AQ$4)=MONTH($H97),YEAR(AQ$4)=YEAR($H97)),#REF!,IF(AND(MONTH(AQ$4)=MONTH($G97),YEAR(AQ$4)=YEAR($G97)),#REF!,IF(AND(AQ$4&lt;($H97+1),(AQ$4+1)&gt;$G97),$U97,0)))</f>
        <v>1941.2</v>
      </c>
      <c r="AR97" s="1285">
        <f>IF(AND(MONTH(AR$4)=MONTH($H97),YEAR(AR$4)=YEAR($H97)),#REF!,IF(AND(MONTH(AR$4)=MONTH($G97),YEAR(AR$4)=YEAR($G97)),#REF!,IF(AND(AR$4&lt;($H97+1),(AR$4+1)&gt;$G97),$U97,0)))</f>
        <v>1941.2</v>
      </c>
      <c r="AS97" s="1285">
        <f>IF(AND(MONTH(AS$4)=MONTH($H97),YEAR(AS$4)=YEAR($H97)),#REF!,IF(AND(MONTH(AS$4)=MONTH($G97),YEAR(AS$4)=YEAR($G97)),#REF!,IF(AND(AS$4&lt;($H97+1),(AS$4+1)&gt;$G97),$U97,0)))</f>
        <v>1941.2</v>
      </c>
      <c r="AT97" s="1285">
        <f>IF(AND(MONTH(AT$4)=MONTH($H97),YEAR(AT$4)=YEAR($H97)),#REF!,IF(AND(MONTH(AT$4)=MONTH($G97),YEAR(AT$4)=YEAR($G97)),#REF!,IF(AND(AT$4&lt;($H97+1),(AT$4+1)&gt;$G97),$U97,0)))</f>
        <v>1941.2</v>
      </c>
      <c r="AU97" s="1297"/>
      <c r="AV97" s="1028"/>
      <c r="AW97" s="1028"/>
    </row>
    <row r="98" spans="1:49" ht="18" customHeight="1">
      <c r="A98" s="1186">
        <v>37</v>
      </c>
      <c r="B98" s="1187" t="s">
        <v>67</v>
      </c>
      <c r="C98" s="1187" t="s">
        <v>85</v>
      </c>
      <c r="D98" s="1187" t="s">
        <v>130</v>
      </c>
      <c r="E98" s="1187" t="s">
        <v>131</v>
      </c>
      <c r="F98" s="1364" t="s">
        <v>132</v>
      </c>
      <c r="G98" s="1190">
        <v>44307</v>
      </c>
      <c r="H98" s="1190">
        <v>45402</v>
      </c>
      <c r="I98" s="1235"/>
      <c r="J98" s="1236">
        <v>343</v>
      </c>
      <c r="K98" s="1236">
        <v>343</v>
      </c>
      <c r="L98" s="1237">
        <v>14.145</v>
      </c>
      <c r="M98" s="1237">
        <v>1.38</v>
      </c>
      <c r="N98" s="1237">
        <v>15.34675</v>
      </c>
      <c r="O98" s="1238">
        <v>2.2999999999999998</v>
      </c>
      <c r="P98" s="1234">
        <f t="shared" si="25"/>
        <v>15.525</v>
      </c>
      <c r="Q98" s="1284">
        <f>L98*K98</f>
        <v>4851.7349999999997</v>
      </c>
      <c r="R98" s="1285">
        <f t="shared" si="28"/>
        <v>473.34</v>
      </c>
      <c r="S98" s="1285">
        <f t="shared" si="20"/>
        <v>5325.0749999999998</v>
      </c>
      <c r="T98" s="1285">
        <f t="shared" si="27"/>
        <v>5263.9352500000005</v>
      </c>
      <c r="U98" s="1285">
        <f t="shared" si="22"/>
        <v>788.9</v>
      </c>
      <c r="V98" s="1285">
        <f t="shared" si="21"/>
        <v>6052.8352500000001</v>
      </c>
      <c r="W98" s="1285">
        <f>IF(AND(MONTH(W$4)=MONTH($H98),YEAR(W$4)=YEAR($H98)),#REF!,IF(AND(MONTH(W$4)=MONTH($G98),YEAR(W$4)=YEAR($G98)),#REF!,IF(AND(W$4&lt;($H98+1),(W$4+1)&gt;$G98),$Q98,0)))</f>
        <v>4851.7349999999997</v>
      </c>
      <c r="X98" s="1285">
        <f>IF(AND(MONTH(X$4)=MONTH($H98),YEAR(X$4)=YEAR($H98)),#REF!,IF(AND(MONTH(X$4)=MONTH($G98),YEAR(X$4)=YEAR($G98)),#REF!,IF(AND(X$4&lt;($H98+1),(X$4+1)&gt;$G98),$T98,0)))</f>
        <v>5263.9352500000005</v>
      </c>
      <c r="Y98" s="1285">
        <f>IF(AND(MONTH(Y$4)=MONTH($H98),YEAR(Y$4)=YEAR($H98)),#REF!,IF(AND(MONTH(Y$4)=MONTH($G98),YEAR(Y$4)=YEAR($G98)),#REF!,IF(AND(Y$4&lt;($H98+1),(Y$4+1)&gt;$G98),$T98,0)))</f>
        <v>5263.9352500000005</v>
      </c>
      <c r="Z98" s="1285">
        <f>IF(AND(MONTH(Z$4)=MONTH($H98),YEAR(Z$4)=YEAR($H98)),#REF!,IF(AND(MONTH(Z$4)=MONTH($G98),YEAR(Z$4)=YEAR($G98)),#REF!,IF(AND(Z$4&lt;($H98+1),(Z$4+1)&gt;$G98),$T98,0)))</f>
        <v>5263.9352500000005</v>
      </c>
      <c r="AA98" s="1285">
        <f>IF(AND(MONTH(AA$4)=MONTH($H98),YEAR(AA$4)=YEAR($H98)),#REF!,IF(AND(MONTH(AA$4)=MONTH($G98),YEAR(AA$4)=YEAR($G98)),#REF!,IF(AND(AA$4&lt;($H98+1),(AA$4+1)&gt;$G98),$T98,0)))</f>
        <v>5263.9352500000005</v>
      </c>
      <c r="AB98" s="1285">
        <f>IF(AND(MONTH(AB$4)=MONTH($H98),YEAR(AB$4)=YEAR($H98)),#REF!,IF(AND(MONTH(AB$4)=MONTH($G98),YEAR(AB$4)=YEAR($G98)),#REF!,IF(AND(AB$4&lt;($H98+1),(AB$4+1)&gt;$G98),$T98,0)))</f>
        <v>5263.9352500000005</v>
      </c>
      <c r="AC98" s="1285">
        <f>IF(AND(MONTH(AC$4)=MONTH($H98),YEAR(AC$4)=YEAR($H98)),#REF!,IF(AND(MONTH(AC$4)=MONTH($G98),YEAR(AC$4)=YEAR($G98)),#REF!,IF(AND(AC$4&lt;($H98+1),(AC$4+1)&gt;$G98),$T98,0)))</f>
        <v>5263.9352500000005</v>
      </c>
      <c r="AD98" s="1285">
        <f>IF(AND(MONTH(AD$4)=MONTH($H98),YEAR(AD$4)=YEAR($H98)),#REF!,IF(AND(MONTH(AD$4)=MONTH($G98),YEAR(AD$4)=YEAR($G98)),#REF!,IF(AND(AD$4&lt;($H98+1),(AD$4+1)&gt;$G98),$T98,0)))</f>
        <v>5263.9352500000005</v>
      </c>
      <c r="AE98" s="1285">
        <f>IF(AND(MONTH(AE$4)=MONTH($H98),YEAR(AE$4)=YEAR($H98)),#REF!,IF(AND(MONTH(AE$4)=MONTH($G98),YEAR(AE$4)=YEAR($G98)),#REF!,IF(AND(AE$4&lt;($H98+1),(AE$4+1)&gt;$G98),$T98,0)))</f>
        <v>5263.9352500000005</v>
      </c>
      <c r="AF98" s="1285">
        <f>IF(AND(MONTH(AF$4)=MONTH($H98),YEAR(AF$4)=YEAR($H98)),#REF!,IF(AND(MONTH(AF$4)=MONTH($G98),YEAR(AF$4)=YEAR($G98)),#REF!,IF(AND(AF$4&lt;($H98+1),(AF$4+1)&gt;$G98),$T98,0)))</f>
        <v>5263.9352500000005</v>
      </c>
      <c r="AG98" s="1285">
        <f>IF(AND(MONTH(AG$4)=MONTH($H98),YEAR(AG$4)=YEAR($H98)),#REF!,IF(AND(MONTH(AG$4)=MONTH($G98),YEAR(AG$4)=YEAR($G98)),#REF!,IF(AND(AG$4&lt;($H98+1),(AG$4+1)&gt;$G98),$T98,0)))</f>
        <v>5263.9352500000005</v>
      </c>
      <c r="AH98" s="1285">
        <f>IF(AND(MONTH(AH$4)=MONTH($H98),YEAR(AH$4)=YEAR($H98)),#REF!,IF(AND(MONTH(AH$4)=MONTH($G98),YEAR(AH$4)=YEAR($G98)),#REF!,IF(AND(AH$4&lt;($H98+1),(AH$4+1)&gt;$G98),$T98,0)))</f>
        <v>5263.9352500000005</v>
      </c>
      <c r="AI98" s="1285">
        <f>IF(AND(MONTH(AI$4)=MONTH($H98),YEAR(AI$4)=YEAR($H98)),#REF!,IF(AND(MONTH(AI$4)=MONTH($G98),YEAR(AI$4)=YEAR($G98)),#REF!,IF(AND(AI$4&lt;($H98+1),(AI$4+1)&gt;$G98),$R98,0)))</f>
        <v>473.34</v>
      </c>
      <c r="AJ98" s="1285">
        <f>IF(AND(MONTH(AJ$4)=MONTH($H98),YEAR(AJ$4)=YEAR($H98)),#REF!,IF(AND(MONTH(AJ$4)=MONTH($G98),YEAR(AJ$4)=YEAR($G98)),#REF!,IF(AND(AJ$4&lt;($H98+1),(AJ$4+1)&gt;$G98),$U98,0)))</f>
        <v>788.9</v>
      </c>
      <c r="AK98" s="1285">
        <f>IF(AND(MONTH(AK$4)=MONTH($H98),YEAR(AK$4)=YEAR($H98)),#REF!,IF(AND(MONTH(AK$4)=MONTH($G98),YEAR(AK$4)=YEAR($G98)),#REF!,IF(AND(AK$4&lt;($H98+1),(AK$4+1)&gt;$G98),$U98,0)))</f>
        <v>788.9</v>
      </c>
      <c r="AL98" s="1285">
        <f>IF(AND(MONTH(AL$4)=MONTH($H98),YEAR(AL$4)=YEAR($H98)),#REF!,IF(AND(MONTH(AL$4)=MONTH($G98),YEAR(AL$4)=YEAR($G98)),#REF!,IF(AND(AL$4&lt;($H98+1),(AL$4+1)&gt;$G98),$U98,0)))</f>
        <v>788.9</v>
      </c>
      <c r="AM98" s="1285">
        <f>IF(AND(MONTH(AM$4)=MONTH($H98),YEAR(AM$4)=YEAR($H98)),#REF!,IF(AND(MONTH(AM$4)=MONTH($G98),YEAR(AM$4)=YEAR($G98)),#REF!,IF(AND(AM$4&lt;($H98+1),(AM$4+1)&gt;$G98),$U98,0)))</f>
        <v>788.9</v>
      </c>
      <c r="AN98" s="1285">
        <f>IF(AND(MONTH(AN$4)=MONTH($H98),YEAR(AN$4)=YEAR($H98)),#REF!,IF(AND(MONTH(AN$4)=MONTH($G98),YEAR(AN$4)=YEAR($G98)),#REF!,IF(AND(AN$4&lt;($H98+1),(AN$4+1)&gt;$G98),$U98,0)))</f>
        <v>788.9</v>
      </c>
      <c r="AO98" s="1285">
        <f>IF(AND(MONTH(AO$4)=MONTH($H98),YEAR(AO$4)=YEAR($H98)),#REF!,IF(AND(MONTH(AO$4)=MONTH($G98),YEAR(AO$4)=YEAR($G98)),#REF!,IF(AND(AO$4&lt;($H98+1),(AO$4+1)&gt;$G98),$U98,0)))</f>
        <v>788.9</v>
      </c>
      <c r="AP98" s="1285">
        <f>IF(AND(MONTH(AP$4)=MONTH($H98),YEAR(AP$4)=YEAR($H98)),#REF!,IF(AND(MONTH(AP$4)=MONTH($G98),YEAR(AP$4)=YEAR($G98)),#REF!,IF(AND(AP$4&lt;($H98+1),(AP$4+1)&gt;$G98),$U98,0)))</f>
        <v>788.9</v>
      </c>
      <c r="AQ98" s="1285">
        <f>IF(AND(MONTH(AQ$4)=MONTH($H98),YEAR(AQ$4)=YEAR($H98)),#REF!,IF(AND(MONTH(AQ$4)=MONTH($G98),YEAR(AQ$4)=YEAR($G98)),#REF!,IF(AND(AQ$4&lt;($H98+1),(AQ$4+1)&gt;$G98),$U98,0)))</f>
        <v>788.9</v>
      </c>
      <c r="AR98" s="1285">
        <f>IF(AND(MONTH(AR$4)=MONTH($H98),YEAR(AR$4)=YEAR($H98)),#REF!,IF(AND(MONTH(AR$4)=MONTH($G98),YEAR(AR$4)=YEAR($G98)),#REF!,IF(AND(AR$4&lt;($H98+1),(AR$4+1)&gt;$G98),$U98,0)))</f>
        <v>788.9</v>
      </c>
      <c r="AS98" s="1285">
        <f>IF(AND(MONTH(AS$4)=MONTH($H98),YEAR(AS$4)=YEAR($H98)),#REF!,IF(AND(MONTH(AS$4)=MONTH($G98),YEAR(AS$4)=YEAR($G98)),#REF!,IF(AND(AS$4&lt;($H98+1),(AS$4+1)&gt;$G98),$U98,0)))</f>
        <v>788.9</v>
      </c>
      <c r="AT98" s="1285">
        <f>IF(AND(MONTH(AT$4)=MONTH($H98),YEAR(AT$4)=YEAR($H98)),#REF!,IF(AND(MONTH(AT$4)=MONTH($G98),YEAR(AT$4)=YEAR($G98)),#REF!,IF(AND(AT$4&lt;($H98+1),(AT$4+1)&gt;$G98),$U98,0)))</f>
        <v>788.9</v>
      </c>
      <c r="AU98" s="1297"/>
      <c r="AV98" s="1028"/>
      <c r="AW98" s="1028"/>
    </row>
    <row r="99" spans="1:49" ht="18" customHeight="1">
      <c r="A99" s="1186">
        <v>38</v>
      </c>
      <c r="B99" s="1196" t="s">
        <v>67</v>
      </c>
      <c r="C99" s="1196" t="s">
        <v>74</v>
      </c>
      <c r="D99" s="1196"/>
      <c r="E99" s="1199" t="s">
        <v>133</v>
      </c>
      <c r="F99" s="1374" t="s">
        <v>134</v>
      </c>
      <c r="G99" s="1203">
        <v>44774</v>
      </c>
      <c r="H99" s="1203">
        <v>44839</v>
      </c>
      <c r="I99" s="1245"/>
      <c r="J99" s="1246">
        <v>956</v>
      </c>
      <c r="K99" s="1246">
        <v>956</v>
      </c>
      <c r="L99" s="1237">
        <v>14.72</v>
      </c>
      <c r="M99" s="1237">
        <v>1.38</v>
      </c>
      <c r="N99" s="1248">
        <v>0</v>
      </c>
      <c r="O99" s="1248">
        <v>0</v>
      </c>
      <c r="P99" s="1266">
        <f t="shared" si="25"/>
        <v>16.100000000000001</v>
      </c>
      <c r="Q99" s="1285">
        <f>L99*J99</f>
        <v>14072.32</v>
      </c>
      <c r="R99" s="1285">
        <f t="shared" si="28"/>
        <v>1319.28</v>
      </c>
      <c r="S99" s="1285">
        <f t="shared" si="20"/>
        <v>15391.6</v>
      </c>
      <c r="T99" s="1285">
        <f t="shared" si="27"/>
        <v>0</v>
      </c>
      <c r="U99" s="1285">
        <f t="shared" si="22"/>
        <v>0</v>
      </c>
      <c r="V99" s="1285">
        <f t="shared" si="21"/>
        <v>0</v>
      </c>
      <c r="W99" s="1285">
        <f>IF(AND(MONTH(W$4)=MONTH($H99),YEAR(W$4)=YEAR($H99)),#REF!,IF(AND(MONTH(W$4)=MONTH($G99),YEAR(W$4)=YEAR($G99)),#REF!,IF(AND(W$4&lt;($H99+1),(W$4+1)&gt;$G99),$Q99,0)))</f>
        <v>0</v>
      </c>
      <c r="X99" s="1285">
        <f>IF(AND(MONTH(X$4)=MONTH($H99),YEAR(X$4)=YEAR($H99)),#REF!,IF(AND(MONTH(X$4)=MONTH($G99),YEAR(X$4)=YEAR($G99)),#REF!,IF(AND(X$4&lt;($H99+1),(X$4+1)&gt;$G99),$T99,0)))</f>
        <v>0</v>
      </c>
      <c r="Y99" s="1285">
        <f>IF(AND(MONTH(Y$4)=MONTH($H99),YEAR(Y$4)=YEAR($H99)),#REF!,IF(AND(MONTH(Y$4)=MONTH($G99),YEAR(Y$4)=YEAR($G99)),#REF!,IF(AND(Y$4&lt;($H99+1),(Y$4+1)&gt;$G99),$T99,0)))</f>
        <v>0</v>
      </c>
      <c r="Z99" s="1285">
        <f>IF(AND(MONTH(Z$4)=MONTH($H99),YEAR(Z$4)=YEAR($H99)),#REF!,IF(AND(MONTH(Z$4)=MONTH($G99),YEAR(Z$4)=YEAR($G99)),#REF!,IF(AND(Z$4&lt;($H99+1),(Z$4+1)&gt;$G99),$T99,0)))</f>
        <v>0</v>
      </c>
      <c r="AA99" s="1285">
        <f>IF(AND(MONTH(AA$4)=MONTH($H99),YEAR(AA$4)=YEAR($H99)),#REF!,IF(AND(MONTH(AA$4)=MONTH($G99),YEAR(AA$4)=YEAR($G99)),#REF!,IF(AND(AA$4&lt;($H99+1),(AA$4+1)&gt;$G99),$T99,0)))</f>
        <v>0</v>
      </c>
      <c r="AB99" s="1285">
        <f>IF(AND(MONTH(AB$4)=MONTH($H99),YEAR(AB$4)=YEAR($H99)),#REF!,IF(AND(MONTH(AB$4)=MONTH($G99),YEAR(AB$4)=YEAR($G99)),#REF!,IF(AND(AB$4&lt;($H99+1),(AB$4+1)&gt;$G99),$T99,0)))</f>
        <v>0</v>
      </c>
      <c r="AC99" s="1285">
        <f>IF(AND(MONTH(AC$4)=MONTH($H99),YEAR(AC$4)=YEAR($H99)),#REF!,IF(AND(MONTH(AC$4)=MONTH($G99),YEAR(AC$4)=YEAR($G99)),#REF!,IF(AND(AC$4&lt;($H99+1),(AC$4+1)&gt;$G99),$T99,0)))</f>
        <v>0</v>
      </c>
      <c r="AD99" s="1285">
        <f>IF(AND(MONTH(AD$4)=MONTH($H99),YEAR(AD$4)=YEAR($H99)),#REF!,IF(AND(MONTH(AD$4)=MONTH($G99),YEAR(AD$4)=YEAR($G99)),#REF!,IF(AND(AD$4&lt;($H99+1),(AD$4+1)&gt;$G99),$T99,0)))</f>
        <v>0</v>
      </c>
      <c r="AE99" s="1285">
        <f>IF(AND(MONTH(AE$4)=MONTH($H99),YEAR(AE$4)=YEAR($H99)),#REF!,IF(AND(MONTH(AE$4)=MONTH($G99),YEAR(AE$4)=YEAR($G99)),#REF!,IF(AND(AE$4&lt;($H99+1),(AE$4+1)&gt;$G99),$T99,0)))</f>
        <v>0</v>
      </c>
      <c r="AF99" s="1285">
        <f>IF(AND(MONTH(AF$4)=MONTH($H99),YEAR(AF$4)=YEAR($H99)),#REF!,IF(AND(MONTH(AF$4)=MONTH($G99),YEAR(AF$4)=YEAR($G99)),#REF!,IF(AND(AF$4&lt;($H99+1),(AF$4+1)&gt;$G99),$T99,0)))</f>
        <v>0</v>
      </c>
      <c r="AG99" s="1285">
        <f>IF(AND(MONTH(AG$4)=MONTH($H99),YEAR(AG$4)=YEAR($H99)),#REF!,IF(AND(MONTH(AG$4)=MONTH($G99),YEAR(AG$4)=YEAR($G99)),#REF!,IF(AND(AG$4&lt;($H99+1),(AG$4+1)&gt;$G99),$T99,0)))</f>
        <v>0</v>
      </c>
      <c r="AH99" s="1285">
        <f>IF(AND(MONTH(AH$4)=MONTH($H99),YEAR(AH$4)=YEAR($H99)),#REF!,IF(AND(MONTH(AH$4)=MONTH($G99),YEAR(AH$4)=YEAR($G99)),#REF!,IF(AND(AH$4&lt;($H99+1),(AH$4+1)&gt;$G99),$T99,0)))</f>
        <v>0</v>
      </c>
      <c r="AI99" s="1285">
        <f>IF(AND(MONTH(AI$4)=MONTH($H99),YEAR(AI$4)=YEAR($H99)),#REF!,IF(AND(MONTH(AI$4)=MONTH($G99),YEAR(AI$4)=YEAR($G99)),#REF!,IF(AND(AI$4&lt;($H99+1),(AI$4+1)&gt;$G99),$R99,0)))</f>
        <v>0</v>
      </c>
      <c r="AJ99" s="1285">
        <f>IF(AND(MONTH(AJ$4)=MONTH($H99),YEAR(AJ$4)=YEAR($H99)),#REF!,IF(AND(MONTH(AJ$4)=MONTH($G99),YEAR(AJ$4)=YEAR($G99)),#REF!,IF(AND(AJ$4&lt;($H99+1),(AJ$4+1)&gt;$G99),$U99,0)))</f>
        <v>0</v>
      </c>
      <c r="AK99" s="1285">
        <f>IF(AND(MONTH(AK$4)=MONTH($H99),YEAR(AK$4)=YEAR($H99)),#REF!,IF(AND(MONTH(AK$4)=MONTH($G99),YEAR(AK$4)=YEAR($G99)),#REF!,IF(AND(AK$4&lt;($H99+1),(AK$4+1)&gt;$G99),$U99,0)))</f>
        <v>0</v>
      </c>
      <c r="AL99" s="1285">
        <f>IF(AND(MONTH(AL$4)=MONTH($H99),YEAR(AL$4)=YEAR($H99)),#REF!,IF(AND(MONTH(AL$4)=MONTH($G99),YEAR(AL$4)=YEAR($G99)),#REF!,IF(AND(AL$4&lt;($H99+1),(AL$4+1)&gt;$G99),$U99,0)))</f>
        <v>0</v>
      </c>
      <c r="AM99" s="1285">
        <f>IF(AND(MONTH(AM$4)=MONTH($H99),YEAR(AM$4)=YEAR($H99)),#REF!,IF(AND(MONTH(AM$4)=MONTH($G99),YEAR(AM$4)=YEAR($G99)),#REF!,IF(AND(AM$4&lt;($H99+1),(AM$4+1)&gt;$G99),$U99,0)))</f>
        <v>0</v>
      </c>
      <c r="AN99" s="1285">
        <f>IF(AND(MONTH(AN$4)=MONTH($H99),YEAR(AN$4)=YEAR($H99)),#REF!,IF(AND(MONTH(AN$4)=MONTH($G99),YEAR(AN$4)=YEAR($G99)),#REF!,IF(AND(AN$4&lt;($H99+1),(AN$4+1)&gt;$G99),$U99,0)))</f>
        <v>0</v>
      </c>
      <c r="AO99" s="1285">
        <f>IF(AND(MONTH(AO$4)=MONTH($H99),YEAR(AO$4)=YEAR($H99)),#REF!,IF(AND(MONTH(AO$4)=MONTH($G99),YEAR(AO$4)=YEAR($G99)),#REF!,IF(AND(AO$4&lt;($H99+1),(AO$4+1)&gt;$G99),$U99,0)))</f>
        <v>0</v>
      </c>
      <c r="AP99" s="1285">
        <f>IF(AND(MONTH(AP$4)=MONTH($H99),YEAR(AP$4)=YEAR($H99)),#REF!,IF(AND(MONTH(AP$4)=MONTH($G99),YEAR(AP$4)=YEAR($G99)),#REF!,IF(AND(AP$4&lt;($H99+1),(AP$4+1)&gt;$G99),$U99,0)))</f>
        <v>0</v>
      </c>
      <c r="AQ99" s="1285">
        <f>IF(AND(MONTH(AQ$4)=MONTH($H99),YEAR(AQ$4)=YEAR($H99)),#REF!,IF(AND(MONTH(AQ$4)=MONTH($G99),YEAR(AQ$4)=YEAR($G99)),#REF!,IF(AND(AQ$4&lt;($H99+1),(AQ$4+1)&gt;$G99),$U99,0)))</f>
        <v>0</v>
      </c>
      <c r="AR99" s="1285">
        <f>IF(AND(MONTH(AR$4)=MONTH($H99),YEAR(AR$4)=YEAR($H99)),#REF!,IF(AND(MONTH(AR$4)=MONTH($G99),YEAR(AR$4)=YEAR($G99)),#REF!,IF(AND(AR$4&lt;($H99+1),(AR$4+1)&gt;$G99),$U99,0)))</f>
        <v>0</v>
      </c>
      <c r="AS99" s="1285">
        <f>IF(AND(MONTH(AS$4)=MONTH($H99),YEAR(AS$4)=YEAR($H99)),#REF!,IF(AND(MONTH(AS$4)=MONTH($G99),YEAR(AS$4)=YEAR($G99)),#REF!,IF(AND(AS$4&lt;($H99+1),(AS$4+1)&gt;$G99),$U99,0)))</f>
        <v>0</v>
      </c>
      <c r="AT99" s="1285">
        <f>IF(AND(MONTH(AT$4)=MONTH($H99),YEAR(AT$4)=YEAR($H99)),#REF!,IF(AND(MONTH(AT$4)=MONTH($G99),YEAR(AT$4)=YEAR($G99)),#REF!,IF(AND(AT$4&lt;($H99+1),(AT$4+1)&gt;$G99),$U99,0)))</f>
        <v>0</v>
      </c>
      <c r="AU99" s="1297"/>
      <c r="AV99" s="1028"/>
      <c r="AW99" s="1028"/>
    </row>
    <row r="100" spans="1:49" ht="18" customHeight="1">
      <c r="A100" s="1186">
        <v>38</v>
      </c>
      <c r="B100" s="1196" t="s">
        <v>67</v>
      </c>
      <c r="C100" s="1196" t="s">
        <v>74</v>
      </c>
      <c r="D100" s="1196"/>
      <c r="E100" s="1199" t="s">
        <v>135</v>
      </c>
      <c r="F100" s="1374" t="s">
        <v>134</v>
      </c>
      <c r="G100" s="1203">
        <v>44896</v>
      </c>
      <c r="H100" s="1203">
        <v>45169</v>
      </c>
      <c r="I100" s="1245"/>
      <c r="J100" s="1246">
        <v>956</v>
      </c>
      <c r="K100" s="1246">
        <v>956</v>
      </c>
      <c r="L100" s="1248">
        <v>0</v>
      </c>
      <c r="M100" s="1248">
        <v>0</v>
      </c>
      <c r="N100" s="1248">
        <v>0</v>
      </c>
      <c r="O100" s="1248">
        <v>0</v>
      </c>
      <c r="P100" s="1266">
        <f t="shared" si="25"/>
        <v>0</v>
      </c>
      <c r="Q100" s="1285">
        <f>L100*J100</f>
        <v>0</v>
      </c>
      <c r="R100" s="1285">
        <f t="shared" si="28"/>
        <v>0</v>
      </c>
      <c r="S100" s="1285">
        <f t="shared" si="20"/>
        <v>0</v>
      </c>
      <c r="T100" s="1285">
        <f t="shared" si="27"/>
        <v>0</v>
      </c>
      <c r="U100" s="1285">
        <f t="shared" si="22"/>
        <v>0</v>
      </c>
      <c r="V100" s="1285">
        <f t="shared" si="21"/>
        <v>0</v>
      </c>
      <c r="W100" s="1285">
        <f>IF(AND(MONTH(W$4)=MONTH($H100),YEAR(W$4)=YEAR($H100)),#REF!,IF(AND(MONTH(W$4)=MONTH($G100),YEAR(W$4)=YEAR($G100)),#REF!,IF(AND(W$4&lt;($H100+1),(W$4+1)&gt;$G100),$Q100,0)))</f>
        <v>0</v>
      </c>
      <c r="X100" s="1285">
        <f>IF(AND(MONTH(X$4)=MONTH($H100),YEAR(X$4)=YEAR($H100)),#REF!,IF(AND(MONTH(X$4)=MONTH($G100),YEAR(X$4)=YEAR($G100)),#REF!,IF(AND(X$4&lt;($H100+1),(X$4+1)&gt;$G100),$T100,0)))</f>
        <v>0</v>
      </c>
      <c r="Y100" s="1285">
        <f>IF(AND(MONTH(Y$4)=MONTH($H100),YEAR(Y$4)=YEAR($H100)),#REF!,IF(AND(MONTH(Y$4)=MONTH($G100),YEAR(Y$4)=YEAR($G100)),#REF!,IF(AND(Y$4&lt;($H100+1),(Y$4+1)&gt;$G100),$T100,0)))</f>
        <v>0</v>
      </c>
      <c r="Z100" s="1285">
        <f>IF(AND(MONTH(Z$4)=MONTH($H100),YEAR(Z$4)=YEAR($H100)),#REF!,IF(AND(MONTH(Z$4)=MONTH($G100),YEAR(Z$4)=YEAR($G100)),#REF!,IF(AND(Z$4&lt;($H100+1),(Z$4+1)&gt;$G100),$T100,0)))</f>
        <v>0</v>
      </c>
      <c r="AA100" s="1285">
        <f>IF(AND(MONTH(AA$4)=MONTH($H100),YEAR(AA$4)=YEAR($H100)),#REF!,IF(AND(MONTH(AA$4)=MONTH($G100),YEAR(AA$4)=YEAR($G100)),#REF!,IF(AND(AA$4&lt;($H100+1),(AA$4+1)&gt;$G100),$T100,0)))</f>
        <v>0</v>
      </c>
      <c r="AB100" s="1285">
        <f>IF(AND(MONTH(AB$4)=MONTH($H100),YEAR(AB$4)=YEAR($H100)),#REF!,IF(AND(MONTH(AB$4)=MONTH($G100),YEAR(AB$4)=YEAR($G100)),#REF!,IF(AND(AB$4&lt;($H100+1),(AB$4+1)&gt;$G100),$T100,0)))</f>
        <v>0</v>
      </c>
      <c r="AC100" s="1285">
        <f>IF(AND(MONTH(AC$4)=MONTH($H100),YEAR(AC$4)=YEAR($H100)),#REF!,IF(AND(MONTH(AC$4)=MONTH($G100),YEAR(AC$4)=YEAR($G100)),#REF!,IF(AND(AC$4&lt;($H100+1),(AC$4+1)&gt;$G100),$T100,0)))</f>
        <v>0</v>
      </c>
      <c r="AD100" s="1285" t="e">
        <f>IF(AND(MONTH(AD$4)=MONTH($H100),YEAR(AD$4)=YEAR($H100)),#REF!,IF(AND(MONTH(AD$4)=MONTH($G100),YEAR(AD$4)=YEAR($G100)),#REF!,IF(AND(AD$4&lt;($H100+1),(AD$4+1)&gt;$G100),$T100,0)))</f>
        <v>#REF!</v>
      </c>
      <c r="AE100" s="1285">
        <f>IF(AND(MONTH(AE$4)=MONTH($H100),YEAR(AE$4)=YEAR($H100)),#REF!,IF(AND(MONTH(AE$4)=MONTH($G100),YEAR(AE$4)=YEAR($G100)),#REF!,IF(AND(AE$4&lt;($H100+1),(AE$4+1)&gt;$G100),$T100,0)))</f>
        <v>0</v>
      </c>
      <c r="AF100" s="1285">
        <f>IF(AND(MONTH(AF$4)=MONTH($H100),YEAR(AF$4)=YEAR($H100)),#REF!,IF(AND(MONTH(AF$4)=MONTH($G100),YEAR(AF$4)=YEAR($G100)),#REF!,IF(AND(AF$4&lt;($H100+1),(AF$4+1)&gt;$G100),$T100,0)))</f>
        <v>0</v>
      </c>
      <c r="AG100" s="1285">
        <f>IF(AND(MONTH(AG$4)=MONTH($H100),YEAR(AG$4)=YEAR($H100)),#REF!,IF(AND(MONTH(AG$4)=MONTH($G100),YEAR(AG$4)=YEAR($G100)),#REF!,IF(AND(AG$4&lt;($H100+1),(AG$4+1)&gt;$G100),$T100,0)))</f>
        <v>0</v>
      </c>
      <c r="AH100" s="1285">
        <f>IF(AND(MONTH(AH$4)=MONTH($H100),YEAR(AH$4)=YEAR($H100)),#REF!,IF(AND(MONTH(AH$4)=MONTH($G100),YEAR(AH$4)=YEAR($G100)),#REF!,IF(AND(AH$4&lt;($H100+1),(AH$4+1)&gt;$G100),$T100,0)))</f>
        <v>0</v>
      </c>
      <c r="AI100" s="1285">
        <f>IF(AND(MONTH(AI$4)=MONTH($H100),YEAR(AI$4)=YEAR($H100)),#REF!,IF(AND(MONTH(AI$4)=MONTH($G100),YEAR(AI$4)=YEAR($G100)),#REF!,IF(AND(AI$4&lt;($H100+1),(AI$4+1)&gt;$G100),$R100,0)))</f>
        <v>0</v>
      </c>
      <c r="AJ100" s="1285">
        <f>IF(AND(MONTH(AJ$4)=MONTH($H100),YEAR(AJ$4)=YEAR($H100)),#REF!,IF(AND(MONTH(AJ$4)=MONTH($G100),YEAR(AJ$4)=YEAR($G100)),#REF!,IF(AND(AJ$4&lt;($H100+1),(AJ$4+1)&gt;$G100),$U100,0)))</f>
        <v>0</v>
      </c>
      <c r="AK100" s="1285">
        <f>IF(AND(MONTH(AK$4)=MONTH($H100),YEAR(AK$4)=YEAR($H100)),#REF!,IF(AND(MONTH(AK$4)=MONTH($G100),YEAR(AK$4)=YEAR($G100)),#REF!,IF(AND(AK$4&lt;($H100+1),(AK$4+1)&gt;$G100),$U100,0)))</f>
        <v>0</v>
      </c>
      <c r="AL100" s="1285">
        <f>IF(AND(MONTH(AL$4)=MONTH($H100),YEAR(AL$4)=YEAR($H100)),#REF!,IF(AND(MONTH(AL$4)=MONTH($G100),YEAR(AL$4)=YEAR($G100)),#REF!,IF(AND(AL$4&lt;($H100+1),(AL$4+1)&gt;$G100),$U100,0)))</f>
        <v>0</v>
      </c>
      <c r="AM100" s="1285">
        <f>IF(AND(MONTH(AM$4)=MONTH($H100),YEAR(AM$4)=YEAR($H100)),#REF!,IF(AND(MONTH(AM$4)=MONTH($G100),YEAR(AM$4)=YEAR($G100)),#REF!,IF(AND(AM$4&lt;($H100+1),(AM$4+1)&gt;$G100),$U100,0)))</f>
        <v>0</v>
      </c>
      <c r="AN100" s="1285">
        <f>IF(AND(MONTH(AN$4)=MONTH($H100),YEAR(AN$4)=YEAR($H100)),#REF!,IF(AND(MONTH(AN$4)=MONTH($G100),YEAR(AN$4)=YEAR($G100)),#REF!,IF(AND(AN$4&lt;($H100+1),(AN$4+1)&gt;$G100),$U100,0)))</f>
        <v>0</v>
      </c>
      <c r="AO100" s="1285">
        <f>IF(AND(MONTH(AO$4)=MONTH($H100),YEAR(AO$4)=YEAR($H100)),#REF!,IF(AND(MONTH(AO$4)=MONTH($G100),YEAR(AO$4)=YEAR($G100)),#REF!,IF(AND(AO$4&lt;($H100+1),(AO$4+1)&gt;$G100),$U100,0)))</f>
        <v>0</v>
      </c>
      <c r="AP100" s="1285" t="e">
        <f>IF(AND(MONTH(AP$4)=MONTH($H100),YEAR(AP$4)=YEAR($H100)),#REF!,IF(AND(MONTH(AP$4)=MONTH($G100),YEAR(AP$4)=YEAR($G100)),#REF!,IF(AND(AP$4&lt;($H100+1),(AP$4+1)&gt;$G100),$U100,0)))</f>
        <v>#REF!</v>
      </c>
      <c r="AQ100" s="1285">
        <f>IF(AND(MONTH(AQ$4)=MONTH($H100),YEAR(AQ$4)=YEAR($H100)),#REF!,IF(AND(MONTH(AQ$4)=MONTH($G100),YEAR(AQ$4)=YEAR($G100)),#REF!,IF(AND(AQ$4&lt;($H100+1),(AQ$4+1)&gt;$G100),$U100,0)))</f>
        <v>0</v>
      </c>
      <c r="AR100" s="1285">
        <f>IF(AND(MONTH(AR$4)=MONTH($H100),YEAR(AR$4)=YEAR($H100)),#REF!,IF(AND(MONTH(AR$4)=MONTH($G100),YEAR(AR$4)=YEAR($G100)),#REF!,IF(AND(AR$4&lt;($H100+1),(AR$4+1)&gt;$G100),$U100,0)))</f>
        <v>0</v>
      </c>
      <c r="AS100" s="1285">
        <f>IF(AND(MONTH(AS$4)=MONTH($H100),YEAR(AS$4)=YEAR($H100)),#REF!,IF(AND(MONTH(AS$4)=MONTH($G100),YEAR(AS$4)=YEAR($G100)),#REF!,IF(AND(AS$4&lt;($H100+1),(AS$4+1)&gt;$G100),$U100,0)))</f>
        <v>0</v>
      </c>
      <c r="AT100" s="1285">
        <f>IF(AND(MONTH(AT$4)=MONTH($H100),YEAR(AT$4)=YEAR($H100)),#REF!,IF(AND(MONTH(AT$4)=MONTH($G100),YEAR(AT$4)=YEAR($G100)),#REF!,IF(AND(AT$4&lt;($H100+1),(AT$4+1)&gt;$G100),$U100,0)))</f>
        <v>0</v>
      </c>
      <c r="AU100" s="1297"/>
      <c r="AV100" s="1028"/>
      <c r="AW100" s="1028"/>
    </row>
    <row r="101" spans="1:49" ht="18" customHeight="1">
      <c r="A101" s="1186">
        <v>38</v>
      </c>
      <c r="B101" s="1196" t="s">
        <v>67</v>
      </c>
      <c r="C101" s="1196" t="s">
        <v>74</v>
      </c>
      <c r="D101" s="1196"/>
      <c r="E101" s="1306" t="s">
        <v>135</v>
      </c>
      <c r="F101" s="1375" t="s">
        <v>134</v>
      </c>
      <c r="G101" s="1307">
        <v>45170</v>
      </c>
      <c r="H101" s="1307">
        <v>45351</v>
      </c>
      <c r="I101" s="1310"/>
      <c r="J101" s="1311">
        <v>0</v>
      </c>
      <c r="K101" s="1311">
        <v>956</v>
      </c>
      <c r="L101" s="1312">
        <v>0</v>
      </c>
      <c r="M101" s="1312">
        <v>0</v>
      </c>
      <c r="N101" s="1312">
        <v>0</v>
      </c>
      <c r="O101" s="1312">
        <v>0</v>
      </c>
      <c r="P101" s="1261">
        <f t="shared" si="25"/>
        <v>0</v>
      </c>
      <c r="Q101" s="1285">
        <f>L101*J101</f>
        <v>0</v>
      </c>
      <c r="R101" s="1285">
        <f t="shared" si="28"/>
        <v>0</v>
      </c>
      <c r="S101" s="1285">
        <f t="shared" ref="S101" si="29">SUM(Q101:R101)</f>
        <v>0</v>
      </c>
      <c r="T101" s="1285">
        <f t="shared" si="27"/>
        <v>0</v>
      </c>
      <c r="U101" s="1285">
        <f t="shared" si="22"/>
        <v>0</v>
      </c>
      <c r="V101" s="1285">
        <f t="shared" ref="V101" si="30">SUM(T101:U101)</f>
        <v>0</v>
      </c>
      <c r="W101" s="1285">
        <f>IF(AND(MONTH(W$4)=MONTH($H101),YEAR(W$4)=YEAR($H101)),#REF!,IF(AND(MONTH(W$4)=MONTH($G101),YEAR(W$4)=YEAR($G101)),#REF!,IF(AND(W$4&lt;($H101+1),(W$4+1)&gt;$G101),$Q101,0)))</f>
        <v>0</v>
      </c>
      <c r="X101" s="1285">
        <f>IF(AND(MONTH(X$4)=MONTH($H101),YEAR(X$4)=YEAR($H101)),#REF!,IF(AND(MONTH(X$4)=MONTH($G101),YEAR(X$4)=YEAR($G101)),#REF!,IF(AND(X$4&lt;($H101+1),(X$4+1)&gt;$G101),$T101,0)))</f>
        <v>0</v>
      </c>
      <c r="Y101" s="1285">
        <f>IF(AND(MONTH(Y$4)=MONTH($H101),YEAR(Y$4)=YEAR($H101)),#REF!,IF(AND(MONTH(Y$4)=MONTH($G101),YEAR(Y$4)=YEAR($G101)),#REF!,IF(AND(Y$4&lt;($H101+1),(Y$4+1)&gt;$G101),$T101,0)))</f>
        <v>0</v>
      </c>
      <c r="Z101" s="1285">
        <f>IF(AND(MONTH(Z$4)=MONTH($H101),YEAR(Z$4)=YEAR($H101)),#REF!,IF(AND(MONTH(Z$4)=MONTH($G101),YEAR(Z$4)=YEAR($G101)),#REF!,IF(AND(Z$4&lt;($H101+1),(Z$4+1)&gt;$G101),$T101,0)))</f>
        <v>0</v>
      </c>
      <c r="AA101" s="1285">
        <f>IF(AND(MONTH(AA$4)=MONTH($H101),YEAR(AA$4)=YEAR($H101)),#REF!,IF(AND(MONTH(AA$4)=MONTH($G101),YEAR(AA$4)=YEAR($G101)),#REF!,IF(AND(AA$4&lt;($H101+1),(AA$4+1)&gt;$G101),$T101,0)))</f>
        <v>0</v>
      </c>
      <c r="AB101" s="1285">
        <f>IF(AND(MONTH(AB$4)=MONTH($H101),YEAR(AB$4)=YEAR($H101)),#REF!,IF(AND(MONTH(AB$4)=MONTH($G101),YEAR(AB$4)=YEAR($G101)),#REF!,IF(AND(AB$4&lt;($H101+1),(AB$4+1)&gt;$G101),$T101,0)))</f>
        <v>0</v>
      </c>
      <c r="AC101" s="1285">
        <f>IF(AND(MONTH(AC$4)=MONTH($H101),YEAR(AC$4)=YEAR($H101)),#REF!,IF(AND(MONTH(AC$4)=MONTH($G101),YEAR(AC$4)=YEAR($G101)),#REF!,IF(AND(AC$4&lt;($H101+1),(AC$4+1)&gt;$G101),$T101,0)))</f>
        <v>0</v>
      </c>
      <c r="AD101" s="1285">
        <f>IF(AND(MONTH(AD$4)=MONTH($H101),YEAR(AD$4)=YEAR($H101)),#REF!,IF(AND(MONTH(AD$4)=MONTH($G101),YEAR(AD$4)=YEAR($G101)),#REF!,IF(AND(AD$4&lt;($H101+1),(AD$4+1)&gt;$G101),$T101,0)))</f>
        <v>0</v>
      </c>
      <c r="AE101" s="1285" t="e">
        <f>IF(AND(MONTH(AE$4)=MONTH($H101),YEAR(AE$4)=YEAR($H101)),#REF!,IF(AND(MONTH(AE$4)=MONTH($G101),YEAR(AE$4)=YEAR($G101)),#REF!,IF(AND(AE$4&lt;($H101+1),(AE$4+1)&gt;$G101),$T101,0)))</f>
        <v>#REF!</v>
      </c>
      <c r="AF101" s="1285">
        <f>IF(AND(MONTH(AF$4)=MONTH($H101),YEAR(AF$4)=YEAR($H101)),#REF!,IF(AND(MONTH(AF$4)=MONTH($G101),YEAR(AF$4)=YEAR($G101)),#REF!,IF(AND(AF$4&lt;($H101+1),(AF$4+1)&gt;$G101),$T101,0)))</f>
        <v>0</v>
      </c>
      <c r="AG101" s="1285">
        <f>IF(AND(MONTH(AG$4)=MONTH($H101),YEAR(AG$4)=YEAR($H101)),#REF!,IF(AND(MONTH(AG$4)=MONTH($G101),YEAR(AG$4)=YEAR($G101)),#REF!,IF(AND(AG$4&lt;($H101+1),(AG$4+1)&gt;$G101),$T101,0)))</f>
        <v>0</v>
      </c>
      <c r="AH101" s="1285">
        <f>IF(AND(MONTH(AH$4)=MONTH($H101),YEAR(AH$4)=YEAR($H101)),#REF!,IF(AND(MONTH(AH$4)=MONTH($G101),YEAR(AH$4)=YEAR($G101)),#REF!,IF(AND(AH$4&lt;($H101+1),(AH$4+1)&gt;$G101),$T101,0)))</f>
        <v>0</v>
      </c>
      <c r="AI101" s="1285">
        <f>IF(AND(MONTH(AI$4)=MONTH($H101),YEAR(AI$4)=YEAR($H101)),#REF!,IF(AND(MONTH(AI$4)=MONTH($G101),YEAR(AI$4)=YEAR($G101)),#REF!,IF(AND(AI$4&lt;($H101+1),(AI$4+1)&gt;$G101),$R101,0)))</f>
        <v>0</v>
      </c>
      <c r="AJ101" s="1285">
        <f>IF(AND(MONTH(AJ$4)=MONTH($H101),YEAR(AJ$4)=YEAR($H101)),#REF!,IF(AND(MONTH(AJ$4)=MONTH($G101),YEAR(AJ$4)=YEAR($G101)),#REF!,IF(AND(AJ$4&lt;($H101+1),(AJ$4+1)&gt;$G101),$U101,0)))</f>
        <v>0</v>
      </c>
      <c r="AK101" s="1285">
        <f>IF(AND(MONTH(AK$4)=MONTH($H101),YEAR(AK$4)=YEAR($H101)),#REF!,IF(AND(MONTH(AK$4)=MONTH($G101),YEAR(AK$4)=YEAR($G101)),#REF!,IF(AND(AK$4&lt;($H101+1),(AK$4+1)&gt;$G101),$U101,0)))</f>
        <v>0</v>
      </c>
      <c r="AL101" s="1285">
        <f>IF(AND(MONTH(AL$4)=MONTH($H101),YEAR(AL$4)=YEAR($H101)),#REF!,IF(AND(MONTH(AL$4)=MONTH($G101),YEAR(AL$4)=YEAR($G101)),#REF!,IF(AND(AL$4&lt;($H101+1),(AL$4+1)&gt;$G101),$U101,0)))</f>
        <v>0</v>
      </c>
      <c r="AM101" s="1285">
        <f>IF(AND(MONTH(AM$4)=MONTH($H101),YEAR(AM$4)=YEAR($H101)),#REF!,IF(AND(MONTH(AM$4)=MONTH($G101),YEAR(AM$4)=YEAR($G101)),#REF!,IF(AND(AM$4&lt;($H101+1),(AM$4+1)&gt;$G101),$U101,0)))</f>
        <v>0</v>
      </c>
      <c r="AN101" s="1285">
        <f>IF(AND(MONTH(AN$4)=MONTH($H101),YEAR(AN$4)=YEAR($H101)),#REF!,IF(AND(MONTH(AN$4)=MONTH($G101),YEAR(AN$4)=YEAR($G101)),#REF!,IF(AND(AN$4&lt;($H101+1),(AN$4+1)&gt;$G101),$U101,0)))</f>
        <v>0</v>
      </c>
      <c r="AO101" s="1285">
        <f>IF(AND(MONTH(AO$4)=MONTH($H101),YEAR(AO$4)=YEAR($H101)),#REF!,IF(AND(MONTH(AO$4)=MONTH($G101),YEAR(AO$4)=YEAR($G101)),#REF!,IF(AND(AO$4&lt;($H101+1),(AO$4+1)&gt;$G101),$U101,0)))</f>
        <v>0</v>
      </c>
      <c r="AP101" s="1285">
        <f>IF(AND(MONTH(AP$4)=MONTH($H101),YEAR(AP$4)=YEAR($H101)),#REF!,IF(AND(MONTH(AP$4)=MONTH($G101),YEAR(AP$4)=YEAR($G101)),#REF!,IF(AND(AP$4&lt;($H101+1),(AP$4+1)&gt;$G101),$U101,0)))</f>
        <v>0</v>
      </c>
      <c r="AQ101" s="1285" t="e">
        <f>IF(AND(MONTH(AQ$4)=MONTH($H101),YEAR(AQ$4)=YEAR($H101)),#REF!,IF(AND(MONTH(AQ$4)=MONTH($G101),YEAR(AQ$4)=YEAR($G101)),#REF!,IF(AND(AQ$4&lt;($H101+1),(AQ$4+1)&gt;$G101),$U101,0)))</f>
        <v>#REF!</v>
      </c>
      <c r="AR101" s="1285">
        <f>IF(AND(MONTH(AR$4)=MONTH($H101),YEAR(AR$4)=YEAR($H101)),#REF!,IF(AND(MONTH(AR$4)=MONTH($G101),YEAR(AR$4)=YEAR($G101)),#REF!,IF(AND(AR$4&lt;($H101+1),(AR$4+1)&gt;$G101),$U101,0)))</f>
        <v>0</v>
      </c>
      <c r="AS101" s="1285">
        <f>IF(AND(MONTH(AS$4)=MONTH($H101),YEAR(AS$4)=YEAR($H101)),#REF!,IF(AND(MONTH(AS$4)=MONTH($G101),YEAR(AS$4)=YEAR($G101)),#REF!,IF(AND(AS$4&lt;($H101+1),(AS$4+1)&gt;$G101),$U101,0)))</f>
        <v>0</v>
      </c>
      <c r="AT101" s="1285">
        <f>IF(AND(MONTH(AT$4)=MONTH($H101),YEAR(AT$4)=YEAR($H101)),#REF!,IF(AND(MONTH(AT$4)=MONTH($G101),YEAR(AT$4)=YEAR($G101)),#REF!,IF(AND(AT$4&lt;($H101+1),(AT$4+1)&gt;$G101),$U101,0)))</f>
        <v>0</v>
      </c>
      <c r="AU101" s="1297"/>
      <c r="AV101" s="1028"/>
      <c r="AW101" s="1028"/>
    </row>
    <row r="102" spans="1:49" ht="18" customHeight="1">
      <c r="A102" s="1186">
        <v>39</v>
      </c>
      <c r="B102" s="1187" t="s">
        <v>67</v>
      </c>
      <c r="C102" s="1187" t="s">
        <v>74</v>
      </c>
      <c r="D102" s="1187" t="s">
        <v>136</v>
      </c>
      <c r="E102" s="1187" t="s">
        <v>137</v>
      </c>
      <c r="F102" s="1214" t="s">
        <v>138</v>
      </c>
      <c r="G102" s="1190">
        <v>44608</v>
      </c>
      <c r="H102" s="1190">
        <v>44972</v>
      </c>
      <c r="I102" s="1235"/>
      <c r="J102" s="1236">
        <v>711</v>
      </c>
      <c r="K102" s="1236">
        <v>711</v>
      </c>
      <c r="L102" s="1237">
        <v>10.119999999999999</v>
      </c>
      <c r="M102" s="1237">
        <v>1.38</v>
      </c>
      <c r="N102" s="1237">
        <v>10.718</v>
      </c>
      <c r="O102" s="1238">
        <v>2.2999999999999998</v>
      </c>
      <c r="P102" s="1234">
        <f t="shared" si="25"/>
        <v>11.5</v>
      </c>
      <c r="Q102" s="1284">
        <f t="shared" ref="Q102:Q123" si="31">L102*K102</f>
        <v>7195.32</v>
      </c>
      <c r="R102" s="1285">
        <f t="shared" si="28"/>
        <v>981.18</v>
      </c>
      <c r="S102" s="1285">
        <f t="shared" si="20"/>
        <v>8176.5</v>
      </c>
      <c r="T102" s="1285">
        <f t="shared" si="27"/>
        <v>7620.4979999999996</v>
      </c>
      <c r="U102" s="1285">
        <f t="shared" si="22"/>
        <v>1635.3</v>
      </c>
      <c r="V102" s="1285">
        <f t="shared" si="21"/>
        <v>9255.7980000000007</v>
      </c>
      <c r="W102" s="1285">
        <f>IF(AND(MONTH(W$4)=MONTH($H102),YEAR(W$4)=YEAR($H102)),#REF!,IF(AND(MONTH(W$4)=MONTH($G102),YEAR(W$4)=YEAR($G102)),#REF!,IF(AND(W$4&lt;($H102+1),(W$4+1)&gt;$G102),$Q102,0)))</f>
        <v>7195.32</v>
      </c>
      <c r="X102" s="1285" t="e">
        <f>IF(AND(MONTH(X$4)=MONTH($H102),YEAR(X$4)=YEAR($H102)),#REF!,IF(AND(MONTH(X$4)=MONTH($G102),YEAR(X$4)=YEAR($G102)),#REF!,IF(AND(X$4&lt;($H102+1),(X$4+1)&gt;$G102),$T102,0)))</f>
        <v>#REF!</v>
      </c>
      <c r="Y102" s="1285">
        <f>IF(AND(MONTH(Y$4)=MONTH($H102),YEAR(Y$4)=YEAR($H102)),#REF!,IF(AND(MONTH(Y$4)=MONTH($G102),YEAR(Y$4)=YEAR($G102)),#REF!,IF(AND(Y$4&lt;($H102+1),(Y$4+1)&gt;$G102),$T102,0)))</f>
        <v>0</v>
      </c>
      <c r="Z102" s="1285">
        <f>IF(AND(MONTH(Z$4)=MONTH($H102),YEAR(Z$4)=YEAR($H102)),#REF!,IF(AND(MONTH(Z$4)=MONTH($G102),YEAR(Z$4)=YEAR($G102)),#REF!,IF(AND(Z$4&lt;($H102+1),(Z$4+1)&gt;$G102),$T102,0)))</f>
        <v>0</v>
      </c>
      <c r="AA102" s="1285">
        <f>IF(AND(MONTH(AA$4)=MONTH($H102),YEAR(AA$4)=YEAR($H102)),#REF!,IF(AND(MONTH(AA$4)=MONTH($G102),YEAR(AA$4)=YEAR($G102)),#REF!,IF(AND(AA$4&lt;($H102+1),(AA$4+1)&gt;$G102),$T102,0)))</f>
        <v>0</v>
      </c>
      <c r="AB102" s="1285">
        <f>IF(AND(MONTH(AB$4)=MONTH($H102),YEAR(AB$4)=YEAR($H102)),#REF!,IF(AND(MONTH(AB$4)=MONTH($G102),YEAR(AB$4)=YEAR($G102)),#REF!,IF(AND(AB$4&lt;($H102+1),(AB$4+1)&gt;$G102),$T102,0)))</f>
        <v>0</v>
      </c>
      <c r="AC102" s="1285">
        <f>IF(AND(MONTH(AC$4)=MONTH($H102),YEAR(AC$4)=YEAR($H102)),#REF!,IF(AND(MONTH(AC$4)=MONTH($G102),YEAR(AC$4)=YEAR($G102)),#REF!,IF(AND(AC$4&lt;($H102+1),(AC$4+1)&gt;$G102),$T102,0)))</f>
        <v>0</v>
      </c>
      <c r="AD102" s="1285">
        <f>IF(AND(MONTH(AD$4)=MONTH($H102),YEAR(AD$4)=YEAR($H102)),#REF!,IF(AND(MONTH(AD$4)=MONTH($G102),YEAR(AD$4)=YEAR($G102)),#REF!,IF(AND(AD$4&lt;($H102+1),(AD$4+1)&gt;$G102),$T102,0)))</f>
        <v>0</v>
      </c>
      <c r="AE102" s="1285">
        <f>IF(AND(MONTH(AE$4)=MONTH($H102),YEAR(AE$4)=YEAR($H102)),#REF!,IF(AND(MONTH(AE$4)=MONTH($G102),YEAR(AE$4)=YEAR($G102)),#REF!,IF(AND(AE$4&lt;($H102+1),(AE$4+1)&gt;$G102),$T102,0)))</f>
        <v>0</v>
      </c>
      <c r="AF102" s="1285">
        <f>IF(AND(MONTH(AF$4)=MONTH($H102),YEAR(AF$4)=YEAR($H102)),#REF!,IF(AND(MONTH(AF$4)=MONTH($G102),YEAR(AF$4)=YEAR($G102)),#REF!,IF(AND(AF$4&lt;($H102+1),(AF$4+1)&gt;$G102),$T102,0)))</f>
        <v>0</v>
      </c>
      <c r="AG102" s="1285">
        <f>IF(AND(MONTH(AG$4)=MONTH($H102),YEAR(AG$4)=YEAR($H102)),#REF!,IF(AND(MONTH(AG$4)=MONTH($G102),YEAR(AG$4)=YEAR($G102)),#REF!,IF(AND(AG$4&lt;($H102+1),(AG$4+1)&gt;$G102),$T102,0)))</f>
        <v>0</v>
      </c>
      <c r="AH102" s="1285">
        <f>IF(AND(MONTH(AH$4)=MONTH($H102),YEAR(AH$4)=YEAR($H102)),#REF!,IF(AND(MONTH(AH$4)=MONTH($G102),YEAR(AH$4)=YEAR($G102)),#REF!,IF(AND(AH$4&lt;($H102+1),(AH$4+1)&gt;$G102),$T102,0)))</f>
        <v>0</v>
      </c>
      <c r="AI102" s="1285">
        <f>IF(AND(MONTH(AI$4)=MONTH($H102),YEAR(AI$4)=YEAR($H102)),#REF!,IF(AND(MONTH(AI$4)=MONTH($G102),YEAR(AI$4)=YEAR($G102)),#REF!,IF(AND(AI$4&lt;($H102+1),(AI$4+1)&gt;$G102),$R102,0)))</f>
        <v>981.18</v>
      </c>
      <c r="AJ102" s="1285" t="e">
        <f>IF(AND(MONTH(AJ$4)=MONTH($H102),YEAR(AJ$4)=YEAR($H102)),#REF!,IF(AND(MONTH(AJ$4)=MONTH($G102),YEAR(AJ$4)=YEAR($G102)),#REF!,IF(AND(AJ$4&lt;($H102+1),(AJ$4+1)&gt;$G102),$U102,0)))</f>
        <v>#REF!</v>
      </c>
      <c r="AK102" s="1285">
        <f>IF(AND(MONTH(AK$4)=MONTH($H102),YEAR(AK$4)=YEAR($H102)),#REF!,IF(AND(MONTH(AK$4)=MONTH($G102),YEAR(AK$4)=YEAR($G102)),#REF!,IF(AND(AK$4&lt;($H102+1),(AK$4+1)&gt;$G102),$U102,0)))</f>
        <v>0</v>
      </c>
      <c r="AL102" s="1285">
        <f>IF(AND(MONTH(AL$4)=MONTH($H102),YEAR(AL$4)=YEAR($H102)),#REF!,IF(AND(MONTH(AL$4)=MONTH($G102),YEAR(AL$4)=YEAR($G102)),#REF!,IF(AND(AL$4&lt;($H102+1),(AL$4+1)&gt;$G102),$U102,0)))</f>
        <v>0</v>
      </c>
      <c r="AM102" s="1285">
        <f>IF(AND(MONTH(AM$4)=MONTH($H102),YEAR(AM$4)=YEAR($H102)),#REF!,IF(AND(MONTH(AM$4)=MONTH($G102),YEAR(AM$4)=YEAR($G102)),#REF!,IF(AND(AM$4&lt;($H102+1),(AM$4+1)&gt;$G102),$U102,0)))</f>
        <v>0</v>
      </c>
      <c r="AN102" s="1285">
        <f>IF(AND(MONTH(AN$4)=MONTH($H102),YEAR(AN$4)=YEAR($H102)),#REF!,IF(AND(MONTH(AN$4)=MONTH($G102),YEAR(AN$4)=YEAR($G102)),#REF!,IF(AND(AN$4&lt;($H102+1),(AN$4+1)&gt;$G102),$U102,0)))</f>
        <v>0</v>
      </c>
      <c r="AO102" s="1285">
        <f>IF(AND(MONTH(AO$4)=MONTH($H102),YEAR(AO$4)=YEAR($H102)),#REF!,IF(AND(MONTH(AO$4)=MONTH($G102),YEAR(AO$4)=YEAR($G102)),#REF!,IF(AND(AO$4&lt;($H102+1),(AO$4+1)&gt;$G102),$U102,0)))</f>
        <v>0</v>
      </c>
      <c r="AP102" s="1285">
        <f>IF(AND(MONTH(AP$4)=MONTH($H102),YEAR(AP$4)=YEAR($H102)),#REF!,IF(AND(MONTH(AP$4)=MONTH($G102),YEAR(AP$4)=YEAR($G102)),#REF!,IF(AND(AP$4&lt;($H102+1),(AP$4+1)&gt;$G102),$U102,0)))</f>
        <v>0</v>
      </c>
      <c r="AQ102" s="1285">
        <f>IF(AND(MONTH(AQ$4)=MONTH($H102),YEAR(AQ$4)=YEAR($H102)),#REF!,IF(AND(MONTH(AQ$4)=MONTH($G102),YEAR(AQ$4)=YEAR($G102)),#REF!,IF(AND(AQ$4&lt;($H102+1),(AQ$4+1)&gt;$G102),$U102,0)))</f>
        <v>0</v>
      </c>
      <c r="AR102" s="1285">
        <f>IF(AND(MONTH(AR$4)=MONTH($H102),YEAR(AR$4)=YEAR($H102)),#REF!,IF(AND(MONTH(AR$4)=MONTH($G102),YEAR(AR$4)=YEAR($G102)),#REF!,IF(AND(AR$4&lt;($H102+1),(AR$4+1)&gt;$G102),$U102,0)))</f>
        <v>0</v>
      </c>
      <c r="AS102" s="1285">
        <f>IF(AND(MONTH(AS$4)=MONTH($H102),YEAR(AS$4)=YEAR($H102)),#REF!,IF(AND(MONTH(AS$4)=MONTH($G102),YEAR(AS$4)=YEAR($G102)),#REF!,IF(AND(AS$4&lt;($H102+1),(AS$4+1)&gt;$G102),$U102,0)))</f>
        <v>0</v>
      </c>
      <c r="AT102" s="1285">
        <f>IF(AND(MONTH(AT$4)=MONTH($H102),YEAR(AT$4)=YEAR($H102)),#REF!,IF(AND(MONTH(AT$4)=MONTH($G102),YEAR(AT$4)=YEAR($G102)),#REF!,IF(AND(AT$4&lt;($H102+1),(AT$4+1)&gt;$G102),$U102,0)))</f>
        <v>0</v>
      </c>
      <c r="AU102" s="1297"/>
      <c r="AV102" s="1028"/>
      <c r="AW102" s="1028"/>
    </row>
    <row r="103" spans="1:49" ht="18" customHeight="1">
      <c r="A103" s="1186">
        <v>39</v>
      </c>
      <c r="B103" s="1187" t="s">
        <v>67</v>
      </c>
      <c r="C103" s="1187" t="s">
        <v>74</v>
      </c>
      <c r="D103" s="1187" t="s">
        <v>136</v>
      </c>
      <c r="E103" s="1187"/>
      <c r="F103" s="1214" t="s">
        <v>138</v>
      </c>
      <c r="G103" s="1190">
        <v>44973</v>
      </c>
      <c r="H103" s="1190">
        <v>45337</v>
      </c>
      <c r="I103" s="1235"/>
      <c r="J103" s="1236">
        <v>0</v>
      </c>
      <c r="K103" s="1236">
        <v>711</v>
      </c>
      <c r="L103" s="1237">
        <v>10.465</v>
      </c>
      <c r="M103" s="1237">
        <v>1.38</v>
      </c>
      <c r="N103" s="1237">
        <v>11.114750000000001</v>
      </c>
      <c r="O103" s="1238">
        <v>2.2999999999999998</v>
      </c>
      <c r="P103" s="1234">
        <f t="shared" si="25"/>
        <v>11.845000000000001</v>
      </c>
      <c r="Q103" s="1284">
        <f t="shared" si="31"/>
        <v>7440.6149999999998</v>
      </c>
      <c r="R103" s="1285">
        <f t="shared" si="28"/>
        <v>981.18</v>
      </c>
      <c r="S103" s="1285">
        <f t="shared" ref="S103:S123" si="32">SUM(Q103:R103)</f>
        <v>8421.7950000000001</v>
      </c>
      <c r="T103" s="1285">
        <f t="shared" si="27"/>
        <v>7902.5872499999996</v>
      </c>
      <c r="U103" s="1285">
        <f t="shared" si="22"/>
        <v>1635.3</v>
      </c>
      <c r="V103" s="1285">
        <f t="shared" ref="V103:V125" si="33">SUM(T103:U103)</f>
        <v>9537.8872499999998</v>
      </c>
      <c r="W103" s="1285">
        <f>IF(AND(MONTH(W$4)=MONTH($H103),YEAR(W$4)=YEAR($H103)),#REF!,IF(AND(MONTH(W$4)=MONTH($G103),YEAR(W$4)=YEAR($G103)),#REF!,IF(AND(W$4&lt;($H103+1),(W$4+1)&gt;$G103),$Q103,0)))</f>
        <v>0</v>
      </c>
      <c r="X103" s="1285" t="e">
        <f>IF(AND(MONTH(X$4)=MONTH($H103),YEAR(X$4)=YEAR($H103)),#REF!,IF(AND(MONTH(X$4)=MONTH($G103),YEAR(X$4)=YEAR($G103)),#REF!,IF(AND(X$4&lt;($H103+1),(X$4+1)&gt;$G103),$T103,0)))</f>
        <v>#REF!</v>
      </c>
      <c r="Y103" s="1285">
        <f>IF(AND(MONTH(Y$4)=MONTH($H103),YEAR(Y$4)=YEAR($H103)),#REF!,IF(AND(MONTH(Y$4)=MONTH($G103),YEAR(Y$4)=YEAR($G103)),#REF!,IF(AND(Y$4&lt;($H103+1),(Y$4+1)&gt;$G103),$T103,0)))</f>
        <v>7902.5872499999996</v>
      </c>
      <c r="Z103" s="1285">
        <f>IF(AND(MONTH(Z$4)=MONTH($H103),YEAR(Z$4)=YEAR($H103)),#REF!,IF(AND(MONTH(Z$4)=MONTH($G103),YEAR(Z$4)=YEAR($G103)),#REF!,IF(AND(Z$4&lt;($H103+1),(Z$4+1)&gt;$G103),$T103,0)))</f>
        <v>7902.5872499999996</v>
      </c>
      <c r="AA103" s="1285">
        <f>IF(AND(MONTH(AA$4)=MONTH($H103),YEAR(AA$4)=YEAR($H103)),#REF!,IF(AND(MONTH(AA$4)=MONTH($G103),YEAR(AA$4)=YEAR($G103)),#REF!,IF(AND(AA$4&lt;($H103+1),(AA$4+1)&gt;$G103),$T103,0)))</f>
        <v>7902.5872499999996</v>
      </c>
      <c r="AB103" s="1285">
        <f>IF(AND(MONTH(AB$4)=MONTH($H103),YEAR(AB$4)=YEAR($H103)),#REF!,IF(AND(MONTH(AB$4)=MONTH($G103),YEAR(AB$4)=YEAR($G103)),#REF!,IF(AND(AB$4&lt;($H103+1),(AB$4+1)&gt;$G103),$T103,0)))</f>
        <v>7902.5872499999996</v>
      </c>
      <c r="AC103" s="1285">
        <f>IF(AND(MONTH(AC$4)=MONTH($H103),YEAR(AC$4)=YEAR($H103)),#REF!,IF(AND(MONTH(AC$4)=MONTH($G103),YEAR(AC$4)=YEAR($G103)),#REF!,IF(AND(AC$4&lt;($H103+1),(AC$4+1)&gt;$G103),$T103,0)))</f>
        <v>7902.5872499999996</v>
      </c>
      <c r="AD103" s="1285">
        <f>IF(AND(MONTH(AD$4)=MONTH($H103),YEAR(AD$4)=YEAR($H103)),#REF!,IF(AND(MONTH(AD$4)=MONTH($G103),YEAR(AD$4)=YEAR($G103)),#REF!,IF(AND(AD$4&lt;($H103+1),(AD$4+1)&gt;$G103),$T103,0)))</f>
        <v>7902.5872499999996</v>
      </c>
      <c r="AE103" s="1285">
        <f>IF(AND(MONTH(AE$4)=MONTH($H103),YEAR(AE$4)=YEAR($H103)),#REF!,IF(AND(MONTH(AE$4)=MONTH($G103),YEAR(AE$4)=YEAR($G103)),#REF!,IF(AND(AE$4&lt;($H103+1),(AE$4+1)&gt;$G103),$T103,0)))</f>
        <v>7902.5872499999996</v>
      </c>
      <c r="AF103" s="1285">
        <f>IF(AND(MONTH(AF$4)=MONTH($H103),YEAR(AF$4)=YEAR($H103)),#REF!,IF(AND(MONTH(AF$4)=MONTH($G103),YEAR(AF$4)=YEAR($G103)),#REF!,IF(AND(AF$4&lt;($H103+1),(AF$4+1)&gt;$G103),$T103,0)))</f>
        <v>7902.5872499999996</v>
      </c>
      <c r="AG103" s="1285">
        <f>IF(AND(MONTH(AG$4)=MONTH($H103),YEAR(AG$4)=YEAR($H103)),#REF!,IF(AND(MONTH(AG$4)=MONTH($G103),YEAR(AG$4)=YEAR($G103)),#REF!,IF(AND(AG$4&lt;($H103+1),(AG$4+1)&gt;$G103),$T103,0)))</f>
        <v>7902.5872499999996</v>
      </c>
      <c r="AH103" s="1285">
        <f>IF(AND(MONTH(AH$4)=MONTH($H103),YEAR(AH$4)=YEAR($H103)),#REF!,IF(AND(MONTH(AH$4)=MONTH($G103),YEAR(AH$4)=YEAR($G103)),#REF!,IF(AND(AH$4&lt;($H103+1),(AH$4+1)&gt;$G103),$T103,0)))</f>
        <v>7902.5872499999996</v>
      </c>
      <c r="AI103" s="1285">
        <f>IF(AND(MONTH(AI$4)=MONTH($H103),YEAR(AI$4)=YEAR($H103)),#REF!,IF(AND(MONTH(AI$4)=MONTH($G103),YEAR(AI$4)=YEAR($G103)),#REF!,IF(AND(AI$4&lt;($H103+1),(AI$4+1)&gt;$G103),$R103,0)))</f>
        <v>0</v>
      </c>
      <c r="AJ103" s="1285" t="e">
        <f>IF(AND(MONTH(AJ$4)=MONTH($H103),YEAR(AJ$4)=YEAR($H103)),#REF!,IF(AND(MONTH(AJ$4)=MONTH($G103),YEAR(AJ$4)=YEAR($G103)),#REF!,IF(AND(AJ$4&lt;($H103+1),(AJ$4+1)&gt;$G103),$U103,0)))</f>
        <v>#REF!</v>
      </c>
      <c r="AK103" s="1285">
        <f>IF(AND(MONTH(AK$4)=MONTH($H103),YEAR(AK$4)=YEAR($H103)),#REF!,IF(AND(MONTH(AK$4)=MONTH($G103),YEAR(AK$4)=YEAR($G103)),#REF!,IF(AND(AK$4&lt;($H103+1),(AK$4+1)&gt;$G103),$U103,0)))</f>
        <v>1635.3</v>
      </c>
      <c r="AL103" s="1285">
        <f>IF(AND(MONTH(AL$4)=MONTH($H103),YEAR(AL$4)=YEAR($H103)),#REF!,IF(AND(MONTH(AL$4)=MONTH($G103),YEAR(AL$4)=YEAR($G103)),#REF!,IF(AND(AL$4&lt;($H103+1),(AL$4+1)&gt;$G103),$U103,0)))</f>
        <v>1635.3</v>
      </c>
      <c r="AM103" s="1285">
        <f>IF(AND(MONTH(AM$4)=MONTH($H103),YEAR(AM$4)=YEAR($H103)),#REF!,IF(AND(MONTH(AM$4)=MONTH($G103),YEAR(AM$4)=YEAR($G103)),#REF!,IF(AND(AM$4&lt;($H103+1),(AM$4+1)&gt;$G103),$U103,0)))</f>
        <v>1635.3</v>
      </c>
      <c r="AN103" s="1285">
        <f>IF(AND(MONTH(AN$4)=MONTH($H103),YEAR(AN$4)=YEAR($H103)),#REF!,IF(AND(MONTH(AN$4)=MONTH($G103),YEAR(AN$4)=YEAR($G103)),#REF!,IF(AND(AN$4&lt;($H103+1),(AN$4+1)&gt;$G103),$U103,0)))</f>
        <v>1635.3</v>
      </c>
      <c r="AO103" s="1285">
        <f>IF(AND(MONTH(AO$4)=MONTH($H103),YEAR(AO$4)=YEAR($H103)),#REF!,IF(AND(MONTH(AO$4)=MONTH($G103),YEAR(AO$4)=YEAR($G103)),#REF!,IF(AND(AO$4&lt;($H103+1),(AO$4+1)&gt;$G103),$U103,0)))</f>
        <v>1635.3</v>
      </c>
      <c r="AP103" s="1285">
        <f>IF(AND(MONTH(AP$4)=MONTH($H103),YEAR(AP$4)=YEAR($H103)),#REF!,IF(AND(MONTH(AP$4)=MONTH($G103),YEAR(AP$4)=YEAR($G103)),#REF!,IF(AND(AP$4&lt;($H103+1),(AP$4+1)&gt;$G103),$U103,0)))</f>
        <v>1635.3</v>
      </c>
      <c r="AQ103" s="1285">
        <f>IF(AND(MONTH(AQ$4)=MONTH($H103),YEAR(AQ$4)=YEAR($H103)),#REF!,IF(AND(MONTH(AQ$4)=MONTH($G103),YEAR(AQ$4)=YEAR($G103)),#REF!,IF(AND(AQ$4&lt;($H103+1),(AQ$4+1)&gt;$G103),$U103,0)))</f>
        <v>1635.3</v>
      </c>
      <c r="AR103" s="1285">
        <f>IF(AND(MONTH(AR$4)=MONTH($H103),YEAR(AR$4)=YEAR($H103)),#REF!,IF(AND(MONTH(AR$4)=MONTH($G103),YEAR(AR$4)=YEAR($G103)),#REF!,IF(AND(AR$4&lt;($H103+1),(AR$4+1)&gt;$G103),$U103,0)))</f>
        <v>1635.3</v>
      </c>
      <c r="AS103" s="1285">
        <f>IF(AND(MONTH(AS$4)=MONTH($H103),YEAR(AS$4)=YEAR($H103)),#REF!,IF(AND(MONTH(AS$4)=MONTH($G103),YEAR(AS$4)=YEAR($G103)),#REF!,IF(AND(AS$4&lt;($H103+1),(AS$4+1)&gt;$G103),$U103,0)))</f>
        <v>1635.3</v>
      </c>
      <c r="AT103" s="1285">
        <f>IF(AND(MONTH(AT$4)=MONTH($H103),YEAR(AT$4)=YEAR($H103)),#REF!,IF(AND(MONTH(AT$4)=MONTH($G103),YEAR(AT$4)=YEAR($G103)),#REF!,IF(AND(AT$4&lt;($H103+1),(AT$4+1)&gt;$G103),$U103,0)))</f>
        <v>1635.3</v>
      </c>
      <c r="AU103" s="1297"/>
      <c r="AV103" s="1028"/>
      <c r="AW103" s="1028"/>
    </row>
    <row r="104" spans="1:49" ht="18" customHeight="1">
      <c r="A104" s="1186">
        <v>40</v>
      </c>
      <c r="B104" s="1187" t="s">
        <v>67</v>
      </c>
      <c r="C104" s="1187" t="s">
        <v>104</v>
      </c>
      <c r="D104" s="1187"/>
      <c r="E104" s="1187" t="s">
        <v>139</v>
      </c>
      <c r="F104" s="1214" t="s">
        <v>140</v>
      </c>
      <c r="G104" s="1190">
        <v>43896</v>
      </c>
      <c r="H104" s="1190">
        <v>44990</v>
      </c>
      <c r="I104" s="1235"/>
      <c r="J104" s="1236">
        <v>1533</v>
      </c>
      <c r="K104" s="1236">
        <v>1533</v>
      </c>
      <c r="L104" s="1237">
        <v>17.02</v>
      </c>
      <c r="M104" s="1237">
        <v>1.38</v>
      </c>
      <c r="N104" s="1237">
        <v>18.652999999999999</v>
      </c>
      <c r="O104" s="1238">
        <v>2.2999999999999998</v>
      </c>
      <c r="P104" s="1234">
        <f t="shared" si="25"/>
        <v>18.399999999999999</v>
      </c>
      <c r="Q104" s="1284">
        <f t="shared" si="31"/>
        <v>26091.66</v>
      </c>
      <c r="R104" s="1285">
        <f t="shared" si="28"/>
        <v>2115.54</v>
      </c>
      <c r="S104" s="1285">
        <f t="shared" si="32"/>
        <v>28207.200000000001</v>
      </c>
      <c r="T104" s="1285">
        <f t="shared" si="27"/>
        <v>28595.048999999999</v>
      </c>
      <c r="U104" s="1285">
        <f t="shared" si="22"/>
        <v>3525.9</v>
      </c>
      <c r="V104" s="1285">
        <f t="shared" si="33"/>
        <v>32120.949000000001</v>
      </c>
      <c r="W104" s="1285">
        <f>IF(AND(MONTH(W$4)=MONTH($H104),YEAR(W$4)=YEAR($H104)),#REF!,IF(AND(MONTH(W$4)=MONTH($G104),YEAR(W$4)=YEAR($G104)),#REF!,IF(AND(W$4&lt;($H104+1),(W$4+1)&gt;$G104),$Q104,0)))</f>
        <v>26091.66</v>
      </c>
      <c r="X104" s="1285">
        <f>IF(AND(MONTH(X$4)=MONTH($H104),YEAR(X$4)=YEAR($H104)),#REF!,IF(AND(MONTH(X$4)=MONTH($G104),YEAR(X$4)=YEAR($G104)),#REF!,IF(AND(X$4&lt;($H104+1),(X$4+1)&gt;$G104),$T104,0)))</f>
        <v>28595.048999999999</v>
      </c>
      <c r="Y104" s="1285" t="e">
        <f>IF(AND(MONTH(Y$4)=MONTH($H104),YEAR(Y$4)=YEAR($H104)),#REF!,IF(AND(MONTH(Y$4)=MONTH($G104),YEAR(Y$4)=YEAR($G104)),#REF!,IF(AND(Y$4&lt;($H104+1),(Y$4+1)&gt;$G104),$T104,0)))</f>
        <v>#REF!</v>
      </c>
      <c r="Z104" s="1285">
        <f>IF(AND(MONTH(Z$4)=MONTH($H104),YEAR(Z$4)=YEAR($H104)),#REF!,IF(AND(MONTH(Z$4)=MONTH($G104),YEAR(Z$4)=YEAR($G104)),#REF!,IF(AND(Z$4&lt;($H104+1),(Z$4+1)&gt;$G104),$T104,0)))</f>
        <v>0</v>
      </c>
      <c r="AA104" s="1285">
        <f>IF(AND(MONTH(AA$4)=MONTH($H104),YEAR(AA$4)=YEAR($H104)),#REF!,IF(AND(MONTH(AA$4)=MONTH($G104),YEAR(AA$4)=YEAR($G104)),#REF!,IF(AND(AA$4&lt;($H104+1),(AA$4+1)&gt;$G104),$T104,0)))</f>
        <v>0</v>
      </c>
      <c r="AB104" s="1285">
        <f>IF(AND(MONTH(AB$4)=MONTH($H104),YEAR(AB$4)=YEAR($H104)),#REF!,IF(AND(MONTH(AB$4)=MONTH($G104),YEAR(AB$4)=YEAR($G104)),#REF!,IF(AND(AB$4&lt;($H104+1),(AB$4+1)&gt;$G104),$T104,0)))</f>
        <v>0</v>
      </c>
      <c r="AC104" s="1285">
        <f>IF(AND(MONTH(AC$4)=MONTH($H104),YEAR(AC$4)=YEAR($H104)),#REF!,IF(AND(MONTH(AC$4)=MONTH($G104),YEAR(AC$4)=YEAR($G104)),#REF!,IF(AND(AC$4&lt;($H104+1),(AC$4+1)&gt;$G104),$T104,0)))</f>
        <v>0</v>
      </c>
      <c r="AD104" s="1285">
        <f>IF(AND(MONTH(AD$4)=MONTH($H104),YEAR(AD$4)=YEAR($H104)),#REF!,IF(AND(MONTH(AD$4)=MONTH($G104),YEAR(AD$4)=YEAR($G104)),#REF!,IF(AND(AD$4&lt;($H104+1),(AD$4+1)&gt;$G104),$T104,0)))</f>
        <v>0</v>
      </c>
      <c r="AE104" s="1285">
        <f>IF(AND(MONTH(AE$4)=MONTH($H104),YEAR(AE$4)=YEAR($H104)),#REF!,IF(AND(MONTH(AE$4)=MONTH($G104),YEAR(AE$4)=YEAR($G104)),#REF!,IF(AND(AE$4&lt;($H104+1),(AE$4+1)&gt;$G104),$T104,0)))</f>
        <v>0</v>
      </c>
      <c r="AF104" s="1285">
        <f>IF(AND(MONTH(AF$4)=MONTH($H104),YEAR(AF$4)=YEAR($H104)),#REF!,IF(AND(MONTH(AF$4)=MONTH($G104),YEAR(AF$4)=YEAR($G104)),#REF!,IF(AND(AF$4&lt;($H104+1),(AF$4+1)&gt;$G104),$T104,0)))</f>
        <v>0</v>
      </c>
      <c r="AG104" s="1285">
        <f>IF(AND(MONTH(AG$4)=MONTH($H104),YEAR(AG$4)=YEAR($H104)),#REF!,IF(AND(MONTH(AG$4)=MONTH($G104),YEAR(AG$4)=YEAR($G104)),#REF!,IF(AND(AG$4&lt;($H104+1),(AG$4+1)&gt;$G104),$T104,0)))</f>
        <v>0</v>
      </c>
      <c r="AH104" s="1285">
        <f>IF(AND(MONTH(AH$4)=MONTH($H104),YEAR(AH$4)=YEAR($H104)),#REF!,IF(AND(MONTH(AH$4)=MONTH($G104),YEAR(AH$4)=YEAR($G104)),#REF!,IF(AND(AH$4&lt;($H104+1),(AH$4+1)&gt;$G104),$T104,0)))</f>
        <v>0</v>
      </c>
      <c r="AI104" s="1285">
        <f>IF(AND(MONTH(AI$4)=MONTH($H104),YEAR(AI$4)=YEAR($H104)),#REF!,IF(AND(MONTH(AI$4)=MONTH($G104),YEAR(AI$4)=YEAR($G104)),#REF!,IF(AND(AI$4&lt;($H104+1),(AI$4+1)&gt;$G104),$R104,0)))</f>
        <v>2115.54</v>
      </c>
      <c r="AJ104" s="1285">
        <f>IF(AND(MONTH(AJ$4)=MONTH($H104),YEAR(AJ$4)=YEAR($H104)),#REF!,IF(AND(MONTH(AJ$4)=MONTH($G104),YEAR(AJ$4)=YEAR($G104)),#REF!,IF(AND(AJ$4&lt;($H104+1),(AJ$4+1)&gt;$G104),$U104,0)))</f>
        <v>3525.9</v>
      </c>
      <c r="AK104" s="1285" t="e">
        <f>IF(AND(MONTH(AK$4)=MONTH($H104),YEAR(AK$4)=YEAR($H104)),#REF!,IF(AND(MONTH(AK$4)=MONTH($G104),YEAR(AK$4)=YEAR($G104)),#REF!,IF(AND(AK$4&lt;($H104+1),(AK$4+1)&gt;$G104),$U104,0)))</f>
        <v>#REF!</v>
      </c>
      <c r="AL104" s="1285">
        <f>IF(AND(MONTH(AL$4)=MONTH($H104),YEAR(AL$4)=YEAR($H104)),#REF!,IF(AND(MONTH(AL$4)=MONTH($G104),YEAR(AL$4)=YEAR($G104)),#REF!,IF(AND(AL$4&lt;($H104+1),(AL$4+1)&gt;$G104),$U104,0)))</f>
        <v>0</v>
      </c>
      <c r="AM104" s="1285">
        <f>IF(AND(MONTH(AM$4)=MONTH($H104),YEAR(AM$4)=YEAR($H104)),#REF!,IF(AND(MONTH(AM$4)=MONTH($G104),YEAR(AM$4)=YEAR($G104)),#REF!,IF(AND(AM$4&lt;($H104+1),(AM$4+1)&gt;$G104),$U104,0)))</f>
        <v>0</v>
      </c>
      <c r="AN104" s="1285">
        <f>IF(AND(MONTH(AN$4)=MONTH($H104),YEAR(AN$4)=YEAR($H104)),#REF!,IF(AND(MONTH(AN$4)=MONTH($G104),YEAR(AN$4)=YEAR($G104)),#REF!,IF(AND(AN$4&lt;($H104+1),(AN$4+1)&gt;$G104),$U104,0)))</f>
        <v>0</v>
      </c>
      <c r="AO104" s="1285">
        <f>IF(AND(MONTH(AO$4)=MONTH($H104),YEAR(AO$4)=YEAR($H104)),#REF!,IF(AND(MONTH(AO$4)=MONTH($G104),YEAR(AO$4)=YEAR($G104)),#REF!,IF(AND(AO$4&lt;($H104+1),(AO$4+1)&gt;$G104),$U104,0)))</f>
        <v>0</v>
      </c>
      <c r="AP104" s="1285">
        <f>IF(AND(MONTH(AP$4)=MONTH($H104),YEAR(AP$4)=YEAR($H104)),#REF!,IF(AND(MONTH(AP$4)=MONTH($G104),YEAR(AP$4)=YEAR($G104)),#REF!,IF(AND(AP$4&lt;($H104+1),(AP$4+1)&gt;$G104),$U104,0)))</f>
        <v>0</v>
      </c>
      <c r="AQ104" s="1285">
        <f>IF(AND(MONTH(AQ$4)=MONTH($H104),YEAR(AQ$4)=YEAR($H104)),#REF!,IF(AND(MONTH(AQ$4)=MONTH($G104),YEAR(AQ$4)=YEAR($G104)),#REF!,IF(AND(AQ$4&lt;($H104+1),(AQ$4+1)&gt;$G104),$U104,0)))</f>
        <v>0</v>
      </c>
      <c r="AR104" s="1285">
        <f>IF(AND(MONTH(AR$4)=MONTH($H104),YEAR(AR$4)=YEAR($H104)),#REF!,IF(AND(MONTH(AR$4)=MONTH($G104),YEAR(AR$4)=YEAR($G104)),#REF!,IF(AND(AR$4&lt;($H104+1),(AR$4+1)&gt;$G104),$U104,0)))</f>
        <v>0</v>
      </c>
      <c r="AS104" s="1285">
        <f>IF(AND(MONTH(AS$4)=MONTH($H104),YEAR(AS$4)=YEAR($H104)),#REF!,IF(AND(MONTH(AS$4)=MONTH($G104),YEAR(AS$4)=YEAR($G104)),#REF!,IF(AND(AS$4&lt;($H104+1),(AS$4+1)&gt;$G104),$U104,0)))</f>
        <v>0</v>
      </c>
      <c r="AT104" s="1285">
        <f>IF(AND(MONTH(AT$4)=MONTH($H104),YEAR(AT$4)=YEAR($H104)),#REF!,IF(AND(MONTH(AT$4)=MONTH($G104),YEAR(AT$4)=YEAR($G104)),#REF!,IF(AND(AT$4&lt;($H104+1),(AT$4+1)&gt;$G104),$U104,0)))</f>
        <v>0</v>
      </c>
      <c r="AU104" s="1297"/>
      <c r="AV104" s="1028"/>
      <c r="AW104" s="1028"/>
    </row>
    <row r="105" spans="1:49" ht="18" customHeight="1">
      <c r="A105" s="1186">
        <v>41</v>
      </c>
      <c r="B105" s="1308" t="s">
        <v>67</v>
      </c>
      <c r="C105" s="1308" t="s">
        <v>68</v>
      </c>
      <c r="D105" s="1308" t="s">
        <v>141</v>
      </c>
      <c r="E105" s="1187" t="s">
        <v>142</v>
      </c>
      <c r="F105" s="1197" t="s">
        <v>143</v>
      </c>
      <c r="G105" s="1190">
        <v>44831</v>
      </c>
      <c r="H105" s="1190">
        <v>45195</v>
      </c>
      <c r="I105" s="1235"/>
      <c r="J105" s="1236">
        <v>681</v>
      </c>
      <c r="K105" s="1236">
        <v>681</v>
      </c>
      <c r="L105" s="1237">
        <v>17.824999999999999</v>
      </c>
      <c r="M105" s="1237">
        <v>1.38</v>
      </c>
      <c r="N105" s="1237">
        <v>19.578749999999999</v>
      </c>
      <c r="O105" s="1238">
        <v>2.2999999999999998</v>
      </c>
      <c r="P105" s="1234">
        <f t="shared" si="25"/>
        <v>19.204999999999998</v>
      </c>
      <c r="Q105" s="1284">
        <f t="shared" si="31"/>
        <v>12138.825000000001</v>
      </c>
      <c r="R105" s="1285">
        <f t="shared" si="28"/>
        <v>939.78</v>
      </c>
      <c r="S105" s="1285">
        <f t="shared" si="32"/>
        <v>13078.605</v>
      </c>
      <c r="T105" s="1285">
        <f t="shared" si="27"/>
        <v>13333.12875</v>
      </c>
      <c r="U105" s="1285">
        <f t="shared" si="22"/>
        <v>1566.3</v>
      </c>
      <c r="V105" s="1285">
        <f t="shared" si="33"/>
        <v>14899.428749999999</v>
      </c>
      <c r="W105" s="1285">
        <f>IF(AND(MONTH(W$4)=MONTH($H105),YEAR(W$4)=YEAR($H105)),#REF!,IF(AND(MONTH(W$4)=MONTH($G105),YEAR(W$4)=YEAR($G105)),#REF!,IF(AND(W$4&lt;($H105+1),(W$4+1)&gt;$G105),$Q105,0)))</f>
        <v>12138.825000000001</v>
      </c>
      <c r="X105" s="1285">
        <f>IF(AND(MONTH(X$4)=MONTH($H105),YEAR(X$4)=YEAR($H105)),#REF!,IF(AND(MONTH(X$4)=MONTH($G105),YEAR(X$4)=YEAR($G105)),#REF!,IF(AND(X$4&lt;($H105+1),(X$4+1)&gt;$G105),$T105,0)))</f>
        <v>13333.12875</v>
      </c>
      <c r="Y105" s="1285">
        <f>IF(AND(MONTH(Y$4)=MONTH($H105),YEAR(Y$4)=YEAR($H105)),#REF!,IF(AND(MONTH(Y$4)=MONTH($G105),YEAR(Y$4)=YEAR($G105)),#REF!,IF(AND(Y$4&lt;($H105+1),(Y$4+1)&gt;$G105),$T105,0)))</f>
        <v>13333.12875</v>
      </c>
      <c r="Z105" s="1285">
        <f>IF(AND(MONTH(Z$4)=MONTH($H105),YEAR(Z$4)=YEAR($H105)),#REF!,IF(AND(MONTH(Z$4)=MONTH($G105),YEAR(Z$4)=YEAR($G105)),#REF!,IF(AND(Z$4&lt;($H105+1),(Z$4+1)&gt;$G105),$T105,0)))</f>
        <v>13333.12875</v>
      </c>
      <c r="AA105" s="1285">
        <f>IF(AND(MONTH(AA$4)=MONTH($H105),YEAR(AA$4)=YEAR($H105)),#REF!,IF(AND(MONTH(AA$4)=MONTH($G105),YEAR(AA$4)=YEAR($G105)),#REF!,IF(AND(AA$4&lt;($H105+1),(AA$4+1)&gt;$G105),$T105,0)))</f>
        <v>13333.12875</v>
      </c>
      <c r="AB105" s="1285">
        <f>IF(AND(MONTH(AB$4)=MONTH($H105),YEAR(AB$4)=YEAR($H105)),#REF!,IF(AND(MONTH(AB$4)=MONTH($G105),YEAR(AB$4)=YEAR($G105)),#REF!,IF(AND(AB$4&lt;($H105+1),(AB$4+1)&gt;$G105),$T105,0)))</f>
        <v>13333.12875</v>
      </c>
      <c r="AC105" s="1285">
        <f>IF(AND(MONTH(AC$4)=MONTH($H105),YEAR(AC$4)=YEAR($H105)),#REF!,IF(AND(MONTH(AC$4)=MONTH($G105),YEAR(AC$4)=YEAR($G105)),#REF!,IF(AND(AC$4&lt;($H105+1),(AC$4+1)&gt;$G105),$T105,0)))</f>
        <v>13333.12875</v>
      </c>
      <c r="AD105" s="1285">
        <f>IF(AND(MONTH(AD$4)=MONTH($H105),YEAR(AD$4)=YEAR($H105)),#REF!,IF(AND(MONTH(AD$4)=MONTH($G105),YEAR(AD$4)=YEAR($G105)),#REF!,IF(AND(AD$4&lt;($H105+1),(AD$4+1)&gt;$G105),$T105,0)))</f>
        <v>13333.12875</v>
      </c>
      <c r="AE105" s="1285" t="e">
        <f>IF(AND(MONTH(AE$4)=MONTH($H105),YEAR(AE$4)=YEAR($H105)),#REF!,IF(AND(MONTH(AE$4)=MONTH($G105),YEAR(AE$4)=YEAR($G105)),#REF!,IF(AND(AE$4&lt;($H105+1),(AE$4+1)&gt;$G105),$T105,0)))</f>
        <v>#REF!</v>
      </c>
      <c r="AF105" s="1285">
        <f>IF(AND(MONTH(AF$4)=MONTH($H105),YEAR(AF$4)=YEAR($H105)),#REF!,IF(AND(MONTH(AF$4)=MONTH($G105),YEAR(AF$4)=YEAR($G105)),#REF!,IF(AND(AF$4&lt;($H105+1),(AF$4+1)&gt;$G105),$T105,0)))</f>
        <v>0</v>
      </c>
      <c r="AG105" s="1285">
        <f>IF(AND(MONTH(AG$4)=MONTH($H105),YEAR(AG$4)=YEAR($H105)),#REF!,IF(AND(MONTH(AG$4)=MONTH($G105),YEAR(AG$4)=YEAR($G105)),#REF!,IF(AND(AG$4&lt;($H105+1),(AG$4+1)&gt;$G105),$T105,0)))</f>
        <v>0</v>
      </c>
      <c r="AH105" s="1285">
        <f>IF(AND(MONTH(AH$4)=MONTH($H105),YEAR(AH$4)=YEAR($H105)),#REF!,IF(AND(MONTH(AH$4)=MONTH($G105),YEAR(AH$4)=YEAR($G105)),#REF!,IF(AND(AH$4&lt;($H105+1),(AH$4+1)&gt;$G105),$T105,0)))</f>
        <v>0</v>
      </c>
      <c r="AI105" s="1285">
        <f>IF(AND(MONTH(AI$4)=MONTH($H105),YEAR(AI$4)=YEAR($H105)),#REF!,IF(AND(MONTH(AI$4)=MONTH($G105),YEAR(AI$4)=YEAR($G105)),#REF!,IF(AND(AI$4&lt;($H105+1),(AI$4+1)&gt;$G105),$R105,0)))</f>
        <v>939.78</v>
      </c>
      <c r="AJ105" s="1285">
        <f>IF(AND(MONTH(AJ$4)=MONTH($H105),YEAR(AJ$4)=YEAR($H105)),#REF!,IF(AND(MONTH(AJ$4)=MONTH($G105),YEAR(AJ$4)=YEAR($G105)),#REF!,IF(AND(AJ$4&lt;($H105+1),(AJ$4+1)&gt;$G105),$U105,0)))</f>
        <v>1566.3</v>
      </c>
      <c r="AK105" s="1285">
        <f>IF(AND(MONTH(AK$4)=MONTH($H105),YEAR(AK$4)=YEAR($H105)),#REF!,IF(AND(MONTH(AK$4)=MONTH($G105),YEAR(AK$4)=YEAR($G105)),#REF!,IF(AND(AK$4&lt;($H105+1),(AK$4+1)&gt;$G105),$U105,0)))</f>
        <v>1566.3</v>
      </c>
      <c r="AL105" s="1285">
        <f>IF(AND(MONTH(AL$4)=MONTH($H105),YEAR(AL$4)=YEAR($H105)),#REF!,IF(AND(MONTH(AL$4)=MONTH($G105),YEAR(AL$4)=YEAR($G105)),#REF!,IF(AND(AL$4&lt;($H105+1),(AL$4+1)&gt;$G105),$U105,0)))</f>
        <v>1566.3</v>
      </c>
      <c r="AM105" s="1285">
        <f>IF(AND(MONTH(AM$4)=MONTH($H105),YEAR(AM$4)=YEAR($H105)),#REF!,IF(AND(MONTH(AM$4)=MONTH($G105),YEAR(AM$4)=YEAR($G105)),#REF!,IF(AND(AM$4&lt;($H105+1),(AM$4+1)&gt;$G105),$U105,0)))</f>
        <v>1566.3</v>
      </c>
      <c r="AN105" s="1285">
        <f>IF(AND(MONTH(AN$4)=MONTH($H105),YEAR(AN$4)=YEAR($H105)),#REF!,IF(AND(MONTH(AN$4)=MONTH($G105),YEAR(AN$4)=YEAR($G105)),#REF!,IF(AND(AN$4&lt;($H105+1),(AN$4+1)&gt;$G105),$U105,0)))</f>
        <v>1566.3</v>
      </c>
      <c r="AO105" s="1285">
        <f>IF(AND(MONTH(AO$4)=MONTH($H105),YEAR(AO$4)=YEAR($H105)),#REF!,IF(AND(MONTH(AO$4)=MONTH($G105),YEAR(AO$4)=YEAR($G105)),#REF!,IF(AND(AO$4&lt;($H105+1),(AO$4+1)&gt;$G105),$U105,0)))</f>
        <v>1566.3</v>
      </c>
      <c r="AP105" s="1285">
        <f>IF(AND(MONTH(AP$4)=MONTH($H105),YEAR(AP$4)=YEAR($H105)),#REF!,IF(AND(MONTH(AP$4)=MONTH($G105),YEAR(AP$4)=YEAR($G105)),#REF!,IF(AND(AP$4&lt;($H105+1),(AP$4+1)&gt;$G105),$U105,0)))</f>
        <v>1566.3</v>
      </c>
      <c r="AQ105" s="1285" t="e">
        <f>IF(AND(MONTH(AQ$4)=MONTH($H105),YEAR(AQ$4)=YEAR($H105)),#REF!,IF(AND(MONTH(AQ$4)=MONTH($G105),YEAR(AQ$4)=YEAR($G105)),#REF!,IF(AND(AQ$4&lt;($H105+1),(AQ$4+1)&gt;$G105),$U105,0)))</f>
        <v>#REF!</v>
      </c>
      <c r="AR105" s="1285">
        <f>IF(AND(MONTH(AR$4)=MONTH($H105),YEAR(AR$4)=YEAR($H105)),#REF!,IF(AND(MONTH(AR$4)=MONTH($G105),YEAR(AR$4)=YEAR($G105)),#REF!,IF(AND(AR$4&lt;($H105+1),(AR$4+1)&gt;$G105),$U105,0)))</f>
        <v>0</v>
      </c>
      <c r="AS105" s="1285">
        <f>IF(AND(MONTH(AS$4)=MONTH($H105),YEAR(AS$4)=YEAR($H105)),#REF!,IF(AND(MONTH(AS$4)=MONTH($G105),YEAR(AS$4)=YEAR($G105)),#REF!,IF(AND(AS$4&lt;($H105+1),(AS$4+1)&gt;$G105),$U105,0)))</f>
        <v>0</v>
      </c>
      <c r="AT105" s="1285">
        <f>IF(AND(MONTH(AT$4)=MONTH($H105),YEAR(AT$4)=YEAR($H105)),#REF!,IF(AND(MONTH(AT$4)=MONTH($G105),YEAR(AT$4)=YEAR($G105)),#REF!,IF(AND(AT$4&lt;($H105+1),(AT$4+1)&gt;$G105),$U105,0)))</f>
        <v>0</v>
      </c>
      <c r="AU105" s="1297"/>
      <c r="AV105" s="1028"/>
      <c r="AW105" s="1028"/>
    </row>
    <row r="106" spans="1:49" ht="18" customHeight="1">
      <c r="A106" s="1186">
        <v>41</v>
      </c>
      <c r="B106" s="1308" t="s">
        <v>67</v>
      </c>
      <c r="C106" s="1308" t="s">
        <v>68</v>
      </c>
      <c r="D106" s="1308" t="s">
        <v>141</v>
      </c>
      <c r="E106" s="1187"/>
      <c r="F106" s="1197" t="s">
        <v>143</v>
      </c>
      <c r="G106" s="1190">
        <v>45196</v>
      </c>
      <c r="H106" s="1190">
        <v>45561</v>
      </c>
      <c r="I106" s="1235"/>
      <c r="J106" s="1236">
        <v>0</v>
      </c>
      <c r="K106" s="1236">
        <v>681</v>
      </c>
      <c r="L106" s="1237">
        <v>18.170000000000002</v>
      </c>
      <c r="M106" s="1237">
        <v>1.38</v>
      </c>
      <c r="N106" s="1237">
        <v>19.9755</v>
      </c>
      <c r="O106" s="1238">
        <v>2.2999999999999998</v>
      </c>
      <c r="P106" s="1234">
        <f t="shared" si="25"/>
        <v>19.55</v>
      </c>
      <c r="Q106" s="1284">
        <f t="shared" si="31"/>
        <v>12373.77</v>
      </c>
      <c r="R106" s="1285">
        <f t="shared" si="28"/>
        <v>939.78</v>
      </c>
      <c r="S106" s="1285">
        <f t="shared" si="32"/>
        <v>13313.55</v>
      </c>
      <c r="T106" s="1285">
        <f t="shared" si="27"/>
        <v>13603.315500000001</v>
      </c>
      <c r="U106" s="1285">
        <f t="shared" si="22"/>
        <v>1566.3</v>
      </c>
      <c r="V106" s="1285">
        <f t="shared" si="33"/>
        <v>15169.6155</v>
      </c>
      <c r="W106" s="1285">
        <f>IF(AND(MONTH(W$4)=MONTH($H106),YEAR(W$4)=YEAR($H106)),#REF!,IF(AND(MONTH(W$4)=MONTH($G106),YEAR(W$4)=YEAR($G106)),#REF!,IF(AND(W$4&lt;($H106+1),(W$4+1)&gt;$G106),$Q106,0)))</f>
        <v>0</v>
      </c>
      <c r="X106" s="1285">
        <f>IF(AND(MONTH(X$4)=MONTH($H106),YEAR(X$4)=YEAR($H106)),#REF!,IF(AND(MONTH(X$4)=MONTH($G106),YEAR(X$4)=YEAR($G106)),#REF!,IF(AND(X$4&lt;($H106+1),(X$4+1)&gt;$G106),$T106,0)))</f>
        <v>0</v>
      </c>
      <c r="Y106" s="1285">
        <f>IF(AND(MONTH(Y$4)=MONTH($H106),YEAR(Y$4)=YEAR($H106)),#REF!,IF(AND(MONTH(Y$4)=MONTH($G106),YEAR(Y$4)=YEAR($G106)),#REF!,IF(AND(Y$4&lt;($H106+1),(Y$4+1)&gt;$G106),$T106,0)))</f>
        <v>0</v>
      </c>
      <c r="Z106" s="1285">
        <f>IF(AND(MONTH(Z$4)=MONTH($H106),YEAR(Z$4)=YEAR($H106)),#REF!,IF(AND(MONTH(Z$4)=MONTH($G106),YEAR(Z$4)=YEAR($G106)),#REF!,IF(AND(Z$4&lt;($H106+1),(Z$4+1)&gt;$G106),$T106,0)))</f>
        <v>0</v>
      </c>
      <c r="AA106" s="1285">
        <f>IF(AND(MONTH(AA$4)=MONTH($H106),YEAR(AA$4)=YEAR($H106)),#REF!,IF(AND(MONTH(AA$4)=MONTH($G106),YEAR(AA$4)=YEAR($G106)),#REF!,IF(AND(AA$4&lt;($H106+1),(AA$4+1)&gt;$G106),$T106,0)))</f>
        <v>0</v>
      </c>
      <c r="AB106" s="1285">
        <f>IF(AND(MONTH(AB$4)=MONTH($H106),YEAR(AB$4)=YEAR($H106)),#REF!,IF(AND(MONTH(AB$4)=MONTH($G106),YEAR(AB$4)=YEAR($G106)),#REF!,IF(AND(AB$4&lt;($H106+1),(AB$4+1)&gt;$G106),$T106,0)))</f>
        <v>0</v>
      </c>
      <c r="AC106" s="1285">
        <f>IF(AND(MONTH(AC$4)=MONTH($H106),YEAR(AC$4)=YEAR($H106)),#REF!,IF(AND(MONTH(AC$4)=MONTH($G106),YEAR(AC$4)=YEAR($G106)),#REF!,IF(AND(AC$4&lt;($H106+1),(AC$4+1)&gt;$G106),$T106,0)))</f>
        <v>0</v>
      </c>
      <c r="AD106" s="1285">
        <f>IF(AND(MONTH(AD$4)=MONTH($H106),YEAR(AD$4)=YEAR($H106)),#REF!,IF(AND(MONTH(AD$4)=MONTH($G106),YEAR(AD$4)=YEAR($G106)),#REF!,IF(AND(AD$4&lt;($H106+1),(AD$4+1)&gt;$G106),$T106,0)))</f>
        <v>0</v>
      </c>
      <c r="AE106" s="1285" t="e">
        <f>IF(AND(MONTH(AE$4)=MONTH($H106),YEAR(AE$4)=YEAR($H106)),#REF!,IF(AND(MONTH(AE$4)=MONTH($G106),YEAR(AE$4)=YEAR($G106)),#REF!,IF(AND(AE$4&lt;($H106+1),(AE$4+1)&gt;$G106),$T106,0)))</f>
        <v>#REF!</v>
      </c>
      <c r="AF106" s="1285">
        <f>IF(AND(MONTH(AF$4)=MONTH($H106),YEAR(AF$4)=YEAR($H106)),#REF!,IF(AND(MONTH(AF$4)=MONTH($G106),YEAR(AF$4)=YEAR($G106)),#REF!,IF(AND(AF$4&lt;($H106+1),(AF$4+1)&gt;$G106),$T106,0)))</f>
        <v>13603.315500000001</v>
      </c>
      <c r="AG106" s="1285">
        <f>IF(AND(MONTH(AG$4)=MONTH($H106),YEAR(AG$4)=YEAR($H106)),#REF!,IF(AND(MONTH(AG$4)=MONTH($G106),YEAR(AG$4)=YEAR($G106)),#REF!,IF(AND(AG$4&lt;($H106+1),(AG$4+1)&gt;$G106),$T106,0)))</f>
        <v>13603.315500000001</v>
      </c>
      <c r="AH106" s="1285">
        <f>IF(AND(MONTH(AH$4)=MONTH($H106),YEAR(AH$4)=YEAR($H106)),#REF!,IF(AND(MONTH(AH$4)=MONTH($G106),YEAR(AH$4)=YEAR($G106)),#REF!,IF(AND(AH$4&lt;($H106+1),(AH$4+1)&gt;$G106),$T106,0)))</f>
        <v>13603.315500000001</v>
      </c>
      <c r="AI106" s="1285">
        <f>IF(AND(MONTH(AI$4)=MONTH($H106),YEAR(AI$4)=YEAR($H106)),#REF!,IF(AND(MONTH(AI$4)=MONTH($G106),YEAR(AI$4)=YEAR($G106)),#REF!,IF(AND(AI$4&lt;($H106+1),(AI$4+1)&gt;$G106),$R106,0)))</f>
        <v>0</v>
      </c>
      <c r="AJ106" s="1285">
        <f>IF(AND(MONTH(AJ$4)=MONTH($H106),YEAR(AJ$4)=YEAR($H106)),#REF!,IF(AND(MONTH(AJ$4)=MONTH($G106),YEAR(AJ$4)=YEAR($G106)),#REF!,IF(AND(AJ$4&lt;($H106+1),(AJ$4+1)&gt;$G106),$U106,0)))</f>
        <v>0</v>
      </c>
      <c r="AK106" s="1285">
        <f>IF(AND(MONTH(AK$4)=MONTH($H106),YEAR(AK$4)=YEAR($H106)),#REF!,IF(AND(MONTH(AK$4)=MONTH($G106),YEAR(AK$4)=YEAR($G106)),#REF!,IF(AND(AK$4&lt;($H106+1),(AK$4+1)&gt;$G106),$U106,0)))</f>
        <v>0</v>
      </c>
      <c r="AL106" s="1285">
        <f>IF(AND(MONTH(AL$4)=MONTH($H106),YEAR(AL$4)=YEAR($H106)),#REF!,IF(AND(MONTH(AL$4)=MONTH($G106),YEAR(AL$4)=YEAR($G106)),#REF!,IF(AND(AL$4&lt;($H106+1),(AL$4+1)&gt;$G106),$U106,0)))</f>
        <v>0</v>
      </c>
      <c r="AM106" s="1285">
        <f>IF(AND(MONTH(AM$4)=MONTH($H106),YEAR(AM$4)=YEAR($H106)),#REF!,IF(AND(MONTH(AM$4)=MONTH($G106),YEAR(AM$4)=YEAR($G106)),#REF!,IF(AND(AM$4&lt;($H106+1),(AM$4+1)&gt;$G106),$U106,0)))</f>
        <v>0</v>
      </c>
      <c r="AN106" s="1285">
        <f>IF(AND(MONTH(AN$4)=MONTH($H106),YEAR(AN$4)=YEAR($H106)),#REF!,IF(AND(MONTH(AN$4)=MONTH($G106),YEAR(AN$4)=YEAR($G106)),#REF!,IF(AND(AN$4&lt;($H106+1),(AN$4+1)&gt;$G106),$U106,0)))</f>
        <v>0</v>
      </c>
      <c r="AO106" s="1285">
        <f>IF(AND(MONTH(AO$4)=MONTH($H106),YEAR(AO$4)=YEAR($H106)),#REF!,IF(AND(MONTH(AO$4)=MONTH($G106),YEAR(AO$4)=YEAR($G106)),#REF!,IF(AND(AO$4&lt;($H106+1),(AO$4+1)&gt;$G106),$U106,0)))</f>
        <v>0</v>
      </c>
      <c r="AP106" s="1285">
        <f>IF(AND(MONTH(AP$4)=MONTH($H106),YEAR(AP$4)=YEAR($H106)),#REF!,IF(AND(MONTH(AP$4)=MONTH($G106),YEAR(AP$4)=YEAR($G106)),#REF!,IF(AND(AP$4&lt;($H106+1),(AP$4+1)&gt;$G106),$U106,0)))</f>
        <v>0</v>
      </c>
      <c r="AQ106" s="1285" t="e">
        <f>IF(AND(MONTH(AQ$4)=MONTH($H106),YEAR(AQ$4)=YEAR($H106)),#REF!,IF(AND(MONTH(AQ$4)=MONTH($G106),YEAR(AQ$4)=YEAR($G106)),#REF!,IF(AND(AQ$4&lt;($H106+1),(AQ$4+1)&gt;$G106),$U106,0)))</f>
        <v>#REF!</v>
      </c>
      <c r="AR106" s="1285">
        <f>IF(AND(MONTH(AR$4)=MONTH($H106),YEAR(AR$4)=YEAR($H106)),#REF!,IF(AND(MONTH(AR$4)=MONTH($G106),YEAR(AR$4)=YEAR($G106)),#REF!,IF(AND(AR$4&lt;($H106+1),(AR$4+1)&gt;$G106),$U106,0)))</f>
        <v>1566.3</v>
      </c>
      <c r="AS106" s="1285">
        <f>IF(AND(MONTH(AS$4)=MONTH($H106),YEAR(AS$4)=YEAR($H106)),#REF!,IF(AND(MONTH(AS$4)=MONTH($G106),YEAR(AS$4)=YEAR($G106)),#REF!,IF(AND(AS$4&lt;($H106+1),(AS$4+1)&gt;$G106),$U106,0)))</f>
        <v>1566.3</v>
      </c>
      <c r="AT106" s="1285">
        <f>IF(AND(MONTH(AT$4)=MONTH($H106),YEAR(AT$4)=YEAR($H106)),#REF!,IF(AND(MONTH(AT$4)=MONTH($G106),YEAR(AT$4)=YEAR($G106)),#REF!,IF(AND(AT$4&lt;($H106+1),(AT$4+1)&gt;$G106),$U106,0)))</f>
        <v>1566.3</v>
      </c>
      <c r="AU106" s="1297"/>
      <c r="AV106" s="1028"/>
      <c r="AW106" s="1028"/>
    </row>
    <row r="107" spans="1:49" ht="18" customHeight="1">
      <c r="A107" s="1186">
        <v>41</v>
      </c>
      <c r="B107" s="1308" t="s">
        <v>67</v>
      </c>
      <c r="C107" s="1308" t="s">
        <v>68</v>
      </c>
      <c r="D107" s="1308" t="s">
        <v>141</v>
      </c>
      <c r="E107" s="1187"/>
      <c r="F107" s="1197" t="s">
        <v>143</v>
      </c>
      <c r="G107" s="1190">
        <v>45562</v>
      </c>
      <c r="H107" s="1190">
        <v>45926</v>
      </c>
      <c r="I107" s="1235"/>
      <c r="J107" s="1236">
        <v>0</v>
      </c>
      <c r="K107" s="1236">
        <v>681</v>
      </c>
      <c r="L107" s="1237">
        <v>18.515000000000001</v>
      </c>
      <c r="M107" s="1237">
        <v>1.38</v>
      </c>
      <c r="N107" s="1237">
        <v>20.372250000000001</v>
      </c>
      <c r="O107" s="1238">
        <v>2.2999999999999998</v>
      </c>
      <c r="P107" s="1234">
        <f t="shared" si="25"/>
        <v>19.895</v>
      </c>
      <c r="Q107" s="1284">
        <f t="shared" si="31"/>
        <v>12608.715</v>
      </c>
      <c r="R107" s="1285">
        <f t="shared" si="28"/>
        <v>939.78</v>
      </c>
      <c r="S107" s="1285">
        <f t="shared" si="32"/>
        <v>13548.495000000001</v>
      </c>
      <c r="T107" s="1285">
        <f t="shared" si="27"/>
        <v>13873.50225</v>
      </c>
      <c r="U107" s="1285">
        <f t="shared" si="22"/>
        <v>1566.3</v>
      </c>
      <c r="V107" s="1285">
        <f t="shared" si="33"/>
        <v>15439.802250000001</v>
      </c>
      <c r="W107" s="1285">
        <f>IF(AND(MONTH(W$4)=MONTH($H107),YEAR(W$4)=YEAR($H107)),#REF!,IF(AND(MONTH(W$4)=MONTH($G107),YEAR(W$4)=YEAR($G107)),#REF!,IF(AND(W$4&lt;($H107+1),(W$4+1)&gt;$G107),$Q107,0)))</f>
        <v>0</v>
      </c>
      <c r="X107" s="1285">
        <f>IF(AND(MONTH(X$4)=MONTH($H107),YEAR(X$4)=YEAR($H107)),#REF!,IF(AND(MONTH(X$4)=MONTH($G107),YEAR(X$4)=YEAR($G107)),#REF!,IF(AND(X$4&lt;($H107+1),(X$4+1)&gt;$G107),$T107,0)))</f>
        <v>0</v>
      </c>
      <c r="Y107" s="1285">
        <f>IF(AND(MONTH(Y$4)=MONTH($H107),YEAR(Y$4)=YEAR($H107)),#REF!,IF(AND(MONTH(Y$4)=MONTH($G107),YEAR(Y$4)=YEAR($G107)),#REF!,IF(AND(Y$4&lt;($H107+1),(Y$4+1)&gt;$G107),$T107,0)))</f>
        <v>0</v>
      </c>
      <c r="Z107" s="1285">
        <f>IF(AND(MONTH(Z$4)=MONTH($H107),YEAR(Z$4)=YEAR($H107)),#REF!,IF(AND(MONTH(Z$4)=MONTH($G107),YEAR(Z$4)=YEAR($G107)),#REF!,IF(AND(Z$4&lt;($H107+1),(Z$4+1)&gt;$G107),$T107,0)))</f>
        <v>0</v>
      </c>
      <c r="AA107" s="1285">
        <f>IF(AND(MONTH(AA$4)=MONTH($H107),YEAR(AA$4)=YEAR($H107)),#REF!,IF(AND(MONTH(AA$4)=MONTH($G107),YEAR(AA$4)=YEAR($G107)),#REF!,IF(AND(AA$4&lt;($H107+1),(AA$4+1)&gt;$G107),$T107,0)))</f>
        <v>0</v>
      </c>
      <c r="AB107" s="1285">
        <f>IF(AND(MONTH(AB$4)=MONTH($H107),YEAR(AB$4)=YEAR($H107)),#REF!,IF(AND(MONTH(AB$4)=MONTH($G107),YEAR(AB$4)=YEAR($G107)),#REF!,IF(AND(AB$4&lt;($H107+1),(AB$4+1)&gt;$G107),$T107,0)))</f>
        <v>0</v>
      </c>
      <c r="AC107" s="1285">
        <f>IF(AND(MONTH(AC$4)=MONTH($H107),YEAR(AC$4)=YEAR($H107)),#REF!,IF(AND(MONTH(AC$4)=MONTH($G107),YEAR(AC$4)=YEAR($G107)),#REF!,IF(AND(AC$4&lt;($H107+1),(AC$4+1)&gt;$G107),$T107,0)))</f>
        <v>0</v>
      </c>
      <c r="AD107" s="1285">
        <f>IF(AND(MONTH(AD$4)=MONTH($H107),YEAR(AD$4)=YEAR($H107)),#REF!,IF(AND(MONTH(AD$4)=MONTH($G107),YEAR(AD$4)=YEAR($G107)),#REF!,IF(AND(AD$4&lt;($H107+1),(AD$4+1)&gt;$G107),$T107,0)))</f>
        <v>0</v>
      </c>
      <c r="AE107" s="1285">
        <f>IF(AND(MONTH(AE$4)=MONTH($H107),YEAR(AE$4)=YEAR($H107)),#REF!,IF(AND(MONTH(AE$4)=MONTH($G107),YEAR(AE$4)=YEAR($G107)),#REF!,IF(AND(AE$4&lt;($H107+1),(AE$4+1)&gt;$G107),$T107,0)))</f>
        <v>0</v>
      </c>
      <c r="AF107" s="1285">
        <f>IF(AND(MONTH(AF$4)=MONTH($H107),YEAR(AF$4)=YEAR($H107)),#REF!,IF(AND(MONTH(AF$4)=MONTH($G107),YEAR(AF$4)=YEAR($G107)),#REF!,IF(AND(AF$4&lt;($H107+1),(AF$4+1)&gt;$G107),$T107,0)))</f>
        <v>0</v>
      </c>
      <c r="AG107" s="1285">
        <f>IF(AND(MONTH(AG$4)=MONTH($H107),YEAR(AG$4)=YEAR($H107)),#REF!,IF(AND(MONTH(AG$4)=MONTH($G107),YEAR(AG$4)=YEAR($G107)),#REF!,IF(AND(AG$4&lt;($H107+1),(AG$4+1)&gt;$G107),$T107,0)))</f>
        <v>0</v>
      </c>
      <c r="AH107" s="1285">
        <f>IF(AND(MONTH(AH$4)=MONTH($H107),YEAR(AH$4)=YEAR($H107)),#REF!,IF(AND(MONTH(AH$4)=MONTH($G107),YEAR(AH$4)=YEAR($G107)),#REF!,IF(AND(AH$4&lt;($H107+1),(AH$4+1)&gt;$G107),$T107,0)))</f>
        <v>0</v>
      </c>
      <c r="AI107" s="1285">
        <f>IF(AND(MONTH(AI$4)=MONTH($H107),YEAR(AI$4)=YEAR($H107)),#REF!,IF(AND(MONTH(AI$4)=MONTH($G107),YEAR(AI$4)=YEAR($G107)),#REF!,IF(AND(AI$4&lt;($H107+1),(AI$4+1)&gt;$G107),$R107,0)))</f>
        <v>0</v>
      </c>
      <c r="AJ107" s="1285">
        <f>IF(AND(MONTH(AJ$4)=MONTH($H107),YEAR(AJ$4)=YEAR($H107)),#REF!,IF(AND(MONTH(AJ$4)=MONTH($G107),YEAR(AJ$4)=YEAR($G107)),#REF!,IF(AND(AJ$4&lt;($H107+1),(AJ$4+1)&gt;$G107),$U107,0)))</f>
        <v>0</v>
      </c>
      <c r="AK107" s="1285">
        <f>IF(AND(MONTH(AK$4)=MONTH($H107),YEAR(AK$4)=YEAR($H107)),#REF!,IF(AND(MONTH(AK$4)=MONTH($G107),YEAR(AK$4)=YEAR($G107)),#REF!,IF(AND(AK$4&lt;($H107+1),(AK$4+1)&gt;$G107),$U107,0)))</f>
        <v>0</v>
      </c>
      <c r="AL107" s="1285">
        <f>IF(AND(MONTH(AL$4)=MONTH($H107),YEAR(AL$4)=YEAR($H107)),#REF!,IF(AND(MONTH(AL$4)=MONTH($G107),YEAR(AL$4)=YEAR($G107)),#REF!,IF(AND(AL$4&lt;($H107+1),(AL$4+1)&gt;$G107),$U107,0)))</f>
        <v>0</v>
      </c>
      <c r="AM107" s="1285">
        <f>IF(AND(MONTH(AM$4)=MONTH($H107),YEAR(AM$4)=YEAR($H107)),#REF!,IF(AND(MONTH(AM$4)=MONTH($G107),YEAR(AM$4)=YEAR($G107)),#REF!,IF(AND(AM$4&lt;($H107+1),(AM$4+1)&gt;$G107),$U107,0)))</f>
        <v>0</v>
      </c>
      <c r="AN107" s="1285">
        <f>IF(AND(MONTH(AN$4)=MONTH($H107),YEAR(AN$4)=YEAR($H107)),#REF!,IF(AND(MONTH(AN$4)=MONTH($G107),YEAR(AN$4)=YEAR($G107)),#REF!,IF(AND(AN$4&lt;($H107+1),(AN$4+1)&gt;$G107),$U107,0)))</f>
        <v>0</v>
      </c>
      <c r="AO107" s="1285">
        <f>IF(AND(MONTH(AO$4)=MONTH($H107),YEAR(AO$4)=YEAR($H107)),#REF!,IF(AND(MONTH(AO$4)=MONTH($G107),YEAR(AO$4)=YEAR($G107)),#REF!,IF(AND(AO$4&lt;($H107+1),(AO$4+1)&gt;$G107),$U107,0)))</f>
        <v>0</v>
      </c>
      <c r="AP107" s="1285">
        <f>IF(AND(MONTH(AP$4)=MONTH($H107),YEAR(AP$4)=YEAR($H107)),#REF!,IF(AND(MONTH(AP$4)=MONTH($G107),YEAR(AP$4)=YEAR($G107)),#REF!,IF(AND(AP$4&lt;($H107+1),(AP$4+1)&gt;$G107),$U107,0)))</f>
        <v>0</v>
      </c>
      <c r="AQ107" s="1285">
        <f>IF(AND(MONTH(AQ$4)=MONTH($H107),YEAR(AQ$4)=YEAR($H107)),#REF!,IF(AND(MONTH(AQ$4)=MONTH($G107),YEAR(AQ$4)=YEAR($G107)),#REF!,IF(AND(AQ$4&lt;($H107+1),(AQ$4+1)&gt;$G107),$U107,0)))</f>
        <v>0</v>
      </c>
      <c r="AR107" s="1285">
        <f>IF(AND(MONTH(AR$4)=MONTH($H107),YEAR(AR$4)=YEAR($H107)),#REF!,IF(AND(MONTH(AR$4)=MONTH($G107),YEAR(AR$4)=YEAR($G107)),#REF!,IF(AND(AR$4&lt;($H107+1),(AR$4+1)&gt;$G107),$U107,0)))</f>
        <v>0</v>
      </c>
      <c r="AS107" s="1285">
        <f>IF(AND(MONTH(AS$4)=MONTH($H107),YEAR(AS$4)=YEAR($H107)),#REF!,IF(AND(MONTH(AS$4)=MONTH($G107),YEAR(AS$4)=YEAR($G107)),#REF!,IF(AND(AS$4&lt;($H107+1),(AS$4+1)&gt;$G107),$U107,0)))</f>
        <v>0</v>
      </c>
      <c r="AT107" s="1285">
        <f>IF(AND(MONTH(AT$4)=MONTH($H107),YEAR(AT$4)=YEAR($H107)),#REF!,IF(AND(MONTH(AT$4)=MONTH($G107),YEAR(AT$4)=YEAR($G107)),#REF!,IF(AND(AT$4&lt;($H107+1),(AT$4+1)&gt;$G107),$U107,0)))</f>
        <v>0</v>
      </c>
      <c r="AU107" s="1297"/>
      <c r="AV107" s="1028"/>
      <c r="AW107" s="1028"/>
    </row>
    <row r="108" spans="1:49" ht="18" customHeight="1">
      <c r="A108" s="1186">
        <v>42</v>
      </c>
      <c r="B108" s="1187" t="s">
        <v>67</v>
      </c>
      <c r="C108" s="1187" t="s">
        <v>35</v>
      </c>
      <c r="D108" s="1376" t="s">
        <v>144</v>
      </c>
      <c r="E108" s="1187" t="s">
        <v>145</v>
      </c>
      <c r="F108" s="1364" t="s">
        <v>146</v>
      </c>
      <c r="G108" s="1190">
        <v>44442</v>
      </c>
      <c r="H108" s="1190">
        <v>45171</v>
      </c>
      <c r="I108" s="1235"/>
      <c r="J108" s="1236">
        <v>511</v>
      </c>
      <c r="K108" s="1236">
        <v>511</v>
      </c>
      <c r="L108" s="1237">
        <v>12.42</v>
      </c>
      <c r="M108" s="1237">
        <v>1.38</v>
      </c>
      <c r="N108" s="1237">
        <v>13.363</v>
      </c>
      <c r="O108" s="1238">
        <v>2.2999999999999998</v>
      </c>
      <c r="P108" s="1234">
        <f t="shared" si="25"/>
        <v>13.8</v>
      </c>
      <c r="Q108" s="1284">
        <f t="shared" si="31"/>
        <v>6346.62</v>
      </c>
      <c r="R108" s="1285">
        <f t="shared" si="28"/>
        <v>705.18</v>
      </c>
      <c r="S108" s="1285">
        <f t="shared" ref="S108:S109" si="34">SUM(Q108:R108)</f>
        <v>7051.8</v>
      </c>
      <c r="T108" s="1285">
        <f t="shared" si="27"/>
        <v>6828.4930000000004</v>
      </c>
      <c r="U108" s="1285">
        <f t="shared" si="22"/>
        <v>1175.3</v>
      </c>
      <c r="V108" s="1285">
        <f t="shared" ref="V108:V109" si="35">SUM(T108:U108)</f>
        <v>8003.7929999999997</v>
      </c>
      <c r="W108" s="1285">
        <f>IF(AND(MONTH(W$4)=MONTH($H108),YEAR(W$4)=YEAR($H108)),#REF!,IF(AND(MONTH(W$4)=MONTH($G108),YEAR(W$4)=YEAR($G108)),#REF!,IF(AND(W$4&lt;($H108+1),(W$4+1)&gt;$G108),$Q108,0)))</f>
        <v>6346.62</v>
      </c>
      <c r="X108" s="1285">
        <f>IF(AND(MONTH(X$4)=MONTH($H108),YEAR(X$4)=YEAR($H108)),#REF!,IF(AND(MONTH(X$4)=MONTH($G108),YEAR(X$4)=YEAR($G108)),#REF!,IF(AND(X$4&lt;($H108+1),(X$4+1)&gt;$G108),$T108,0)))</f>
        <v>6828.4930000000004</v>
      </c>
      <c r="Y108" s="1285">
        <f>IF(AND(MONTH(Y$4)=MONTH($H108),YEAR(Y$4)=YEAR($H108)),#REF!,IF(AND(MONTH(Y$4)=MONTH($G108),YEAR(Y$4)=YEAR($G108)),#REF!,IF(AND(Y$4&lt;($H108+1),(Y$4+1)&gt;$G108),$T108,0)))</f>
        <v>6828.4930000000004</v>
      </c>
      <c r="Z108" s="1285">
        <f>IF(AND(MONTH(Z$4)=MONTH($H108),YEAR(Z$4)=YEAR($H108)),#REF!,IF(AND(MONTH(Z$4)=MONTH($G108),YEAR(Z$4)=YEAR($G108)),#REF!,IF(AND(Z$4&lt;($H108+1),(Z$4+1)&gt;$G108),$T108,0)))</f>
        <v>6828.4930000000004</v>
      </c>
      <c r="AA108" s="1285">
        <f>IF(AND(MONTH(AA$4)=MONTH($H108),YEAR(AA$4)=YEAR($H108)),#REF!,IF(AND(MONTH(AA$4)=MONTH($G108),YEAR(AA$4)=YEAR($G108)),#REF!,IF(AND(AA$4&lt;($H108+1),(AA$4+1)&gt;$G108),$T108,0)))</f>
        <v>6828.4930000000004</v>
      </c>
      <c r="AB108" s="1285">
        <f>IF(AND(MONTH(AB$4)=MONTH($H108),YEAR(AB$4)=YEAR($H108)),#REF!,IF(AND(MONTH(AB$4)=MONTH($G108),YEAR(AB$4)=YEAR($G108)),#REF!,IF(AND(AB$4&lt;($H108+1),(AB$4+1)&gt;$G108),$T108,0)))</f>
        <v>6828.4930000000004</v>
      </c>
      <c r="AC108" s="1285">
        <v>5208.91</v>
      </c>
      <c r="AD108" s="1285">
        <v>5365.5</v>
      </c>
      <c r="AE108" s="1285" t="e">
        <f>IF(AND(MONTH(AE$4)=MONTH($H108),YEAR(AE$4)=YEAR($H108)),#REF!,IF(AND(MONTH(AE$4)=MONTH($G108),YEAR(AE$4)=YEAR($G108)),#REF!,IF(AND(AE$4&lt;($H108+1),(AE$4+1)&gt;$G108),$T108,0)))-3131.94-2076.97-5365.5+5110+5110</f>
        <v>#REF!</v>
      </c>
      <c r="AF108" s="1285">
        <f>IF(AND(MONTH(AF$4)=MONTH($H108),YEAR(AF$4)=YEAR($H108)),#REF!,IF(AND(MONTH(AF$4)=MONTH($G108),YEAR(AF$4)=YEAR($G108)),#REF!,IF(AND(AF$4&lt;($H108+1),(AF$4+1)&gt;$G108),$T108,0)))</f>
        <v>0</v>
      </c>
      <c r="AG108" s="1285">
        <f>IF(AND(MONTH(AG$4)=MONTH($H108),YEAR(AG$4)=YEAR($H108)),#REF!,IF(AND(MONTH(AG$4)=MONTH($G108),YEAR(AG$4)=YEAR($G108)),#REF!,IF(AND(AG$4&lt;($H108+1),(AG$4+1)&gt;$G108),$T108,0)))</f>
        <v>0</v>
      </c>
      <c r="AH108" s="1285">
        <f>IF(AND(MONTH(AH$4)=MONTH($H108),YEAR(AH$4)=YEAR($H108)),#REF!,IF(AND(MONTH(AH$4)=MONTH($G108),YEAR(AH$4)=YEAR($G108)),#REF!,IF(AND(AH$4&lt;($H108+1),(AH$4+1)&gt;$G108),$T108,0)))</f>
        <v>0</v>
      </c>
      <c r="AI108" s="1285">
        <f>IF(AND(MONTH(AI$4)=MONTH($H108),YEAR(AI$4)=YEAR($H108)),#REF!,IF(AND(MONTH(AI$4)=MONTH($G108),YEAR(AI$4)=YEAR($G108)),#REF!,IF(AND(AI$4&lt;($H108+1),(AI$4+1)&gt;$G108),$R108,0)))</f>
        <v>705.18</v>
      </c>
      <c r="AJ108" s="1285">
        <f>IF(AND(MONTH(AJ$4)=MONTH($H108),YEAR(AJ$4)=YEAR($H108)),#REF!,IF(AND(MONTH(AJ$4)=MONTH($G108),YEAR(AJ$4)=YEAR($G108)),#REF!,IF(AND(AJ$4&lt;($H108+1),(AJ$4+1)&gt;$G108),$U108,0)))</f>
        <v>1175.3</v>
      </c>
      <c r="AK108" s="1285">
        <f>IF(AND(MONTH(AK$4)=MONTH($H108),YEAR(AK$4)=YEAR($H108)),#REF!,IF(AND(MONTH(AK$4)=MONTH($G108),YEAR(AK$4)=YEAR($G108)),#REF!,IF(AND(AK$4&lt;($H108+1),(AK$4+1)&gt;$G108),$U108,0)))</f>
        <v>1175.3</v>
      </c>
      <c r="AL108" s="1285">
        <f>IF(AND(MONTH(AL$4)=MONTH($H108),YEAR(AL$4)=YEAR($H108)),#REF!,IF(AND(MONTH(AL$4)=MONTH($G108),YEAR(AL$4)=YEAR($G108)),#REF!,IF(AND(AL$4&lt;($H108+1),(AL$4+1)&gt;$G108),$U108,0)))</f>
        <v>1175.3</v>
      </c>
      <c r="AM108" s="1285">
        <f>IF(AND(MONTH(AM$4)=MONTH($H108),YEAR(AM$4)=YEAR($H108)),#REF!,IF(AND(MONTH(AM$4)=MONTH($G108),YEAR(AM$4)=YEAR($G108)),#REF!,IF(AND(AM$4&lt;($H108+1),(AM$4+1)&gt;$G108),$U108,0)))</f>
        <v>1175.3</v>
      </c>
      <c r="AN108" s="1285">
        <f>IF(AND(MONTH(AN$4)=MONTH($H108),YEAR(AN$4)=YEAR($H108)),#REF!,IF(AND(MONTH(AN$4)=MONTH($G108),YEAR(AN$4)=YEAR($G108)),#REF!,IF(AND(AN$4&lt;($H108+1),(AN$4+1)&gt;$G108),$U108,0)))</f>
        <v>1175.3</v>
      </c>
      <c r="AO108" s="1285">
        <f>IF(AND(MONTH(AO$4)=MONTH($H108),YEAR(AO$4)=YEAR($H108)),#REF!,IF(AND(MONTH(AO$4)=MONTH($G108),YEAR(AO$4)=YEAR($G108)),#REF!,IF(AND(AO$4&lt;($H108+1),(AO$4+1)&gt;$G108),$U108,0)))</f>
        <v>1175.3</v>
      </c>
      <c r="AP108" s="1285">
        <f>IF(AND(MONTH(AP$4)=MONTH($H108),YEAR(AP$4)=YEAR($H108)),#REF!,IF(AND(MONTH(AP$4)=MONTH($G108),YEAR(AP$4)=YEAR($G108)),#REF!,IF(AND(AP$4&lt;($H108+1),(AP$4+1)&gt;$G108),$U108,0)))</f>
        <v>1175.3</v>
      </c>
      <c r="AQ108" s="1285" t="e">
        <f>IF(AND(MONTH(AQ$4)=MONTH($H108),YEAR(AQ$4)=YEAR($H108)),#REF!,IF(AND(MONTH(AQ$4)=MONTH($G108),YEAR(AQ$4)=YEAR($G108)),#REF!,IF(AND(AQ$4&lt;($H108+1),(AQ$4+1)&gt;$G108),$U108,0)))</f>
        <v>#REF!</v>
      </c>
      <c r="AR108" s="1285">
        <f>IF(AND(MONTH(AR$4)=MONTH($H108),YEAR(AR$4)=YEAR($H108)),#REF!,IF(AND(MONTH(AR$4)=MONTH($G108),YEAR(AR$4)=YEAR($G108)),#REF!,IF(AND(AR$4&lt;($H108+1),(AR$4+1)&gt;$G108),$U108,0)))</f>
        <v>0</v>
      </c>
      <c r="AS108" s="1285">
        <f>IF(AND(MONTH(AS$4)=MONTH($H108),YEAR(AS$4)=YEAR($H108)),#REF!,IF(AND(MONTH(AS$4)=MONTH($G108),YEAR(AS$4)=YEAR($G108)),#REF!,IF(AND(AS$4&lt;($H108+1),(AS$4+1)&gt;$G108),$U108,0)))</f>
        <v>0</v>
      </c>
      <c r="AT108" s="1285">
        <f>IF(AND(MONTH(AT$4)=MONTH($H108),YEAR(AT$4)=YEAR($H108)),#REF!,IF(AND(MONTH(AT$4)=MONTH($G108),YEAR(AT$4)=YEAR($G108)),#REF!,IF(AND(AT$4&lt;($H108+1),(AT$4+1)&gt;$G108),$U108,0)))</f>
        <v>0</v>
      </c>
      <c r="AU108" s="1297"/>
      <c r="AV108" s="1028"/>
      <c r="AW108" s="1028"/>
    </row>
    <row r="109" spans="1:49" ht="18" customHeight="1">
      <c r="A109" s="1186">
        <v>42</v>
      </c>
      <c r="B109" s="1187" t="s">
        <v>67</v>
      </c>
      <c r="C109" s="1187" t="s">
        <v>35</v>
      </c>
      <c r="D109" s="1376" t="s">
        <v>144</v>
      </c>
      <c r="E109" s="1187"/>
      <c r="F109" s="1364" t="s">
        <v>146</v>
      </c>
      <c r="G109" s="1190">
        <v>45172</v>
      </c>
      <c r="H109" s="1190">
        <v>45857</v>
      </c>
      <c r="I109" s="1235"/>
      <c r="J109" s="1236">
        <v>0</v>
      </c>
      <c r="K109" s="1236">
        <v>511</v>
      </c>
      <c r="L109" s="1237">
        <v>12.994999999999999</v>
      </c>
      <c r="M109" s="1237">
        <v>1.38</v>
      </c>
      <c r="N109" s="1237">
        <v>14.02425</v>
      </c>
      <c r="O109" s="1238">
        <v>2.2999999999999998</v>
      </c>
      <c r="P109" s="1234">
        <f t="shared" si="25"/>
        <v>14.375</v>
      </c>
      <c r="Q109" s="1284">
        <f t="shared" si="31"/>
        <v>6640.4449999999997</v>
      </c>
      <c r="R109" s="1285">
        <f t="shared" si="28"/>
        <v>705.18</v>
      </c>
      <c r="S109" s="1285">
        <f t="shared" si="34"/>
        <v>7345.625</v>
      </c>
      <c r="T109" s="1285">
        <f t="shared" si="27"/>
        <v>7166.3917499999998</v>
      </c>
      <c r="U109" s="1285">
        <f t="shared" si="22"/>
        <v>1175.3</v>
      </c>
      <c r="V109" s="1285">
        <f t="shared" si="35"/>
        <v>8341.69175</v>
      </c>
      <c r="W109" s="1285">
        <f>IF(AND(MONTH(W$4)=MONTH($H109),YEAR(W$4)=YEAR($H109)),#REF!,IF(AND(MONTH(W$4)=MONTH($G109),YEAR(W$4)=YEAR($G109)),#REF!,IF(AND(W$4&lt;($H109+1),(W$4+1)&gt;$G109),$Q109,0)))</f>
        <v>0</v>
      </c>
      <c r="X109" s="1285">
        <f>IF(AND(MONTH(X$4)=MONTH($H109),YEAR(X$4)=YEAR($H109)),#REF!,IF(AND(MONTH(X$4)=MONTH($G109),YEAR(X$4)=YEAR($G109)),#REF!,IF(AND(X$4&lt;($H109+1),(X$4+1)&gt;$G109),$T109,0)))</f>
        <v>0</v>
      </c>
      <c r="Y109" s="1285">
        <f>IF(AND(MONTH(Y$4)=MONTH($H109),YEAR(Y$4)=YEAR($H109)),#REF!,IF(AND(MONTH(Y$4)=MONTH($G109),YEAR(Y$4)=YEAR($G109)),#REF!,IF(AND(Y$4&lt;($H109+1),(Y$4+1)&gt;$G109),$T109,0)))</f>
        <v>0</v>
      </c>
      <c r="Z109" s="1285">
        <f>IF(AND(MONTH(Z$4)=MONTH($H109),YEAR(Z$4)=YEAR($H109)),#REF!,IF(AND(MONTH(Z$4)=MONTH($G109),YEAR(Z$4)=YEAR($G109)),#REF!,IF(AND(Z$4&lt;($H109+1),(Z$4+1)&gt;$G109),$T109,0)))</f>
        <v>0</v>
      </c>
      <c r="AA109" s="1285">
        <f>IF(AND(MONTH(AA$4)=MONTH($H109),YEAR(AA$4)=YEAR($H109)),#REF!,IF(AND(MONTH(AA$4)=MONTH($G109),YEAR(AA$4)=YEAR($G109)),#REF!,IF(AND(AA$4&lt;($H109+1),(AA$4+1)&gt;$G109),$T109,0)))</f>
        <v>0</v>
      </c>
      <c r="AB109" s="1285">
        <f>IF(AND(MONTH(AB$4)=MONTH($H109),YEAR(AB$4)=YEAR($H109)),#REF!,IF(AND(MONTH(AB$4)=MONTH($G109),YEAR(AB$4)=YEAR($G109)),#REF!,IF(AND(AB$4&lt;($H109+1),(AB$4+1)&gt;$G109),$T109,0)))</f>
        <v>0</v>
      </c>
      <c r="AC109" s="1285">
        <f>IF(AND(MONTH(AC$4)=MONTH($H109),YEAR(AC$4)=YEAR($H109)),#REF!,IF(AND(MONTH(AC$4)=MONTH($G109),YEAR(AC$4)=YEAR($G109)),#REF!,IF(AND(AC$4&lt;($H109+1),(AC$4+1)&gt;$G109),$T109,0)))</f>
        <v>0</v>
      </c>
      <c r="AD109" s="1285">
        <f>IF(AND(MONTH(AD$4)=MONTH($H109),YEAR(AD$4)=YEAR($H109)),#REF!,IF(AND(MONTH(AD$4)=MONTH($G109),YEAR(AD$4)=YEAR($G109)),#REF!,IF(AND(AD$4&lt;($H109+1),(AD$4+1)&gt;$G109),$T109,0)))</f>
        <v>0</v>
      </c>
      <c r="AE109" s="1285" t="e">
        <f>IF(AND(MONTH(AE$4)=MONTH($H109),YEAR(AE$4)=YEAR($H109)),#REF!,IF(AND(MONTH(AE$4)=MONTH($G109),YEAR(AE$4)=YEAR($G109)),#REF!,IF(AND(AE$4&lt;($H109+1),(AE$4+1)&gt;$G109),$T109,0)))</f>
        <v>#REF!</v>
      </c>
      <c r="AF109" s="1285">
        <f>IF(AND(MONTH(AF$4)=MONTH($H109),YEAR(AF$4)=YEAR($H109)),#REF!,IF(AND(MONTH(AF$4)=MONTH($G109),YEAR(AF$4)=YEAR($G109)),#REF!,IF(AND(AF$4&lt;($H109+1),(AF$4+1)&gt;$G109),$T109,0)))</f>
        <v>7166.3917499999998</v>
      </c>
      <c r="AG109" s="1285">
        <f>IF(AND(MONTH(AG$4)=MONTH($H109),YEAR(AG$4)=YEAR($H109)),#REF!,IF(AND(MONTH(AG$4)=MONTH($G109),YEAR(AG$4)=YEAR($G109)),#REF!,IF(AND(AG$4&lt;($H109+1),(AG$4+1)&gt;$G109),$T109,0)))</f>
        <v>7166.3917499999998</v>
      </c>
      <c r="AH109" s="1285">
        <f>IF(AND(MONTH(AH$4)=MONTH($H109),YEAR(AH$4)=YEAR($H109)),#REF!,IF(AND(MONTH(AH$4)=MONTH($G109),YEAR(AH$4)=YEAR($G109)),#REF!,IF(AND(AH$4&lt;($H109+1),(AH$4+1)&gt;$G109),$T109,0)))</f>
        <v>7166.3917499999998</v>
      </c>
      <c r="AI109" s="1285">
        <f>IF(AND(MONTH(AI$4)=MONTH($H109),YEAR(AI$4)=YEAR($H109)),#REF!,IF(AND(MONTH(AI$4)=MONTH($G109),YEAR(AI$4)=YEAR($G109)),#REF!,IF(AND(AI$4&lt;($H109+1),(AI$4+1)&gt;$G109),$R109,0)))</f>
        <v>0</v>
      </c>
      <c r="AJ109" s="1285">
        <f>IF(AND(MONTH(AJ$4)=MONTH($H109),YEAR(AJ$4)=YEAR($H109)),#REF!,IF(AND(MONTH(AJ$4)=MONTH($G109),YEAR(AJ$4)=YEAR($G109)),#REF!,IF(AND(AJ$4&lt;($H109+1),(AJ$4+1)&gt;$G109),$U109,0)))</f>
        <v>0</v>
      </c>
      <c r="AK109" s="1285">
        <f>IF(AND(MONTH(AK$4)=MONTH($H109),YEAR(AK$4)=YEAR($H109)),#REF!,IF(AND(MONTH(AK$4)=MONTH($G109),YEAR(AK$4)=YEAR($G109)),#REF!,IF(AND(AK$4&lt;($H109+1),(AK$4+1)&gt;$G109),$U109,0)))</f>
        <v>0</v>
      </c>
      <c r="AL109" s="1285">
        <f>IF(AND(MONTH(AL$4)=MONTH($H109),YEAR(AL$4)=YEAR($H109)),#REF!,IF(AND(MONTH(AL$4)=MONTH($G109),YEAR(AL$4)=YEAR($G109)),#REF!,IF(AND(AL$4&lt;($H109+1),(AL$4+1)&gt;$G109),$U109,0)))</f>
        <v>0</v>
      </c>
      <c r="AM109" s="1285">
        <f>IF(AND(MONTH(AM$4)=MONTH($H109),YEAR(AM$4)=YEAR($H109)),#REF!,IF(AND(MONTH(AM$4)=MONTH($G109),YEAR(AM$4)=YEAR($G109)),#REF!,IF(AND(AM$4&lt;($H109+1),(AM$4+1)&gt;$G109),$U109,0)))</f>
        <v>0</v>
      </c>
      <c r="AN109" s="1285">
        <f>IF(AND(MONTH(AN$4)=MONTH($H109),YEAR(AN$4)=YEAR($H109)),#REF!,IF(AND(MONTH(AN$4)=MONTH($G109),YEAR(AN$4)=YEAR($G109)),#REF!,IF(AND(AN$4&lt;($H109+1),(AN$4+1)&gt;$G109),$U109,0)))</f>
        <v>0</v>
      </c>
      <c r="AO109" s="1285">
        <f>IF(AND(MONTH(AO$4)=MONTH($H109),YEAR(AO$4)=YEAR($H109)),#REF!,IF(AND(MONTH(AO$4)=MONTH($G109),YEAR(AO$4)=YEAR($G109)),#REF!,IF(AND(AO$4&lt;($H109+1),(AO$4+1)&gt;$G109),$U109,0)))</f>
        <v>0</v>
      </c>
      <c r="AP109" s="1285">
        <f>IF(AND(MONTH(AP$4)=MONTH($H109),YEAR(AP$4)=YEAR($H109)),#REF!,IF(AND(MONTH(AP$4)=MONTH($G109),YEAR(AP$4)=YEAR($G109)),#REF!,IF(AND(AP$4&lt;($H109+1),(AP$4+1)&gt;$G109),$U109,0)))</f>
        <v>0</v>
      </c>
      <c r="AQ109" s="1285" t="e">
        <f>IF(AND(MONTH(AQ$4)=MONTH($H109),YEAR(AQ$4)=YEAR($H109)),#REF!,IF(AND(MONTH(AQ$4)=MONTH($G109),YEAR(AQ$4)=YEAR($G109)),#REF!,IF(AND(AQ$4&lt;($H109+1),(AQ$4+1)&gt;$G109),$U109,0)))</f>
        <v>#REF!</v>
      </c>
      <c r="AR109" s="1285">
        <f>IF(AND(MONTH(AR$4)=MONTH($H109),YEAR(AR$4)=YEAR($H109)),#REF!,IF(AND(MONTH(AR$4)=MONTH($G109),YEAR(AR$4)=YEAR($G109)),#REF!,IF(AND(AR$4&lt;($H109+1),(AR$4+1)&gt;$G109),$U109,0)))</f>
        <v>1175.3</v>
      </c>
      <c r="AS109" s="1285">
        <f>IF(AND(MONTH(AS$4)=MONTH($H109),YEAR(AS$4)=YEAR($H109)),#REF!,IF(AND(MONTH(AS$4)=MONTH($G109),YEAR(AS$4)=YEAR($G109)),#REF!,IF(AND(AS$4&lt;($H109+1),(AS$4+1)&gt;$G109),$U109,0)))</f>
        <v>1175.3</v>
      </c>
      <c r="AT109" s="1285">
        <f>IF(AND(MONTH(AT$4)=MONTH($H109),YEAR(AT$4)=YEAR($H109)),#REF!,IF(AND(MONTH(AT$4)=MONTH($G109),YEAR(AT$4)=YEAR($G109)),#REF!,IF(AND(AT$4&lt;($H109+1),(AT$4+1)&gt;$G109),$U109,0)))</f>
        <v>1175.3</v>
      </c>
      <c r="AU109" s="1297"/>
      <c r="AV109" s="1028"/>
      <c r="AW109" s="1028"/>
    </row>
    <row r="110" spans="1:49" ht="18" customHeight="1">
      <c r="A110" s="1186">
        <v>42</v>
      </c>
      <c r="B110" s="1187" t="s">
        <v>67</v>
      </c>
      <c r="C110" s="1187" t="s">
        <v>35</v>
      </c>
      <c r="D110" s="1376" t="s">
        <v>144</v>
      </c>
      <c r="E110" s="1187" t="s">
        <v>147</v>
      </c>
      <c r="F110" s="1364" t="s">
        <v>148</v>
      </c>
      <c r="G110" s="1190">
        <v>44397</v>
      </c>
      <c r="H110" s="1190">
        <v>45126</v>
      </c>
      <c r="I110" s="1235"/>
      <c r="J110" s="1236">
        <v>2723</v>
      </c>
      <c r="K110" s="1236">
        <v>2723</v>
      </c>
      <c r="L110" s="1237">
        <v>12.42</v>
      </c>
      <c r="M110" s="1237">
        <v>1.38</v>
      </c>
      <c r="N110" s="1237">
        <v>13.363</v>
      </c>
      <c r="O110" s="1238">
        <v>2.2999999999999998</v>
      </c>
      <c r="P110" s="1234">
        <f t="shared" si="25"/>
        <v>13.8</v>
      </c>
      <c r="Q110" s="1284">
        <f t="shared" si="31"/>
        <v>33819.660000000003</v>
      </c>
      <c r="R110" s="1285">
        <f t="shared" si="28"/>
        <v>3757.74</v>
      </c>
      <c r="S110" s="1285">
        <f t="shared" si="32"/>
        <v>37577.4</v>
      </c>
      <c r="T110" s="1285">
        <f t="shared" si="27"/>
        <v>36387.449000000001</v>
      </c>
      <c r="U110" s="1285">
        <f t="shared" si="22"/>
        <v>6262.9</v>
      </c>
      <c r="V110" s="1285">
        <f t="shared" si="33"/>
        <v>42650.349000000002</v>
      </c>
      <c r="W110" s="1285">
        <f>IF(AND(MONTH(W$4)=MONTH($H110),YEAR(W$4)=YEAR($H110)),#REF!,IF(AND(MONTH(W$4)=MONTH($G110),YEAR(W$4)=YEAR($G110)),#REF!,IF(AND(W$4&lt;($H110+1),(W$4+1)&gt;$G110),$Q110,0)))</f>
        <v>33819.660000000003</v>
      </c>
      <c r="X110" s="1285">
        <f>IF(AND(MONTH(X$4)=MONTH($H110),YEAR(X$4)=YEAR($H110)),#REF!,IF(AND(MONTH(X$4)=MONTH($G110),YEAR(X$4)=YEAR($G110)),#REF!,IF(AND(X$4&lt;($H110+1),(X$4+1)&gt;$G110),$T110,0)))</f>
        <v>36387.449000000001</v>
      </c>
      <c r="Y110" s="1285">
        <f>IF(AND(MONTH(Y$4)=MONTH($H110),YEAR(Y$4)=YEAR($H110)),#REF!,IF(AND(MONTH(Y$4)=MONTH($G110),YEAR(Y$4)=YEAR($G110)),#REF!,IF(AND(Y$4&lt;($H110+1),(Y$4+1)&gt;$G110),$T110,0)))</f>
        <v>36387.449000000001</v>
      </c>
      <c r="Z110" s="1285">
        <f>IF(AND(MONTH(Z$4)=MONTH($H110),YEAR(Z$4)=YEAR($H110)),#REF!,IF(AND(MONTH(Z$4)=MONTH($G110),YEAR(Z$4)=YEAR($G110)),#REF!,IF(AND(Z$4&lt;($H110+1),(Z$4+1)&gt;$G110),$T110,0)))</f>
        <v>36387.449000000001</v>
      </c>
      <c r="AA110" s="1285">
        <f>IF(AND(MONTH(AA$4)=MONTH($H110),YEAR(AA$4)=YEAR($H110)),#REF!,IF(AND(MONTH(AA$4)=MONTH($G110),YEAR(AA$4)=YEAR($G110)),#REF!,IF(AND(AA$4&lt;($H110+1),(AA$4+1)&gt;$G110),$T110,0)))</f>
        <v>36387.449000000001</v>
      </c>
      <c r="AB110" s="1285">
        <f>IF(AND(MONTH(AB$4)=MONTH($H110),YEAR(AB$4)=YEAR($H110)),#REF!,IF(AND(MONTH(AB$4)=MONTH($G110),YEAR(AB$4)=YEAR($G110)),#REF!,IF(AND(AB$4&lt;($H110+1),(AB$4+1)&gt;$G110),$T110,0)))</f>
        <v>36387.449000000001</v>
      </c>
      <c r="AC110" s="1285" t="e">
        <f>IF(AND(MONTH(AC$4)=MONTH($H110),YEAR(AC$4)=YEAR($H110)),#REF!,IF(AND(MONTH(AC$4)=MONTH($G110),YEAR(AC$4)=YEAR($G110)),#REF!,IF(AND(AC$4&lt;($H110+1),(AC$4+1)&gt;$G110),$T110,0)))</f>
        <v>#REF!</v>
      </c>
      <c r="AD110" s="1285">
        <f>IF(AND(MONTH(AD$4)=MONTH($H110),YEAR(AD$4)=YEAR($H110)),#REF!,IF(AND(MONTH(AD$4)=MONTH($G110),YEAR(AD$4)=YEAR($G110)),#REF!,IF(AND(AD$4&lt;($H110+1),(AD$4+1)&gt;$G110),$T110,0)))</f>
        <v>0</v>
      </c>
      <c r="AE110" s="1285">
        <f>IF(AND(MONTH(AE$4)=MONTH($H110),YEAR(AE$4)=YEAR($H110)),#REF!,IF(AND(MONTH(AE$4)=MONTH($G110),YEAR(AE$4)=YEAR($G110)),#REF!,IF(AND(AE$4&lt;($H110+1),(AE$4+1)&gt;$G110),$T110,0)))</f>
        <v>0</v>
      </c>
      <c r="AF110" s="1285">
        <f>IF(AND(MONTH(AF$4)=MONTH($H110),YEAR(AF$4)=YEAR($H110)),#REF!,IF(AND(MONTH(AF$4)=MONTH($G110),YEAR(AF$4)=YEAR($G110)),#REF!,IF(AND(AF$4&lt;($H110+1),(AF$4+1)&gt;$G110),$T110,0)))</f>
        <v>0</v>
      </c>
      <c r="AG110" s="1285">
        <f>IF(AND(MONTH(AG$4)=MONTH($H110),YEAR(AG$4)=YEAR($H110)),#REF!,IF(AND(MONTH(AG$4)=MONTH($G110),YEAR(AG$4)=YEAR($G110)),#REF!,IF(AND(AG$4&lt;($H110+1),(AG$4+1)&gt;$G110),$T110,0)))</f>
        <v>0</v>
      </c>
      <c r="AH110" s="1285">
        <f>IF(AND(MONTH(AH$4)=MONTH($H110),YEAR(AH$4)=YEAR($H110)),#REF!,IF(AND(MONTH(AH$4)=MONTH($G110),YEAR(AH$4)=YEAR($G110)),#REF!,IF(AND(AH$4&lt;($H110+1),(AH$4+1)&gt;$G110),$T110,0)))</f>
        <v>0</v>
      </c>
      <c r="AI110" s="1285">
        <f>IF(AND(MONTH(AI$4)=MONTH($H110),YEAR(AI$4)=YEAR($H110)),#REF!,IF(AND(MONTH(AI$4)=MONTH($G110),YEAR(AI$4)=YEAR($G110)),#REF!,IF(AND(AI$4&lt;($H110+1),(AI$4+1)&gt;$G110),$R110,0)))</f>
        <v>3757.74</v>
      </c>
      <c r="AJ110" s="1285">
        <f>IF(AND(MONTH(AJ$4)=MONTH($H110),YEAR(AJ$4)=YEAR($H110)),#REF!,IF(AND(MONTH(AJ$4)=MONTH($G110),YEAR(AJ$4)=YEAR($G110)),#REF!,IF(AND(AJ$4&lt;($H110+1),(AJ$4+1)&gt;$G110),$U110,0)))</f>
        <v>6262.9</v>
      </c>
      <c r="AK110" s="1285">
        <f>IF(AND(MONTH(AK$4)=MONTH($H110),YEAR(AK$4)=YEAR($H110)),#REF!,IF(AND(MONTH(AK$4)=MONTH($G110),YEAR(AK$4)=YEAR($G110)),#REF!,IF(AND(AK$4&lt;($H110+1),(AK$4+1)&gt;$G110),$U110,0)))</f>
        <v>6262.9</v>
      </c>
      <c r="AL110" s="1285">
        <f>IF(AND(MONTH(AL$4)=MONTH($H110),YEAR(AL$4)=YEAR($H110)),#REF!,IF(AND(MONTH(AL$4)=MONTH($G110),YEAR(AL$4)=YEAR($G110)),#REF!,IF(AND(AL$4&lt;($H110+1),(AL$4+1)&gt;$G110),$U110,0)))</f>
        <v>6262.9</v>
      </c>
      <c r="AM110" s="1285">
        <f>IF(AND(MONTH(AM$4)=MONTH($H110),YEAR(AM$4)=YEAR($H110)),#REF!,IF(AND(MONTH(AM$4)=MONTH($G110),YEAR(AM$4)=YEAR($G110)),#REF!,IF(AND(AM$4&lt;($H110+1),(AM$4+1)&gt;$G110),$U110,0)))</f>
        <v>6262.9</v>
      </c>
      <c r="AN110" s="1285">
        <f>IF(AND(MONTH(AN$4)=MONTH($H110),YEAR(AN$4)=YEAR($H110)),#REF!,IF(AND(MONTH(AN$4)=MONTH($G110),YEAR(AN$4)=YEAR($G110)),#REF!,IF(AND(AN$4&lt;($H110+1),(AN$4+1)&gt;$G110),$U110,0)))</f>
        <v>6262.9</v>
      </c>
      <c r="AO110" s="1285" t="e">
        <f>IF(AND(MONTH(AO$4)=MONTH($H110),YEAR(AO$4)=YEAR($H110)),#REF!,IF(AND(MONTH(AO$4)=MONTH($G110),YEAR(AO$4)=YEAR($G110)),#REF!,IF(AND(AO$4&lt;($H110+1),(AO$4+1)&gt;$G110),$U110,0)))</f>
        <v>#REF!</v>
      </c>
      <c r="AP110" s="1285">
        <f>IF(AND(MONTH(AP$4)=MONTH($H110),YEAR(AP$4)=YEAR($H110)),#REF!,IF(AND(MONTH(AP$4)=MONTH($G110),YEAR(AP$4)=YEAR($G110)),#REF!,IF(AND(AP$4&lt;($H110+1),(AP$4+1)&gt;$G110),$U110,0)))</f>
        <v>0</v>
      </c>
      <c r="AQ110" s="1285">
        <f>IF(AND(MONTH(AQ$4)=MONTH($H110),YEAR(AQ$4)=YEAR($H110)),#REF!,IF(AND(MONTH(AQ$4)=MONTH($G110),YEAR(AQ$4)=YEAR($G110)),#REF!,IF(AND(AQ$4&lt;($H110+1),(AQ$4+1)&gt;$G110),$U110,0)))</f>
        <v>0</v>
      </c>
      <c r="AR110" s="1285">
        <f>IF(AND(MONTH(AR$4)=MONTH($H110),YEAR(AR$4)=YEAR($H110)),#REF!,IF(AND(MONTH(AR$4)=MONTH($G110),YEAR(AR$4)=YEAR($G110)),#REF!,IF(AND(AR$4&lt;($H110+1),(AR$4+1)&gt;$G110),$U110,0)))</f>
        <v>0</v>
      </c>
      <c r="AS110" s="1285">
        <f>IF(AND(MONTH(AS$4)=MONTH($H110),YEAR(AS$4)=YEAR($H110)),#REF!,IF(AND(MONTH(AS$4)=MONTH($G110),YEAR(AS$4)=YEAR($G110)),#REF!,IF(AND(AS$4&lt;($H110+1),(AS$4+1)&gt;$G110),$U110,0)))</f>
        <v>0</v>
      </c>
      <c r="AT110" s="1285">
        <f>IF(AND(MONTH(AT$4)=MONTH($H110),YEAR(AT$4)=YEAR($H110)),#REF!,IF(AND(MONTH(AT$4)=MONTH($G110),YEAR(AT$4)=YEAR($G110)),#REF!,IF(AND(AT$4&lt;($H110+1),(AT$4+1)&gt;$G110),$U110,0)))</f>
        <v>0</v>
      </c>
      <c r="AU110" s="1297"/>
      <c r="AV110" s="1028"/>
      <c r="AW110" s="1028"/>
    </row>
    <row r="111" spans="1:49" ht="18" customHeight="1">
      <c r="A111" s="1186">
        <v>42</v>
      </c>
      <c r="B111" s="1187" t="s">
        <v>67</v>
      </c>
      <c r="C111" s="1187" t="s">
        <v>35</v>
      </c>
      <c r="D111" s="1376" t="s">
        <v>144</v>
      </c>
      <c r="E111" s="1187"/>
      <c r="F111" s="1364" t="s">
        <v>148</v>
      </c>
      <c r="G111" s="1190">
        <v>45127</v>
      </c>
      <c r="H111" s="1190">
        <v>45857</v>
      </c>
      <c r="I111" s="1235"/>
      <c r="J111" s="1236">
        <v>0</v>
      </c>
      <c r="K111" s="1236">
        <v>2723</v>
      </c>
      <c r="L111" s="1237">
        <v>12.994999999999999</v>
      </c>
      <c r="M111" s="1237">
        <v>1.38</v>
      </c>
      <c r="N111" s="1237">
        <v>14.02425</v>
      </c>
      <c r="O111" s="1238">
        <v>2.2999999999999998</v>
      </c>
      <c r="P111" s="1234">
        <f t="shared" si="25"/>
        <v>14.375</v>
      </c>
      <c r="Q111" s="1284">
        <f t="shared" si="31"/>
        <v>35385.385000000002</v>
      </c>
      <c r="R111" s="1285">
        <f t="shared" si="28"/>
        <v>3757.74</v>
      </c>
      <c r="S111" s="1285">
        <f t="shared" si="32"/>
        <v>39143.125</v>
      </c>
      <c r="T111" s="1285">
        <f t="shared" si="27"/>
        <v>38188.032749999998</v>
      </c>
      <c r="U111" s="1285">
        <f t="shared" si="22"/>
        <v>6262.9</v>
      </c>
      <c r="V111" s="1285">
        <f t="shared" si="33"/>
        <v>44450.93275</v>
      </c>
      <c r="W111" s="1285">
        <f>IF(AND(MONTH(W$4)=MONTH($H111),YEAR(W$4)=YEAR($H111)),#REF!,IF(AND(MONTH(W$4)=MONTH($G111),YEAR(W$4)=YEAR($G111)),#REF!,IF(AND(W$4&lt;($H111+1),(W$4+1)&gt;$G111),$Q111,0)))</f>
        <v>0</v>
      </c>
      <c r="X111" s="1285">
        <f>IF(AND(MONTH(X$4)=MONTH($H111),YEAR(X$4)=YEAR($H111)),#REF!,IF(AND(MONTH(X$4)=MONTH($G111),YEAR(X$4)=YEAR($G111)),#REF!,IF(AND(X$4&lt;($H111+1),(X$4+1)&gt;$G111),$T111,0)))</f>
        <v>0</v>
      </c>
      <c r="Y111" s="1285">
        <f>IF(AND(MONTH(Y$4)=MONTH($H111),YEAR(Y$4)=YEAR($H111)),#REF!,IF(AND(MONTH(Y$4)=MONTH($G111),YEAR(Y$4)=YEAR($G111)),#REF!,IF(AND(Y$4&lt;($H111+1),(Y$4+1)&gt;$G111),$T111,0)))</f>
        <v>0</v>
      </c>
      <c r="Z111" s="1285">
        <f>IF(AND(MONTH(Z$4)=MONTH($H111),YEAR(Z$4)=YEAR($H111)),#REF!,IF(AND(MONTH(Z$4)=MONTH($G111),YEAR(Z$4)=YEAR($G111)),#REF!,IF(AND(Z$4&lt;($H111+1),(Z$4+1)&gt;$G111),$T111,0)))</f>
        <v>0</v>
      </c>
      <c r="AA111" s="1285">
        <f>IF(AND(MONTH(AA$4)=MONTH($H111),YEAR(AA$4)=YEAR($H111)),#REF!,IF(AND(MONTH(AA$4)=MONTH($G111),YEAR(AA$4)=YEAR($G111)),#REF!,IF(AND(AA$4&lt;($H111+1),(AA$4+1)&gt;$G111),$T111,0)))</f>
        <v>0</v>
      </c>
      <c r="AB111" s="1285">
        <f>IF(AND(MONTH(AB$4)=MONTH($H111),YEAR(AB$4)=YEAR($H111)),#REF!,IF(AND(MONTH(AB$4)=MONTH($G111),YEAR(AB$4)=YEAR($G111)),#REF!,IF(AND(AB$4&lt;($H111+1),(AB$4+1)&gt;$G111),$T111,0)))</f>
        <v>0</v>
      </c>
      <c r="AC111" s="1285" t="e">
        <f>IF(AND(MONTH(AC$4)=MONTH($H111),YEAR(AC$4)=YEAR($H111)),#REF!,IF(AND(MONTH(AC$4)=MONTH($G111),YEAR(AC$4)=YEAR($G111)),#REF!,IF(AND(AC$4&lt;($H111+1),(AC$4+1)&gt;$G111),$T111,0)))</f>
        <v>#REF!</v>
      </c>
      <c r="AD111" s="1285">
        <f>IF(AND(MONTH(AD$4)=MONTH($H111),YEAR(AD$4)=YEAR($H111)),#REF!,IF(AND(MONTH(AD$4)=MONTH($G111),YEAR(AD$4)=YEAR($G111)),#REF!,IF(AND(AD$4&lt;($H111+1),(AD$4+1)&gt;$G111),$T111,0)))</f>
        <v>38188.032749999998</v>
      </c>
      <c r="AE111" s="1285">
        <f>IF(AND(MONTH(AE$4)=MONTH($H111),YEAR(AE$4)=YEAR($H111)),#REF!,IF(AND(MONTH(AE$4)=MONTH($G111),YEAR(AE$4)=YEAR($G111)),#REF!,IF(AND(AE$4&lt;($H111+1),(AE$4+1)&gt;$G111),$T111,0)))</f>
        <v>38188.032749999998</v>
      </c>
      <c r="AF111" s="1285">
        <f>IF(AND(MONTH(AF$4)=MONTH($H111),YEAR(AF$4)=YEAR($H111)),#REF!,IF(AND(MONTH(AF$4)=MONTH($G111),YEAR(AF$4)=YEAR($G111)),#REF!,IF(AND(AF$4&lt;($H111+1),(AF$4+1)&gt;$G111),$T111,0)))</f>
        <v>38188.032749999998</v>
      </c>
      <c r="AG111" s="1285">
        <f>IF(AND(MONTH(AG$4)=MONTH($H111),YEAR(AG$4)=YEAR($H111)),#REF!,IF(AND(MONTH(AG$4)=MONTH($G111),YEAR(AG$4)=YEAR($G111)),#REF!,IF(AND(AG$4&lt;($H111+1),(AG$4+1)&gt;$G111),$T111,0)))</f>
        <v>38188.032749999998</v>
      </c>
      <c r="AH111" s="1285">
        <f>IF(AND(MONTH(AH$4)=MONTH($H111),YEAR(AH$4)=YEAR($H111)),#REF!,IF(AND(MONTH(AH$4)=MONTH($G111),YEAR(AH$4)=YEAR($G111)),#REF!,IF(AND(AH$4&lt;($H111+1),(AH$4+1)&gt;$G111),$T111,0)))</f>
        <v>38188.032749999998</v>
      </c>
      <c r="AI111" s="1285">
        <f>IF(AND(MONTH(AI$4)=MONTH($H111),YEAR(AI$4)=YEAR($H111)),#REF!,IF(AND(MONTH(AI$4)=MONTH($G111),YEAR(AI$4)=YEAR($G111)),#REF!,IF(AND(AI$4&lt;($H111+1),(AI$4+1)&gt;$G111),$R111,0)))</f>
        <v>0</v>
      </c>
      <c r="AJ111" s="1285">
        <f>IF(AND(MONTH(AJ$4)=MONTH($H111),YEAR(AJ$4)=YEAR($H111)),#REF!,IF(AND(MONTH(AJ$4)=MONTH($G111),YEAR(AJ$4)=YEAR($G111)),#REF!,IF(AND(AJ$4&lt;($H111+1),(AJ$4+1)&gt;$G111),$U111,0)))</f>
        <v>0</v>
      </c>
      <c r="AK111" s="1285">
        <f>IF(AND(MONTH(AK$4)=MONTH($H111),YEAR(AK$4)=YEAR($H111)),#REF!,IF(AND(MONTH(AK$4)=MONTH($G111),YEAR(AK$4)=YEAR($G111)),#REF!,IF(AND(AK$4&lt;($H111+1),(AK$4+1)&gt;$G111),$U111,0)))</f>
        <v>0</v>
      </c>
      <c r="AL111" s="1285">
        <f>IF(AND(MONTH(AL$4)=MONTH($H111),YEAR(AL$4)=YEAR($H111)),#REF!,IF(AND(MONTH(AL$4)=MONTH($G111),YEAR(AL$4)=YEAR($G111)),#REF!,IF(AND(AL$4&lt;($H111+1),(AL$4+1)&gt;$G111),$U111,0)))</f>
        <v>0</v>
      </c>
      <c r="AM111" s="1285">
        <f>IF(AND(MONTH(AM$4)=MONTH($H111),YEAR(AM$4)=YEAR($H111)),#REF!,IF(AND(MONTH(AM$4)=MONTH($G111),YEAR(AM$4)=YEAR($G111)),#REF!,IF(AND(AM$4&lt;($H111+1),(AM$4+1)&gt;$G111),$U111,0)))</f>
        <v>0</v>
      </c>
      <c r="AN111" s="1285">
        <f>IF(AND(MONTH(AN$4)=MONTH($H111),YEAR(AN$4)=YEAR($H111)),#REF!,IF(AND(MONTH(AN$4)=MONTH($G111),YEAR(AN$4)=YEAR($G111)),#REF!,IF(AND(AN$4&lt;($H111+1),(AN$4+1)&gt;$G111),$U111,0)))</f>
        <v>0</v>
      </c>
      <c r="AO111" s="1285" t="e">
        <f>IF(AND(MONTH(AO$4)=MONTH($H111),YEAR(AO$4)=YEAR($H111)),#REF!,IF(AND(MONTH(AO$4)=MONTH($G111),YEAR(AO$4)=YEAR($G111)),#REF!,IF(AND(AO$4&lt;($H111+1),(AO$4+1)&gt;$G111),$U111,0)))</f>
        <v>#REF!</v>
      </c>
      <c r="AP111" s="1285">
        <f>IF(AND(MONTH(AP$4)=MONTH($H111),YEAR(AP$4)=YEAR($H111)),#REF!,IF(AND(MONTH(AP$4)=MONTH($G111),YEAR(AP$4)=YEAR($G111)),#REF!,IF(AND(AP$4&lt;($H111+1),(AP$4+1)&gt;$G111),$U111,0)))</f>
        <v>6262.9</v>
      </c>
      <c r="AQ111" s="1285">
        <f>IF(AND(MONTH(AQ$4)=MONTH($H111),YEAR(AQ$4)=YEAR($H111)),#REF!,IF(AND(MONTH(AQ$4)=MONTH($G111),YEAR(AQ$4)=YEAR($G111)),#REF!,IF(AND(AQ$4&lt;($H111+1),(AQ$4+1)&gt;$G111),$U111,0)))</f>
        <v>6262.9</v>
      </c>
      <c r="AR111" s="1285">
        <f>IF(AND(MONTH(AR$4)=MONTH($H111),YEAR(AR$4)=YEAR($H111)),#REF!,IF(AND(MONTH(AR$4)=MONTH($G111),YEAR(AR$4)=YEAR($G111)),#REF!,IF(AND(AR$4&lt;($H111+1),(AR$4+1)&gt;$G111),$U111,0)))</f>
        <v>6262.9</v>
      </c>
      <c r="AS111" s="1285">
        <f>IF(AND(MONTH(AS$4)=MONTH($H111),YEAR(AS$4)=YEAR($H111)),#REF!,IF(AND(MONTH(AS$4)=MONTH($G111),YEAR(AS$4)=YEAR($G111)),#REF!,IF(AND(AS$4&lt;($H111+1),(AS$4+1)&gt;$G111),$U111,0)))</f>
        <v>6262.9</v>
      </c>
      <c r="AT111" s="1285">
        <f>IF(AND(MONTH(AT$4)=MONTH($H111),YEAR(AT$4)=YEAR($H111)),#REF!,IF(AND(MONTH(AT$4)=MONTH($G111),YEAR(AT$4)=YEAR($G111)),#REF!,IF(AND(AT$4&lt;($H111+1),(AT$4+1)&gt;$G111),$U111,0)))</f>
        <v>6262.9</v>
      </c>
      <c r="AU111" s="1297"/>
      <c r="AV111" s="1028"/>
      <c r="AW111" s="1028"/>
    </row>
    <row r="112" spans="1:49" ht="18" customHeight="1">
      <c r="A112" s="1186">
        <v>44</v>
      </c>
      <c r="B112" s="1187" t="s">
        <v>67</v>
      </c>
      <c r="C112" s="1187" t="s">
        <v>35</v>
      </c>
      <c r="D112" s="1187"/>
      <c r="E112" s="1187" t="s">
        <v>149</v>
      </c>
      <c r="F112" s="1372" t="s">
        <v>150</v>
      </c>
      <c r="G112" s="1190">
        <v>44805</v>
      </c>
      <c r="H112" s="1190">
        <v>45169</v>
      </c>
      <c r="I112" s="1235"/>
      <c r="J112" s="1236">
        <v>300</v>
      </c>
      <c r="K112" s="1236">
        <v>300</v>
      </c>
      <c r="L112" s="1237">
        <v>22.195</v>
      </c>
      <c r="M112" s="1237">
        <v>1.38</v>
      </c>
      <c r="N112" s="1237">
        <v>24.60425</v>
      </c>
      <c r="O112" s="1238">
        <v>2.2999999999999998</v>
      </c>
      <c r="P112" s="1234">
        <f t="shared" si="25"/>
        <v>23.574999999999999</v>
      </c>
      <c r="Q112" s="1284">
        <f t="shared" si="31"/>
        <v>6658.5</v>
      </c>
      <c r="R112" s="1285">
        <f t="shared" si="28"/>
        <v>414</v>
      </c>
      <c r="S112" s="1285">
        <f t="shared" si="32"/>
        <v>7072.5</v>
      </c>
      <c r="T112" s="1285">
        <f t="shared" si="27"/>
        <v>7381.2749999999996</v>
      </c>
      <c r="U112" s="1285">
        <f t="shared" si="22"/>
        <v>690</v>
      </c>
      <c r="V112" s="1285">
        <f t="shared" si="33"/>
        <v>8071.2749999999996</v>
      </c>
      <c r="W112" s="1285">
        <f>IF(AND(MONTH(W$4)=MONTH($H112),YEAR(W$4)=YEAR($H112)),#REF!,IF(AND(MONTH(W$4)=MONTH($G112),YEAR(W$4)=YEAR($G112)),#REF!,IF(AND(W$4&lt;($H112+1),(W$4+1)&gt;$G112),$Q112,0)))</f>
        <v>6658.5</v>
      </c>
      <c r="X112" s="1285">
        <f>IF(AND(MONTH(X$4)=MONTH($H112),YEAR(X$4)=YEAR($H112)),#REF!,IF(AND(MONTH(X$4)=MONTH($G112),YEAR(X$4)=YEAR($G112)),#REF!,IF(AND(X$4&lt;($H112+1),(X$4+1)&gt;$G112),$T112,0)))</f>
        <v>7381.2749999999996</v>
      </c>
      <c r="Y112" s="1285">
        <f>IF(AND(MONTH(Y$4)=MONTH($H112),YEAR(Y$4)=YEAR($H112)),#REF!,IF(AND(MONTH(Y$4)=MONTH($G112),YEAR(Y$4)=YEAR($G112)),#REF!,IF(AND(Y$4&lt;($H112+1),(Y$4+1)&gt;$G112),$T112,0)))</f>
        <v>7381.2749999999996</v>
      </c>
      <c r="Z112" s="1285">
        <f>IF(AND(MONTH(Z$4)=MONTH($H112),YEAR(Z$4)=YEAR($H112)),#REF!,IF(AND(MONTH(Z$4)=MONTH($G112),YEAR(Z$4)=YEAR($G112)),#REF!,IF(AND(Z$4&lt;($H112+1),(Z$4+1)&gt;$G112),$T112,0)))</f>
        <v>7381.2749999999996</v>
      </c>
      <c r="AA112" s="1285">
        <f>IF(AND(MONTH(AA$4)=MONTH($H112),YEAR(AA$4)=YEAR($H112)),#REF!,IF(AND(MONTH(AA$4)=MONTH($G112),YEAR(AA$4)=YEAR($G112)),#REF!,IF(AND(AA$4&lt;($H112+1),(AA$4+1)&gt;$G112),$T112,0)))</f>
        <v>7381.2749999999996</v>
      </c>
      <c r="AB112" s="1285">
        <f>IF(AND(MONTH(AB$4)=MONTH($H112),YEAR(AB$4)=YEAR($H112)),#REF!,IF(AND(MONTH(AB$4)=MONTH($G112),YEAR(AB$4)=YEAR($G112)),#REF!,IF(AND(AB$4&lt;($H112+1),(AB$4+1)&gt;$G112),$T112,0)))</f>
        <v>7381.2749999999996</v>
      </c>
      <c r="AC112" s="1285">
        <f>IF(AND(MONTH(AC$4)=MONTH($H112),YEAR(AC$4)=YEAR($H112)),#REF!,IF(AND(MONTH(AC$4)=MONTH($G112),YEAR(AC$4)=YEAR($G112)),#REF!,IF(AND(AC$4&lt;($H112+1),(AC$4+1)&gt;$G112),$T112,0)))</f>
        <v>7381.2749999999996</v>
      </c>
      <c r="AD112" s="1285" t="e">
        <f>IF(AND(MONTH(AD$4)=MONTH($H112),YEAR(AD$4)=YEAR($H112)),#REF!,IF(AND(MONTH(AD$4)=MONTH($G112),YEAR(AD$4)=YEAR($G112)),#REF!,IF(AND(AD$4&lt;($H112+1),(AD$4+1)&gt;$G112),$T112,0)))</f>
        <v>#REF!</v>
      </c>
      <c r="AE112" s="1285">
        <f>IF(AND(MONTH(AE$4)=MONTH($H112),YEAR(AE$4)=YEAR($H112)),#REF!,IF(AND(MONTH(AE$4)=MONTH($G112),YEAR(AE$4)=YEAR($G112)),#REF!,IF(AND(AE$4&lt;($H112+1),(AE$4+1)&gt;$G112),$T112,0)))</f>
        <v>0</v>
      </c>
      <c r="AF112" s="1285">
        <f>IF(AND(MONTH(AF$4)=MONTH($H112),YEAR(AF$4)=YEAR($H112)),#REF!,IF(AND(MONTH(AF$4)=MONTH($G112),YEAR(AF$4)=YEAR($G112)),#REF!,IF(AND(AF$4&lt;($H112+1),(AF$4+1)&gt;$G112),$T112,0)))</f>
        <v>0</v>
      </c>
      <c r="AG112" s="1285">
        <f>IF(AND(MONTH(AG$4)=MONTH($H112),YEAR(AG$4)=YEAR($H112)),#REF!,IF(AND(MONTH(AG$4)=MONTH($G112),YEAR(AG$4)=YEAR($G112)),#REF!,IF(AND(AG$4&lt;($H112+1),(AG$4+1)&gt;$G112),$T112,0)))</f>
        <v>0</v>
      </c>
      <c r="AH112" s="1285">
        <f>IF(AND(MONTH(AH$4)=MONTH($H112),YEAR(AH$4)=YEAR($H112)),#REF!,IF(AND(MONTH(AH$4)=MONTH($G112),YEAR(AH$4)=YEAR($G112)),#REF!,IF(AND(AH$4&lt;($H112+1),(AH$4+1)&gt;$G112),$T112,0)))</f>
        <v>0</v>
      </c>
      <c r="AI112" s="1285">
        <f>IF(AND(MONTH(AI$4)=MONTH($H112),YEAR(AI$4)=YEAR($H112)),#REF!,IF(AND(MONTH(AI$4)=MONTH($G112),YEAR(AI$4)=YEAR($G112)),#REF!,IF(AND(AI$4&lt;($H112+1),(AI$4+1)&gt;$G112),$R112,0)))</f>
        <v>414</v>
      </c>
      <c r="AJ112" s="1285">
        <f>IF(AND(MONTH(AJ$4)=MONTH($H112),YEAR(AJ$4)=YEAR($H112)),#REF!,IF(AND(MONTH(AJ$4)=MONTH($G112),YEAR(AJ$4)=YEAR($G112)),#REF!,IF(AND(AJ$4&lt;($H112+1),(AJ$4+1)&gt;$G112),$U112,0)))</f>
        <v>690</v>
      </c>
      <c r="AK112" s="1285">
        <f>IF(AND(MONTH(AK$4)=MONTH($H112),YEAR(AK$4)=YEAR($H112)),#REF!,IF(AND(MONTH(AK$4)=MONTH($G112),YEAR(AK$4)=YEAR($G112)),#REF!,IF(AND(AK$4&lt;($H112+1),(AK$4+1)&gt;$G112),$U112,0)))</f>
        <v>690</v>
      </c>
      <c r="AL112" s="1285">
        <f>IF(AND(MONTH(AL$4)=MONTH($H112),YEAR(AL$4)=YEAR($H112)),#REF!,IF(AND(MONTH(AL$4)=MONTH($G112),YEAR(AL$4)=YEAR($G112)),#REF!,IF(AND(AL$4&lt;($H112+1),(AL$4+1)&gt;$G112),$U112,0)))</f>
        <v>690</v>
      </c>
      <c r="AM112" s="1285">
        <f>IF(AND(MONTH(AM$4)=MONTH($H112),YEAR(AM$4)=YEAR($H112)),#REF!,IF(AND(MONTH(AM$4)=MONTH($G112),YEAR(AM$4)=YEAR($G112)),#REF!,IF(AND(AM$4&lt;($H112+1),(AM$4+1)&gt;$G112),$U112,0)))</f>
        <v>690</v>
      </c>
      <c r="AN112" s="1285">
        <f>IF(AND(MONTH(AN$4)=MONTH($H112),YEAR(AN$4)=YEAR($H112)),#REF!,IF(AND(MONTH(AN$4)=MONTH($G112),YEAR(AN$4)=YEAR($G112)),#REF!,IF(AND(AN$4&lt;($H112+1),(AN$4+1)&gt;$G112),$U112,0)))</f>
        <v>690</v>
      </c>
      <c r="AO112" s="1285">
        <f>IF(AND(MONTH(AO$4)=MONTH($H112),YEAR(AO$4)=YEAR($H112)),#REF!,IF(AND(MONTH(AO$4)=MONTH($G112),YEAR(AO$4)=YEAR($G112)),#REF!,IF(AND(AO$4&lt;($H112+1),(AO$4+1)&gt;$G112),$U112,0)))</f>
        <v>690</v>
      </c>
      <c r="AP112" s="1285" t="e">
        <f>IF(AND(MONTH(AP$4)=MONTH($H112),YEAR(AP$4)=YEAR($H112)),#REF!,IF(AND(MONTH(AP$4)=MONTH($G112),YEAR(AP$4)=YEAR($G112)),#REF!,IF(AND(AP$4&lt;($H112+1),(AP$4+1)&gt;$G112),$U112,0)))</f>
        <v>#REF!</v>
      </c>
      <c r="AQ112" s="1285">
        <f>IF(AND(MONTH(AQ$4)=MONTH($H112),YEAR(AQ$4)=YEAR($H112)),#REF!,IF(AND(MONTH(AQ$4)=MONTH($G112),YEAR(AQ$4)=YEAR($G112)),#REF!,IF(AND(AQ$4&lt;($H112+1),(AQ$4+1)&gt;$G112),$U112,0)))</f>
        <v>0</v>
      </c>
      <c r="AR112" s="1285">
        <f>IF(AND(MONTH(AR$4)=MONTH($H112),YEAR(AR$4)=YEAR($H112)),#REF!,IF(AND(MONTH(AR$4)=MONTH($G112),YEAR(AR$4)=YEAR($G112)),#REF!,IF(AND(AR$4&lt;($H112+1),(AR$4+1)&gt;$G112),$U112,0)))</f>
        <v>0</v>
      </c>
      <c r="AS112" s="1285">
        <f>IF(AND(MONTH(AS$4)=MONTH($H112),YEAR(AS$4)=YEAR($H112)),#REF!,IF(AND(MONTH(AS$4)=MONTH($G112),YEAR(AS$4)=YEAR($G112)),#REF!,IF(AND(AS$4&lt;($H112+1),(AS$4+1)&gt;$G112),$U112,0)))</f>
        <v>0</v>
      </c>
      <c r="AT112" s="1285">
        <f>IF(AND(MONTH(AT$4)=MONTH($H112),YEAR(AT$4)=YEAR($H112)),#REF!,IF(AND(MONTH(AT$4)=MONTH($G112),YEAR(AT$4)=YEAR($G112)),#REF!,IF(AND(AT$4&lt;($H112+1),(AT$4+1)&gt;$G112),$U112,0)))</f>
        <v>0</v>
      </c>
      <c r="AU112" s="1297"/>
      <c r="AV112" s="1028"/>
      <c r="AW112" s="1028"/>
    </row>
    <row r="113" spans="1:49" ht="18" customHeight="1">
      <c r="A113" s="1186">
        <v>44</v>
      </c>
      <c r="B113" s="1187" t="s">
        <v>67</v>
      </c>
      <c r="C113" s="1187" t="s">
        <v>35</v>
      </c>
      <c r="D113" s="1187"/>
      <c r="E113" s="1187"/>
      <c r="F113" s="1372" t="s">
        <v>150</v>
      </c>
      <c r="G113" s="1190">
        <v>45170</v>
      </c>
      <c r="H113" s="1190">
        <v>45535</v>
      </c>
      <c r="I113" s="1235"/>
      <c r="J113" s="1236">
        <v>0</v>
      </c>
      <c r="K113" s="1236">
        <v>300</v>
      </c>
      <c r="L113" s="1237">
        <v>23.344999999999999</v>
      </c>
      <c r="M113" s="1237">
        <v>1.38</v>
      </c>
      <c r="N113" s="1237">
        <v>25.926749999999998</v>
      </c>
      <c r="O113" s="1238">
        <v>2.2999999999999998</v>
      </c>
      <c r="P113" s="1234">
        <f t="shared" si="25"/>
        <v>24.725000000000001</v>
      </c>
      <c r="Q113" s="1284">
        <f t="shared" si="31"/>
        <v>7003.5</v>
      </c>
      <c r="R113" s="1285">
        <f t="shared" si="28"/>
        <v>414</v>
      </c>
      <c r="S113" s="1285">
        <f t="shared" si="32"/>
        <v>7417.5</v>
      </c>
      <c r="T113" s="1285">
        <f t="shared" si="27"/>
        <v>7778.0249999999996</v>
      </c>
      <c r="U113" s="1285">
        <f t="shared" si="22"/>
        <v>690</v>
      </c>
      <c r="V113" s="1285">
        <f t="shared" si="33"/>
        <v>8468.0249999999996</v>
      </c>
      <c r="W113" s="1285">
        <f>IF(AND(MONTH(W$4)=MONTH($H113),YEAR(W$4)=YEAR($H113)),#REF!,IF(AND(MONTH(W$4)=MONTH($G113),YEAR(W$4)=YEAR($G113)),#REF!,IF(AND(W$4&lt;($H113+1),(W$4+1)&gt;$G113),$Q113,0)))</f>
        <v>0</v>
      </c>
      <c r="X113" s="1285">
        <f>IF(AND(MONTH(X$4)=MONTH($H113),YEAR(X$4)=YEAR($H113)),#REF!,IF(AND(MONTH(X$4)=MONTH($G113),YEAR(X$4)=YEAR($G113)),#REF!,IF(AND(X$4&lt;($H113+1),(X$4+1)&gt;$G113),$T113,0)))</f>
        <v>0</v>
      </c>
      <c r="Y113" s="1285">
        <f>IF(AND(MONTH(Y$4)=MONTH($H113),YEAR(Y$4)=YEAR($H113)),#REF!,IF(AND(MONTH(Y$4)=MONTH($G113),YEAR(Y$4)=YEAR($G113)),#REF!,IF(AND(Y$4&lt;($H113+1),(Y$4+1)&gt;$G113),$T113,0)))</f>
        <v>0</v>
      </c>
      <c r="Z113" s="1285">
        <f>IF(AND(MONTH(Z$4)=MONTH($H113),YEAR(Z$4)=YEAR($H113)),#REF!,IF(AND(MONTH(Z$4)=MONTH($G113),YEAR(Z$4)=YEAR($G113)),#REF!,IF(AND(Z$4&lt;($H113+1),(Z$4+1)&gt;$G113),$T113,0)))</f>
        <v>0</v>
      </c>
      <c r="AA113" s="1285">
        <f>IF(AND(MONTH(AA$4)=MONTH($H113),YEAR(AA$4)=YEAR($H113)),#REF!,IF(AND(MONTH(AA$4)=MONTH($G113),YEAR(AA$4)=YEAR($G113)),#REF!,IF(AND(AA$4&lt;($H113+1),(AA$4+1)&gt;$G113),$T113,0)))</f>
        <v>0</v>
      </c>
      <c r="AB113" s="1285">
        <f>IF(AND(MONTH(AB$4)=MONTH($H113),YEAR(AB$4)=YEAR($H113)),#REF!,IF(AND(MONTH(AB$4)=MONTH($G113),YEAR(AB$4)=YEAR($G113)),#REF!,IF(AND(AB$4&lt;($H113+1),(AB$4+1)&gt;$G113),$T113,0)))</f>
        <v>0</v>
      </c>
      <c r="AC113" s="1285">
        <f>IF(AND(MONTH(AC$4)=MONTH($H113),YEAR(AC$4)=YEAR($H113)),#REF!,IF(AND(MONTH(AC$4)=MONTH($G113),YEAR(AC$4)=YEAR($G113)),#REF!,IF(AND(AC$4&lt;($H113+1),(AC$4+1)&gt;$G113),$T113,0)))</f>
        <v>0</v>
      </c>
      <c r="AD113" s="1285">
        <f>IF(AND(MONTH(AD$4)=MONTH($H113),YEAR(AD$4)=YEAR($H113)),#REF!,IF(AND(MONTH(AD$4)=MONTH($G113),YEAR(AD$4)=YEAR($G113)),#REF!,IF(AND(AD$4&lt;($H113+1),(AD$4+1)&gt;$G113),$T113,0)))</f>
        <v>0</v>
      </c>
      <c r="AE113" s="1285" t="e">
        <f>IF(AND(MONTH(AE$4)=MONTH($H113),YEAR(AE$4)=YEAR($H113)),#REF!,IF(AND(MONTH(AE$4)=MONTH($G113),YEAR(AE$4)=YEAR($G113)),#REF!,IF(AND(AE$4&lt;($H113+1),(AE$4+1)&gt;$G113),$T113,0)))</f>
        <v>#REF!</v>
      </c>
      <c r="AF113" s="1285">
        <f>IF(AND(MONTH(AF$4)=MONTH($H113),YEAR(AF$4)=YEAR($H113)),#REF!,IF(AND(MONTH(AF$4)=MONTH($G113),YEAR(AF$4)=YEAR($G113)),#REF!,IF(AND(AF$4&lt;($H113+1),(AF$4+1)&gt;$G113),$T113,0)))</f>
        <v>7778.0249999999996</v>
      </c>
      <c r="AG113" s="1285">
        <f>IF(AND(MONTH(AG$4)=MONTH($H113),YEAR(AG$4)=YEAR($H113)),#REF!,IF(AND(MONTH(AG$4)=MONTH($G113),YEAR(AG$4)=YEAR($G113)),#REF!,IF(AND(AG$4&lt;($H113+1),(AG$4+1)&gt;$G113),$T113,0)))</f>
        <v>7778.0249999999996</v>
      </c>
      <c r="AH113" s="1285">
        <f>IF(AND(MONTH(AH$4)=MONTH($H113),YEAR(AH$4)=YEAR($H113)),#REF!,IF(AND(MONTH(AH$4)=MONTH($G113),YEAR(AH$4)=YEAR($G113)),#REF!,IF(AND(AH$4&lt;($H113+1),(AH$4+1)&gt;$G113),$T113,0)))</f>
        <v>7778.0249999999996</v>
      </c>
      <c r="AI113" s="1285">
        <f>IF(AND(MONTH(AI$4)=MONTH($H113),YEAR(AI$4)=YEAR($H113)),#REF!,IF(AND(MONTH(AI$4)=MONTH($G113),YEAR(AI$4)=YEAR($G113)),#REF!,IF(AND(AI$4&lt;($H113+1),(AI$4+1)&gt;$G113),$R113,0)))</f>
        <v>0</v>
      </c>
      <c r="AJ113" s="1285">
        <f>IF(AND(MONTH(AJ$4)=MONTH($H113),YEAR(AJ$4)=YEAR($H113)),#REF!,IF(AND(MONTH(AJ$4)=MONTH($G113),YEAR(AJ$4)=YEAR($G113)),#REF!,IF(AND(AJ$4&lt;($H113+1),(AJ$4+1)&gt;$G113),$U113,0)))</f>
        <v>0</v>
      </c>
      <c r="AK113" s="1285">
        <f>IF(AND(MONTH(AK$4)=MONTH($H113),YEAR(AK$4)=YEAR($H113)),#REF!,IF(AND(MONTH(AK$4)=MONTH($G113),YEAR(AK$4)=YEAR($G113)),#REF!,IF(AND(AK$4&lt;($H113+1),(AK$4+1)&gt;$G113),$U113,0)))</f>
        <v>0</v>
      </c>
      <c r="AL113" s="1285">
        <f>IF(AND(MONTH(AL$4)=MONTH($H113),YEAR(AL$4)=YEAR($H113)),#REF!,IF(AND(MONTH(AL$4)=MONTH($G113),YEAR(AL$4)=YEAR($G113)),#REF!,IF(AND(AL$4&lt;($H113+1),(AL$4+1)&gt;$G113),$U113,0)))</f>
        <v>0</v>
      </c>
      <c r="AM113" s="1285">
        <f>IF(AND(MONTH(AM$4)=MONTH($H113),YEAR(AM$4)=YEAR($H113)),#REF!,IF(AND(MONTH(AM$4)=MONTH($G113),YEAR(AM$4)=YEAR($G113)),#REF!,IF(AND(AM$4&lt;($H113+1),(AM$4+1)&gt;$G113),$U113,0)))</f>
        <v>0</v>
      </c>
      <c r="AN113" s="1285">
        <f>IF(AND(MONTH(AN$4)=MONTH($H113),YEAR(AN$4)=YEAR($H113)),#REF!,IF(AND(MONTH(AN$4)=MONTH($G113),YEAR(AN$4)=YEAR($G113)),#REF!,IF(AND(AN$4&lt;($H113+1),(AN$4+1)&gt;$G113),$U113,0)))</f>
        <v>0</v>
      </c>
      <c r="AO113" s="1285">
        <f>IF(AND(MONTH(AO$4)=MONTH($H113),YEAR(AO$4)=YEAR($H113)),#REF!,IF(AND(MONTH(AO$4)=MONTH($G113),YEAR(AO$4)=YEAR($G113)),#REF!,IF(AND(AO$4&lt;($H113+1),(AO$4+1)&gt;$G113),$U113,0)))</f>
        <v>0</v>
      </c>
      <c r="AP113" s="1285">
        <f>IF(AND(MONTH(AP$4)=MONTH($H113),YEAR(AP$4)=YEAR($H113)),#REF!,IF(AND(MONTH(AP$4)=MONTH($G113),YEAR(AP$4)=YEAR($G113)),#REF!,IF(AND(AP$4&lt;($H113+1),(AP$4+1)&gt;$G113),$U113,0)))</f>
        <v>0</v>
      </c>
      <c r="AQ113" s="1285" t="e">
        <f>IF(AND(MONTH(AQ$4)=MONTH($H113),YEAR(AQ$4)=YEAR($H113)),#REF!,IF(AND(MONTH(AQ$4)=MONTH($G113),YEAR(AQ$4)=YEAR($G113)),#REF!,IF(AND(AQ$4&lt;($H113+1),(AQ$4+1)&gt;$G113),$U113,0)))</f>
        <v>#REF!</v>
      </c>
      <c r="AR113" s="1285">
        <f>IF(AND(MONTH(AR$4)=MONTH($H113),YEAR(AR$4)=YEAR($H113)),#REF!,IF(AND(MONTH(AR$4)=MONTH($G113),YEAR(AR$4)=YEAR($G113)),#REF!,IF(AND(AR$4&lt;($H113+1),(AR$4+1)&gt;$G113),$U113,0)))</f>
        <v>690</v>
      </c>
      <c r="AS113" s="1285">
        <f>IF(AND(MONTH(AS$4)=MONTH($H113),YEAR(AS$4)=YEAR($H113)),#REF!,IF(AND(MONTH(AS$4)=MONTH($G113),YEAR(AS$4)=YEAR($G113)),#REF!,IF(AND(AS$4&lt;($H113+1),(AS$4+1)&gt;$G113),$U113,0)))</f>
        <v>690</v>
      </c>
      <c r="AT113" s="1285">
        <f>IF(AND(MONTH(AT$4)=MONTH($H113),YEAR(AT$4)=YEAR($H113)),#REF!,IF(AND(MONTH(AT$4)=MONTH($G113),YEAR(AT$4)=YEAR($G113)),#REF!,IF(AND(AT$4&lt;($H113+1),(AT$4+1)&gt;$G113),$U113,0)))</f>
        <v>690</v>
      </c>
      <c r="AU113" s="1297"/>
      <c r="AV113" s="1028"/>
      <c r="AW113" s="1028"/>
    </row>
    <row r="114" spans="1:49" ht="18" customHeight="1">
      <c r="A114" s="1186">
        <v>45</v>
      </c>
      <c r="B114" s="1187" t="s">
        <v>67</v>
      </c>
      <c r="C114" s="1187" t="s">
        <v>74</v>
      </c>
      <c r="D114" s="1187"/>
      <c r="E114" s="1187" t="s">
        <v>151</v>
      </c>
      <c r="F114" s="1364" t="s">
        <v>152</v>
      </c>
      <c r="G114" s="1190">
        <v>44713</v>
      </c>
      <c r="H114" s="1190">
        <v>45077</v>
      </c>
      <c r="I114" s="1235"/>
      <c r="J114" s="1236">
        <v>327</v>
      </c>
      <c r="K114" s="1236">
        <v>327</v>
      </c>
      <c r="L114" s="1237">
        <v>16.445</v>
      </c>
      <c r="M114" s="1237">
        <v>1.38</v>
      </c>
      <c r="N114" s="1237">
        <v>17.99175</v>
      </c>
      <c r="O114" s="1238">
        <v>2.2999999999999998</v>
      </c>
      <c r="P114" s="1234">
        <f t="shared" si="25"/>
        <v>17.824999999999999</v>
      </c>
      <c r="Q114" s="1284">
        <f t="shared" si="31"/>
        <v>5377.5150000000003</v>
      </c>
      <c r="R114" s="1285">
        <f t="shared" si="28"/>
        <v>451.26</v>
      </c>
      <c r="S114" s="1285">
        <f t="shared" si="32"/>
        <v>5828.7749999999996</v>
      </c>
      <c r="T114" s="1285">
        <f t="shared" si="27"/>
        <v>5883.3022499999997</v>
      </c>
      <c r="U114" s="1285">
        <f t="shared" si="22"/>
        <v>752.1</v>
      </c>
      <c r="V114" s="1285">
        <f t="shared" si="33"/>
        <v>6635.4022500000001</v>
      </c>
      <c r="W114" s="1285">
        <f>IF(AND(MONTH(W$4)=MONTH($H114),YEAR(W$4)=YEAR($H114)),#REF!,IF(AND(MONTH(W$4)=MONTH($G114),YEAR(W$4)=YEAR($G114)),#REF!,IF(AND(W$4&lt;($H114+1),(W$4+1)&gt;$G114),$Q114,0)))</f>
        <v>5377.5150000000003</v>
      </c>
      <c r="X114" s="1285">
        <f>IF(AND(MONTH(X$4)=MONTH($H114),YEAR(X$4)=YEAR($H114)),#REF!,IF(AND(MONTH(X$4)=MONTH($G114),YEAR(X$4)=YEAR($G114)),#REF!,IF(AND(X$4&lt;($H114+1),(X$4+1)&gt;$G114),$T114,0)))</f>
        <v>5883.3022499999997</v>
      </c>
      <c r="Y114" s="1285">
        <f>IF(AND(MONTH(Y$4)=MONTH($H114),YEAR(Y$4)=YEAR($H114)),#REF!,IF(AND(MONTH(Y$4)=MONTH($G114),YEAR(Y$4)=YEAR($G114)),#REF!,IF(AND(Y$4&lt;($H114+1),(Y$4+1)&gt;$G114),$T114,0)))</f>
        <v>5883.3022499999997</v>
      </c>
      <c r="Z114" s="1285">
        <f>IF(AND(MONTH(Z$4)=MONTH($H114),YEAR(Z$4)=YEAR($H114)),#REF!,IF(AND(MONTH(Z$4)=MONTH($G114),YEAR(Z$4)=YEAR($G114)),#REF!,IF(AND(Z$4&lt;($H114+1),(Z$4+1)&gt;$G114),$T114,0)))</f>
        <v>5883.3022499999997</v>
      </c>
      <c r="AA114" s="1285" t="e">
        <f>IF(AND(MONTH(AA$4)=MONTH($H114),YEAR(AA$4)=YEAR($H114)),#REF!,IF(AND(MONTH(AA$4)=MONTH($G114),YEAR(AA$4)=YEAR($G114)),#REF!,IF(AND(AA$4&lt;($H114+1),(AA$4+1)&gt;$G114),$T114,0)))</f>
        <v>#REF!</v>
      </c>
      <c r="AB114" s="1285">
        <f>IF(AND(MONTH(AB$4)=MONTH($H114),YEAR(AB$4)=YEAR($H114)),#REF!,IF(AND(MONTH(AB$4)=MONTH($G114),YEAR(AB$4)=YEAR($G114)),#REF!,IF(AND(AB$4&lt;($H114+1),(AB$4+1)&gt;$G114),$T114,0)))</f>
        <v>0</v>
      </c>
      <c r="AC114" s="1285">
        <f>IF(AND(MONTH(AC$4)=MONTH($H114),YEAR(AC$4)=YEAR($H114)),#REF!,IF(AND(MONTH(AC$4)=MONTH($G114),YEAR(AC$4)=YEAR($G114)),#REF!,IF(AND(AC$4&lt;($H114+1),(AC$4+1)&gt;$G114),$T114,0)))</f>
        <v>0</v>
      </c>
      <c r="AD114" s="1285">
        <f>IF(AND(MONTH(AD$4)=MONTH($H114),YEAR(AD$4)=YEAR($H114)),#REF!,IF(AND(MONTH(AD$4)=MONTH($G114),YEAR(AD$4)=YEAR($G114)),#REF!,IF(AND(AD$4&lt;($H114+1),(AD$4+1)&gt;$G114),$T114,0)))</f>
        <v>0</v>
      </c>
      <c r="AE114" s="1285">
        <f>IF(AND(MONTH(AE$4)=MONTH($H114),YEAR(AE$4)=YEAR($H114)),#REF!,IF(AND(MONTH(AE$4)=MONTH($G114),YEAR(AE$4)=YEAR($G114)),#REF!,IF(AND(AE$4&lt;($H114+1),(AE$4+1)&gt;$G114),$T114,0)))</f>
        <v>0</v>
      </c>
      <c r="AF114" s="1285">
        <f>IF(AND(MONTH(AF$4)=MONTH($H114),YEAR(AF$4)=YEAR($H114)),#REF!,IF(AND(MONTH(AF$4)=MONTH($G114),YEAR(AF$4)=YEAR($G114)),#REF!,IF(AND(AF$4&lt;($H114+1),(AF$4+1)&gt;$G114),$T114,0)))</f>
        <v>0</v>
      </c>
      <c r="AG114" s="1285">
        <f>IF(AND(MONTH(AG$4)=MONTH($H114),YEAR(AG$4)=YEAR($H114)),#REF!,IF(AND(MONTH(AG$4)=MONTH($G114),YEAR(AG$4)=YEAR($G114)),#REF!,IF(AND(AG$4&lt;($H114+1),(AG$4+1)&gt;$G114),$T114,0)))</f>
        <v>0</v>
      </c>
      <c r="AH114" s="1285">
        <f>IF(AND(MONTH(AH$4)=MONTH($H114),YEAR(AH$4)=YEAR($H114)),#REF!,IF(AND(MONTH(AH$4)=MONTH($G114),YEAR(AH$4)=YEAR($G114)),#REF!,IF(AND(AH$4&lt;($H114+1),(AH$4+1)&gt;$G114),$T114,0)))</f>
        <v>0</v>
      </c>
      <c r="AI114" s="1285">
        <f>IF(AND(MONTH(AI$4)=MONTH($H114),YEAR(AI$4)=YEAR($H114)),#REF!,IF(AND(MONTH(AI$4)=MONTH($G114),YEAR(AI$4)=YEAR($G114)),#REF!,IF(AND(AI$4&lt;($H114+1),(AI$4+1)&gt;$G114),$R114,0)))</f>
        <v>451.26</v>
      </c>
      <c r="AJ114" s="1285">
        <f>IF(AND(MONTH(AJ$4)=MONTH($H114),YEAR(AJ$4)=YEAR($H114)),#REF!,IF(AND(MONTH(AJ$4)=MONTH($G114),YEAR(AJ$4)=YEAR($G114)),#REF!,IF(AND(AJ$4&lt;($H114+1),(AJ$4+1)&gt;$G114),$U114,0)))</f>
        <v>752.1</v>
      </c>
      <c r="AK114" s="1285">
        <f>IF(AND(MONTH(AK$4)=MONTH($H114),YEAR(AK$4)=YEAR($H114)),#REF!,IF(AND(MONTH(AK$4)=MONTH($G114),YEAR(AK$4)=YEAR($G114)),#REF!,IF(AND(AK$4&lt;($H114+1),(AK$4+1)&gt;$G114),$U114,0)))</f>
        <v>752.1</v>
      </c>
      <c r="AL114" s="1285">
        <f>IF(AND(MONTH(AL$4)=MONTH($H114),YEAR(AL$4)=YEAR($H114)),#REF!,IF(AND(MONTH(AL$4)=MONTH($G114),YEAR(AL$4)=YEAR($G114)),#REF!,IF(AND(AL$4&lt;($H114+1),(AL$4+1)&gt;$G114),$U114,0)))</f>
        <v>752.1</v>
      </c>
      <c r="AM114" s="1285" t="e">
        <f>IF(AND(MONTH(AM$4)=MONTH($H114),YEAR(AM$4)=YEAR($H114)),#REF!,IF(AND(MONTH(AM$4)=MONTH($G114),YEAR(AM$4)=YEAR($G114)),#REF!,IF(AND(AM$4&lt;($H114+1),(AM$4+1)&gt;$G114),$U114,0)))</f>
        <v>#REF!</v>
      </c>
      <c r="AN114" s="1285">
        <f>IF(AND(MONTH(AN$4)=MONTH($H114),YEAR(AN$4)=YEAR($H114)),#REF!,IF(AND(MONTH(AN$4)=MONTH($G114),YEAR(AN$4)=YEAR($G114)),#REF!,IF(AND(AN$4&lt;($H114+1),(AN$4+1)&gt;$G114),$U114,0)))</f>
        <v>0</v>
      </c>
      <c r="AO114" s="1285">
        <f>IF(AND(MONTH(AO$4)=MONTH($H114),YEAR(AO$4)=YEAR($H114)),#REF!,IF(AND(MONTH(AO$4)=MONTH($G114),YEAR(AO$4)=YEAR($G114)),#REF!,IF(AND(AO$4&lt;($H114+1),(AO$4+1)&gt;$G114),$U114,0)))</f>
        <v>0</v>
      </c>
      <c r="AP114" s="1285">
        <f>IF(AND(MONTH(AP$4)=MONTH($H114),YEAR(AP$4)=YEAR($H114)),#REF!,IF(AND(MONTH(AP$4)=MONTH($G114),YEAR(AP$4)=YEAR($G114)),#REF!,IF(AND(AP$4&lt;($H114+1),(AP$4+1)&gt;$G114),$U114,0)))</f>
        <v>0</v>
      </c>
      <c r="AQ114" s="1285">
        <f>IF(AND(MONTH(AQ$4)=MONTH($H114),YEAR(AQ$4)=YEAR($H114)),#REF!,IF(AND(MONTH(AQ$4)=MONTH($G114),YEAR(AQ$4)=YEAR($G114)),#REF!,IF(AND(AQ$4&lt;($H114+1),(AQ$4+1)&gt;$G114),$U114,0)))</f>
        <v>0</v>
      </c>
      <c r="AR114" s="1285">
        <f>IF(AND(MONTH(AR$4)=MONTH($H114),YEAR(AR$4)=YEAR($H114)),#REF!,IF(AND(MONTH(AR$4)=MONTH($G114),YEAR(AR$4)=YEAR($G114)),#REF!,IF(AND(AR$4&lt;($H114+1),(AR$4+1)&gt;$G114),$U114,0)))</f>
        <v>0</v>
      </c>
      <c r="AS114" s="1285">
        <f>IF(AND(MONTH(AS$4)=MONTH($H114),YEAR(AS$4)=YEAR($H114)),#REF!,IF(AND(MONTH(AS$4)=MONTH($G114),YEAR(AS$4)=YEAR($G114)),#REF!,IF(AND(AS$4&lt;($H114+1),(AS$4+1)&gt;$G114),$U114,0)))</f>
        <v>0</v>
      </c>
      <c r="AT114" s="1285">
        <f>IF(AND(MONTH(AT$4)=MONTH($H114),YEAR(AT$4)=YEAR($H114)),#REF!,IF(AND(MONTH(AT$4)=MONTH($G114),YEAR(AT$4)=YEAR($G114)),#REF!,IF(AND(AT$4&lt;($H114+1),(AT$4+1)&gt;$G114),$U114,0)))</f>
        <v>0</v>
      </c>
      <c r="AU114" s="1297"/>
      <c r="AV114" s="1028"/>
      <c r="AW114" s="1028"/>
    </row>
    <row r="115" spans="1:49" ht="18" customHeight="1">
      <c r="A115" s="1186">
        <v>45</v>
      </c>
      <c r="B115" s="1187" t="s">
        <v>67</v>
      </c>
      <c r="C115" s="1187" t="s">
        <v>74</v>
      </c>
      <c r="D115" s="1187"/>
      <c r="E115" s="1187"/>
      <c r="F115" s="1364" t="s">
        <v>152</v>
      </c>
      <c r="G115" s="1190">
        <v>45078</v>
      </c>
      <c r="H115" s="1190">
        <v>45443</v>
      </c>
      <c r="I115" s="1235"/>
      <c r="J115" s="1236">
        <v>0</v>
      </c>
      <c r="K115" s="1236">
        <v>327</v>
      </c>
      <c r="L115" s="1237">
        <v>17.02</v>
      </c>
      <c r="M115" s="1237">
        <v>1.38</v>
      </c>
      <c r="N115" s="1237">
        <v>18.652999999999999</v>
      </c>
      <c r="O115" s="1238">
        <v>2.2999999999999998</v>
      </c>
      <c r="P115" s="1234">
        <f t="shared" si="25"/>
        <v>18.399999999999999</v>
      </c>
      <c r="Q115" s="1284">
        <f t="shared" si="31"/>
        <v>5565.54</v>
      </c>
      <c r="R115" s="1285">
        <f t="shared" si="28"/>
        <v>451.26</v>
      </c>
      <c r="S115" s="1285">
        <f t="shared" si="32"/>
        <v>6016.8</v>
      </c>
      <c r="T115" s="1285">
        <f t="shared" si="27"/>
        <v>6099.5309999999999</v>
      </c>
      <c r="U115" s="1285">
        <f t="shared" si="22"/>
        <v>752.1</v>
      </c>
      <c r="V115" s="1285">
        <f t="shared" si="33"/>
        <v>6851.6310000000003</v>
      </c>
      <c r="W115" s="1285">
        <f>IF(AND(MONTH(W$4)=MONTH($H115),YEAR(W$4)=YEAR($H115)),#REF!,IF(AND(MONTH(W$4)=MONTH($G115),YEAR(W$4)=YEAR($G115)),#REF!,IF(AND(W$4&lt;($H115+1),(W$4+1)&gt;$G115),$Q115,0)))</f>
        <v>0</v>
      </c>
      <c r="X115" s="1285">
        <f>IF(AND(MONTH(X$4)=MONTH($H115),YEAR(X$4)=YEAR($H115)),#REF!,IF(AND(MONTH(X$4)=MONTH($G115),YEAR(X$4)=YEAR($G115)),#REF!,IF(AND(X$4&lt;($H115+1),(X$4+1)&gt;$G115),$T115,0)))</f>
        <v>0</v>
      </c>
      <c r="Y115" s="1285">
        <f>IF(AND(MONTH(Y$4)=MONTH($H115),YEAR(Y$4)=YEAR($H115)),#REF!,IF(AND(MONTH(Y$4)=MONTH($G115),YEAR(Y$4)=YEAR($G115)),#REF!,IF(AND(Y$4&lt;($H115+1),(Y$4+1)&gt;$G115),$T115,0)))</f>
        <v>0</v>
      </c>
      <c r="Z115" s="1285">
        <f>IF(AND(MONTH(Z$4)=MONTH($H115),YEAR(Z$4)=YEAR($H115)),#REF!,IF(AND(MONTH(Z$4)=MONTH($G115),YEAR(Z$4)=YEAR($G115)),#REF!,IF(AND(Z$4&lt;($H115+1),(Z$4+1)&gt;$G115),$T115,0)))</f>
        <v>0</v>
      </c>
      <c r="AA115" s="1285">
        <f>IF(AND(MONTH(AA$4)=MONTH($H115),YEAR(AA$4)=YEAR($H115)),#REF!,IF(AND(MONTH(AA$4)=MONTH($G115),YEAR(AA$4)=YEAR($G115)),#REF!,IF(AND(AA$4&lt;($H115+1),(AA$4+1)&gt;$G115),$T115,0)))</f>
        <v>0</v>
      </c>
      <c r="AB115" s="1285" t="e">
        <f>IF(AND(MONTH(AB$4)=MONTH($H115),YEAR(AB$4)=YEAR($H115)),#REF!,IF(AND(MONTH(AB$4)=MONTH($G115),YEAR(AB$4)=YEAR($G115)),#REF!,IF(AND(AB$4&lt;($H115+1),(AB$4+1)&gt;$G115),$T115,0)))</f>
        <v>#REF!</v>
      </c>
      <c r="AC115" s="1285">
        <f>IF(AND(MONTH(AC$4)=MONTH($H115),YEAR(AC$4)=YEAR($H115)),#REF!,IF(AND(MONTH(AC$4)=MONTH($G115),YEAR(AC$4)=YEAR($G115)),#REF!,IF(AND(AC$4&lt;($H115+1),(AC$4+1)&gt;$G115),$T115,0)))</f>
        <v>6099.5309999999999</v>
      </c>
      <c r="AD115" s="1285">
        <f>IF(AND(MONTH(AD$4)=MONTH($H115),YEAR(AD$4)=YEAR($H115)),#REF!,IF(AND(MONTH(AD$4)=MONTH($G115),YEAR(AD$4)=YEAR($G115)),#REF!,IF(AND(AD$4&lt;($H115+1),(AD$4+1)&gt;$G115),$T115,0)))</f>
        <v>6099.5309999999999</v>
      </c>
      <c r="AE115" s="1285">
        <f>IF(AND(MONTH(AE$4)=MONTH($H115),YEAR(AE$4)=YEAR($H115)),#REF!,IF(AND(MONTH(AE$4)=MONTH($G115),YEAR(AE$4)=YEAR($G115)),#REF!,IF(AND(AE$4&lt;($H115+1),(AE$4+1)&gt;$G115),$T115,0)))</f>
        <v>6099.5309999999999</v>
      </c>
      <c r="AF115" s="1285">
        <f>IF(AND(MONTH(AF$4)=MONTH($H115),YEAR(AF$4)=YEAR($H115)),#REF!,IF(AND(MONTH(AF$4)=MONTH($G115),YEAR(AF$4)=YEAR($G115)),#REF!,IF(AND(AF$4&lt;($H115+1),(AF$4+1)&gt;$G115),$T115,0)))</f>
        <v>6099.5309999999999</v>
      </c>
      <c r="AG115" s="1285">
        <f>IF(AND(MONTH(AG$4)=MONTH($H115),YEAR(AG$4)=YEAR($H115)),#REF!,IF(AND(MONTH(AG$4)=MONTH($G115),YEAR(AG$4)=YEAR($G115)),#REF!,IF(AND(AG$4&lt;($H115+1),(AG$4+1)&gt;$G115),$T115,0)))</f>
        <v>6099.5309999999999</v>
      </c>
      <c r="AH115" s="1285">
        <f>IF(AND(MONTH(AH$4)=MONTH($H115),YEAR(AH$4)=YEAR($H115)),#REF!,IF(AND(MONTH(AH$4)=MONTH($G115),YEAR(AH$4)=YEAR($G115)),#REF!,IF(AND(AH$4&lt;($H115+1),(AH$4+1)&gt;$G115),$T115,0)))</f>
        <v>6099.5309999999999</v>
      </c>
      <c r="AI115" s="1285">
        <f>IF(AND(MONTH(AI$4)=MONTH($H115),YEAR(AI$4)=YEAR($H115)),#REF!,IF(AND(MONTH(AI$4)=MONTH($G115),YEAR(AI$4)=YEAR($G115)),#REF!,IF(AND(AI$4&lt;($H115+1),(AI$4+1)&gt;$G115),$R115,0)))</f>
        <v>0</v>
      </c>
      <c r="AJ115" s="1285">
        <f>IF(AND(MONTH(AJ$4)=MONTH($H115),YEAR(AJ$4)=YEAR($H115)),#REF!,IF(AND(MONTH(AJ$4)=MONTH($G115),YEAR(AJ$4)=YEAR($G115)),#REF!,IF(AND(AJ$4&lt;($H115+1),(AJ$4+1)&gt;$G115),$U115,0)))</f>
        <v>0</v>
      </c>
      <c r="AK115" s="1285">
        <f>IF(AND(MONTH(AK$4)=MONTH($H115),YEAR(AK$4)=YEAR($H115)),#REF!,IF(AND(MONTH(AK$4)=MONTH($G115),YEAR(AK$4)=YEAR($G115)),#REF!,IF(AND(AK$4&lt;($H115+1),(AK$4+1)&gt;$G115),$U115,0)))</f>
        <v>0</v>
      </c>
      <c r="AL115" s="1285">
        <f>IF(AND(MONTH(AL$4)=MONTH($H115),YEAR(AL$4)=YEAR($H115)),#REF!,IF(AND(MONTH(AL$4)=MONTH($G115),YEAR(AL$4)=YEAR($G115)),#REF!,IF(AND(AL$4&lt;($H115+1),(AL$4+1)&gt;$G115),$U115,0)))</f>
        <v>0</v>
      </c>
      <c r="AM115" s="1285">
        <f>IF(AND(MONTH(AM$4)=MONTH($H115),YEAR(AM$4)=YEAR($H115)),#REF!,IF(AND(MONTH(AM$4)=MONTH($G115),YEAR(AM$4)=YEAR($G115)),#REF!,IF(AND(AM$4&lt;($H115+1),(AM$4+1)&gt;$G115),$U115,0)))</f>
        <v>0</v>
      </c>
      <c r="AN115" s="1285" t="e">
        <f>IF(AND(MONTH(AN$4)=MONTH($H115),YEAR(AN$4)=YEAR($H115)),#REF!,IF(AND(MONTH(AN$4)=MONTH($G115),YEAR(AN$4)=YEAR($G115)),#REF!,IF(AND(AN$4&lt;($H115+1),(AN$4+1)&gt;$G115),$U115,0)))</f>
        <v>#REF!</v>
      </c>
      <c r="AO115" s="1285">
        <f>IF(AND(MONTH(AO$4)=MONTH($H115),YEAR(AO$4)=YEAR($H115)),#REF!,IF(AND(MONTH(AO$4)=MONTH($G115),YEAR(AO$4)=YEAR($G115)),#REF!,IF(AND(AO$4&lt;($H115+1),(AO$4+1)&gt;$G115),$U115,0)))</f>
        <v>752.1</v>
      </c>
      <c r="AP115" s="1285">
        <f>IF(AND(MONTH(AP$4)=MONTH($H115),YEAR(AP$4)=YEAR($H115)),#REF!,IF(AND(MONTH(AP$4)=MONTH($G115),YEAR(AP$4)=YEAR($G115)),#REF!,IF(AND(AP$4&lt;($H115+1),(AP$4+1)&gt;$G115),$U115,0)))</f>
        <v>752.1</v>
      </c>
      <c r="AQ115" s="1285">
        <f>IF(AND(MONTH(AQ$4)=MONTH($H115),YEAR(AQ$4)=YEAR($H115)),#REF!,IF(AND(MONTH(AQ$4)=MONTH($G115),YEAR(AQ$4)=YEAR($G115)),#REF!,IF(AND(AQ$4&lt;($H115+1),(AQ$4+1)&gt;$G115),$U115,0)))</f>
        <v>752.1</v>
      </c>
      <c r="AR115" s="1285">
        <f>IF(AND(MONTH(AR$4)=MONTH($H115),YEAR(AR$4)=YEAR($H115)),#REF!,IF(AND(MONTH(AR$4)=MONTH($G115),YEAR(AR$4)=YEAR($G115)),#REF!,IF(AND(AR$4&lt;($H115+1),(AR$4+1)&gt;$G115),$U115,0)))</f>
        <v>752.1</v>
      </c>
      <c r="AS115" s="1285">
        <f>IF(AND(MONTH(AS$4)=MONTH($H115),YEAR(AS$4)=YEAR($H115)),#REF!,IF(AND(MONTH(AS$4)=MONTH($G115),YEAR(AS$4)=YEAR($G115)),#REF!,IF(AND(AS$4&lt;($H115+1),(AS$4+1)&gt;$G115),$U115,0)))</f>
        <v>752.1</v>
      </c>
      <c r="AT115" s="1285">
        <f>IF(AND(MONTH(AT$4)=MONTH($H115),YEAR(AT$4)=YEAR($H115)),#REF!,IF(AND(MONTH(AT$4)=MONTH($G115),YEAR(AT$4)=YEAR($G115)),#REF!,IF(AND(AT$4&lt;($H115+1),(AT$4+1)&gt;$G115),$U115,0)))</f>
        <v>752.1</v>
      </c>
      <c r="AU115" s="1297"/>
      <c r="AV115" s="1028"/>
      <c r="AW115" s="1028"/>
    </row>
    <row r="116" spans="1:49" ht="18" customHeight="1">
      <c r="A116" s="1186">
        <v>46</v>
      </c>
      <c r="B116" s="1187" t="s">
        <v>67</v>
      </c>
      <c r="C116" s="1187" t="s">
        <v>35</v>
      </c>
      <c r="D116" s="1187"/>
      <c r="E116" s="1187" t="s">
        <v>153</v>
      </c>
      <c r="F116" s="1364" t="s">
        <v>154</v>
      </c>
      <c r="G116" s="1190">
        <v>44923</v>
      </c>
      <c r="H116" s="1190">
        <v>45287</v>
      </c>
      <c r="I116" s="1235"/>
      <c r="J116" s="1236">
        <v>4002</v>
      </c>
      <c r="K116" s="1236">
        <v>4002</v>
      </c>
      <c r="L116" s="1237">
        <v>7.2450000000000001</v>
      </c>
      <c r="M116" s="1237">
        <v>1.38</v>
      </c>
      <c r="N116" s="1237">
        <v>7.4117499999999996</v>
      </c>
      <c r="O116" s="1238">
        <v>2.2999999999999998</v>
      </c>
      <c r="P116" s="1234">
        <f t="shared" si="25"/>
        <v>8.625</v>
      </c>
      <c r="Q116" s="1284">
        <f t="shared" si="31"/>
        <v>28994.49</v>
      </c>
      <c r="R116" s="1285">
        <f t="shared" si="28"/>
        <v>5522.76</v>
      </c>
      <c r="S116" s="1285">
        <f t="shared" si="32"/>
        <v>34517.25</v>
      </c>
      <c r="T116" s="1285">
        <f t="shared" si="27"/>
        <v>29661.823499999999</v>
      </c>
      <c r="U116" s="1285">
        <f t="shared" si="22"/>
        <v>9204.6</v>
      </c>
      <c r="V116" s="1285">
        <f t="shared" si="33"/>
        <v>38866.423499999997</v>
      </c>
      <c r="W116" s="1285">
        <f>IF(AND(MONTH(W$4)=MONTH($H116),YEAR(W$4)=YEAR($H116)),#REF!,IF(AND(MONTH(W$4)=MONTH($G116),YEAR(W$4)=YEAR($G116)),#REF!,IF(AND(W$4&lt;($H116+1),(W$4+1)&gt;$G116),$Q116,0)))</f>
        <v>28994.49</v>
      </c>
      <c r="X116" s="1285">
        <f>IF(AND(MONTH(X$4)=MONTH($H116),YEAR(X$4)=YEAR($H116)),#REF!,IF(AND(MONTH(X$4)=MONTH($G116),YEAR(X$4)=YEAR($G116)),#REF!,IF(AND(X$4&lt;($H116+1),(X$4+1)&gt;$G116),$T116,0)))</f>
        <v>29661.823499999999</v>
      </c>
      <c r="Y116" s="1285">
        <f>IF(AND(MONTH(Y$4)=MONTH($H116),YEAR(Y$4)=YEAR($H116)),#REF!,IF(AND(MONTH(Y$4)=MONTH($G116),YEAR(Y$4)=YEAR($G116)),#REF!,IF(AND(Y$4&lt;($H116+1),(Y$4+1)&gt;$G116),$T116,0)))</f>
        <v>29661.823499999999</v>
      </c>
      <c r="Z116" s="1285">
        <f>IF(AND(MONTH(Z$4)=MONTH($H116),YEAR(Z$4)=YEAR($H116)),#REF!,IF(AND(MONTH(Z$4)=MONTH($G116),YEAR(Z$4)=YEAR($G116)),#REF!,IF(AND(Z$4&lt;($H116+1),(Z$4+1)&gt;$G116),$T116,0)))</f>
        <v>29661.823499999999</v>
      </c>
      <c r="AA116" s="1285">
        <f>IF(AND(MONTH(AA$4)=MONTH($H116),YEAR(AA$4)=YEAR($H116)),#REF!,IF(AND(MONTH(AA$4)=MONTH($G116),YEAR(AA$4)=YEAR($G116)),#REF!,IF(AND(AA$4&lt;($H116+1),(AA$4+1)&gt;$G116),$T116,0)))</f>
        <v>29661.823499999999</v>
      </c>
      <c r="AB116" s="1285">
        <f>IF(AND(MONTH(AB$4)=MONTH($H116),YEAR(AB$4)=YEAR($H116)),#REF!,IF(AND(MONTH(AB$4)=MONTH($G116),YEAR(AB$4)=YEAR($G116)),#REF!,IF(AND(AB$4&lt;($H116+1),(AB$4+1)&gt;$G116),$T116,0)))</f>
        <v>29661.823499999999</v>
      </c>
      <c r="AC116" s="1285">
        <f>IF(AND(MONTH(AC$4)=MONTH($H116),YEAR(AC$4)=YEAR($H116)),#REF!,IF(AND(MONTH(AC$4)=MONTH($G116),YEAR(AC$4)=YEAR($G116)),#REF!,IF(AND(AC$4&lt;($H116+1),(AC$4+1)&gt;$G116),$T116,0)))</f>
        <v>29661.823499999999</v>
      </c>
      <c r="AD116" s="1285">
        <f>IF(AND(MONTH(AD$4)=MONTH($H116),YEAR(AD$4)=YEAR($H116)),#REF!,IF(AND(MONTH(AD$4)=MONTH($G116),YEAR(AD$4)=YEAR($G116)),#REF!,IF(AND(AD$4&lt;($H116+1),(AD$4+1)&gt;$G116),$T116,0)))</f>
        <v>29661.823499999999</v>
      </c>
      <c r="AE116" s="1285">
        <f>IF(AND(MONTH(AE$4)=MONTH($H116),YEAR(AE$4)=YEAR($H116)),#REF!,IF(AND(MONTH(AE$4)=MONTH($G116),YEAR(AE$4)=YEAR($G116)),#REF!,IF(AND(AE$4&lt;($H116+1),(AE$4+1)&gt;$G116),$T116,0)))</f>
        <v>29661.823499999999</v>
      </c>
      <c r="AF116" s="1285">
        <f>IF(AND(MONTH(AF$4)=MONTH($H116),YEAR(AF$4)=YEAR($H116)),#REF!,IF(AND(MONTH(AF$4)=MONTH($G116),YEAR(AF$4)=YEAR($G116)),#REF!,IF(AND(AF$4&lt;($H116+1),(AF$4+1)&gt;$G116),$T116,0)))</f>
        <v>29661.823499999999</v>
      </c>
      <c r="AG116" s="1285">
        <f>IF(AND(MONTH(AG$4)=MONTH($H116),YEAR(AG$4)=YEAR($H116)),#REF!,IF(AND(MONTH(AG$4)=MONTH($G116),YEAR(AG$4)=YEAR($G116)),#REF!,IF(AND(AG$4&lt;($H116+1),(AG$4+1)&gt;$G116),$T116,0)))</f>
        <v>29661.823499999999</v>
      </c>
      <c r="AH116" s="1285" t="e">
        <f>IF(AND(MONTH(AH$4)=MONTH($H116),YEAR(AH$4)=YEAR($H116)),#REF!,IF(AND(MONTH(AH$4)=MONTH($G116),YEAR(AH$4)=YEAR($G116)),#REF!,IF(AND(AH$4&lt;($H116+1),(AH$4+1)&gt;$G116),$T116,0)))</f>
        <v>#REF!</v>
      </c>
      <c r="AI116" s="1285">
        <f>IF(AND(MONTH(AI$4)=MONTH($H116),YEAR(AI$4)=YEAR($H116)),#REF!,IF(AND(MONTH(AI$4)=MONTH($G116),YEAR(AI$4)=YEAR($G116)),#REF!,IF(AND(AI$4&lt;($H116+1),(AI$4+1)&gt;$G116),$R116,0)))</f>
        <v>5522.76</v>
      </c>
      <c r="AJ116" s="1285">
        <f>IF(AND(MONTH(AJ$4)=MONTH($H116),YEAR(AJ$4)=YEAR($H116)),#REF!,IF(AND(MONTH(AJ$4)=MONTH($G116),YEAR(AJ$4)=YEAR($G116)),#REF!,IF(AND(AJ$4&lt;($H116+1),(AJ$4+1)&gt;$G116),$U116,0)))</f>
        <v>9204.6</v>
      </c>
      <c r="AK116" s="1285">
        <f>IF(AND(MONTH(AK$4)=MONTH($H116),YEAR(AK$4)=YEAR($H116)),#REF!,IF(AND(MONTH(AK$4)=MONTH($G116),YEAR(AK$4)=YEAR($G116)),#REF!,IF(AND(AK$4&lt;($H116+1),(AK$4+1)&gt;$G116),$U116,0)))</f>
        <v>9204.6</v>
      </c>
      <c r="AL116" s="1285">
        <f>IF(AND(MONTH(AL$4)=MONTH($H116),YEAR(AL$4)=YEAR($H116)),#REF!,IF(AND(MONTH(AL$4)=MONTH($G116),YEAR(AL$4)=YEAR($G116)),#REF!,IF(AND(AL$4&lt;($H116+1),(AL$4+1)&gt;$G116),$U116,0)))</f>
        <v>9204.6</v>
      </c>
      <c r="AM116" s="1285">
        <f>IF(AND(MONTH(AM$4)=MONTH($H116),YEAR(AM$4)=YEAR($H116)),#REF!,IF(AND(MONTH(AM$4)=MONTH($G116),YEAR(AM$4)=YEAR($G116)),#REF!,IF(AND(AM$4&lt;($H116+1),(AM$4+1)&gt;$G116),$U116,0)))</f>
        <v>9204.6</v>
      </c>
      <c r="AN116" s="1285">
        <f>IF(AND(MONTH(AN$4)=MONTH($H116),YEAR(AN$4)=YEAR($H116)),#REF!,IF(AND(MONTH(AN$4)=MONTH($G116),YEAR(AN$4)=YEAR($G116)),#REF!,IF(AND(AN$4&lt;($H116+1),(AN$4+1)&gt;$G116),$U116,0)))</f>
        <v>9204.6</v>
      </c>
      <c r="AO116" s="1285">
        <f>IF(AND(MONTH(AO$4)=MONTH($H116),YEAR(AO$4)=YEAR($H116)),#REF!,IF(AND(MONTH(AO$4)=MONTH($G116),YEAR(AO$4)=YEAR($G116)),#REF!,IF(AND(AO$4&lt;($H116+1),(AO$4+1)&gt;$G116),$U116,0)))</f>
        <v>9204.6</v>
      </c>
      <c r="AP116" s="1285">
        <f>IF(AND(MONTH(AP$4)=MONTH($H116),YEAR(AP$4)=YEAR($H116)),#REF!,IF(AND(MONTH(AP$4)=MONTH($G116),YEAR(AP$4)=YEAR($G116)),#REF!,IF(AND(AP$4&lt;($H116+1),(AP$4+1)&gt;$G116),$U116,0)))</f>
        <v>9204.6</v>
      </c>
      <c r="AQ116" s="1285">
        <f>IF(AND(MONTH(AQ$4)=MONTH($H116),YEAR(AQ$4)=YEAR($H116)),#REF!,IF(AND(MONTH(AQ$4)=MONTH($G116),YEAR(AQ$4)=YEAR($G116)),#REF!,IF(AND(AQ$4&lt;($H116+1),(AQ$4+1)&gt;$G116),$U116,0)))</f>
        <v>9204.6</v>
      </c>
      <c r="AR116" s="1285">
        <f>IF(AND(MONTH(AR$4)=MONTH($H116),YEAR(AR$4)=YEAR($H116)),#REF!,IF(AND(MONTH(AR$4)=MONTH($G116),YEAR(AR$4)=YEAR($G116)),#REF!,IF(AND(AR$4&lt;($H116+1),(AR$4+1)&gt;$G116),$U116,0)))</f>
        <v>9204.6</v>
      </c>
      <c r="AS116" s="1285">
        <f>IF(AND(MONTH(AS$4)=MONTH($H116),YEAR(AS$4)=YEAR($H116)),#REF!,IF(AND(MONTH(AS$4)=MONTH($G116),YEAR(AS$4)=YEAR($G116)),#REF!,IF(AND(AS$4&lt;($H116+1),(AS$4+1)&gt;$G116),$U116,0)))</f>
        <v>9204.6</v>
      </c>
      <c r="AT116" s="1285" t="e">
        <f>IF(AND(MONTH(AT$4)=MONTH($H116),YEAR(AT$4)=YEAR($H116)),#REF!,IF(AND(MONTH(AT$4)=MONTH($G116),YEAR(AT$4)=YEAR($G116)),#REF!,IF(AND(AT$4&lt;($H116+1),(AT$4+1)&gt;$G116),$U116,0)))</f>
        <v>#REF!</v>
      </c>
      <c r="AU116" s="1297"/>
      <c r="AV116" s="1028"/>
      <c r="AW116" s="1028"/>
    </row>
    <row r="117" spans="1:49" ht="18" customHeight="1">
      <c r="A117" s="1186">
        <v>46</v>
      </c>
      <c r="B117" s="1196" t="s">
        <v>67</v>
      </c>
      <c r="C117" s="1196" t="s">
        <v>35</v>
      </c>
      <c r="D117" s="1196"/>
      <c r="E117" s="1209" t="s">
        <v>155</v>
      </c>
      <c r="F117" s="1370" t="s">
        <v>154</v>
      </c>
      <c r="G117" s="1211">
        <v>45288</v>
      </c>
      <c r="H117" s="1211">
        <v>46383</v>
      </c>
      <c r="I117" s="1256"/>
      <c r="J117" s="1257">
        <v>0</v>
      </c>
      <c r="K117" s="1257">
        <v>4002</v>
      </c>
      <c r="L117" s="1312">
        <v>0</v>
      </c>
      <c r="M117" s="1312">
        <v>0</v>
      </c>
      <c r="N117" s="1259">
        <v>7.4749999999999996</v>
      </c>
      <c r="O117" s="1260">
        <v>2.2999999999999998</v>
      </c>
      <c r="P117" s="1261">
        <f>N117+O117</f>
        <v>9.7750000000000004</v>
      </c>
      <c r="Q117" s="1285">
        <f t="shared" si="31"/>
        <v>0</v>
      </c>
      <c r="R117" s="1285">
        <f t="shared" si="28"/>
        <v>0</v>
      </c>
      <c r="S117" s="1285">
        <f t="shared" si="32"/>
        <v>0</v>
      </c>
      <c r="T117" s="1285">
        <f t="shared" si="27"/>
        <v>29914.95</v>
      </c>
      <c r="U117" s="1285">
        <f t="shared" si="22"/>
        <v>9204.6</v>
      </c>
      <c r="V117" s="1285">
        <f t="shared" si="33"/>
        <v>39119.550000000003</v>
      </c>
      <c r="W117" s="1285">
        <f>IF(AND(MONTH(W$4)=MONTH($H117),YEAR(W$4)=YEAR($H117)),#REF!,IF(AND(MONTH(W$4)=MONTH($G117),YEAR(W$4)=YEAR($G117)),#REF!,IF(AND(W$4&lt;($H117+1),(W$4+1)&gt;$G117),$Q117,0)))</f>
        <v>0</v>
      </c>
      <c r="X117" s="1285">
        <f>IF(AND(MONTH(X$4)=MONTH($H117),YEAR(X$4)=YEAR($H117)),#REF!,IF(AND(MONTH(X$4)=MONTH($G117),YEAR(X$4)=YEAR($G117)),#REF!,IF(AND(X$4&lt;($H117+1),(X$4+1)&gt;$G117),$T117,0)))</f>
        <v>0</v>
      </c>
      <c r="Y117" s="1285">
        <f>IF(AND(MONTH(Y$4)=MONTH($H117),YEAR(Y$4)=YEAR($H117)),#REF!,IF(AND(MONTH(Y$4)=MONTH($G117),YEAR(Y$4)=YEAR($G117)),#REF!,IF(AND(Y$4&lt;($H117+1),(Y$4+1)&gt;$G117),$T117,0)))</f>
        <v>0</v>
      </c>
      <c r="Z117" s="1285">
        <f>IF(AND(MONTH(Z$4)=MONTH($H117),YEAR(Z$4)=YEAR($H117)),#REF!,IF(AND(MONTH(Z$4)=MONTH($G117),YEAR(Z$4)=YEAR($G117)),#REF!,IF(AND(Z$4&lt;($H117+1),(Z$4+1)&gt;$G117),$T117,0)))</f>
        <v>0</v>
      </c>
      <c r="AA117" s="1285">
        <f>IF(AND(MONTH(AA$4)=MONTH($H117),YEAR(AA$4)=YEAR($H117)),#REF!,IF(AND(MONTH(AA$4)=MONTH($G117),YEAR(AA$4)=YEAR($G117)),#REF!,IF(AND(AA$4&lt;($H117+1),(AA$4+1)&gt;$G117),$T117,0)))</f>
        <v>0</v>
      </c>
      <c r="AB117" s="1285">
        <f>IF(AND(MONTH(AB$4)=MONTH($H117),YEAR(AB$4)=YEAR($H117)),#REF!,IF(AND(MONTH(AB$4)=MONTH($G117),YEAR(AB$4)=YEAR($G117)),#REF!,IF(AND(AB$4&lt;($H117+1),(AB$4+1)&gt;$G117),$T117,0)))</f>
        <v>0</v>
      </c>
      <c r="AC117" s="1285">
        <f>IF(AND(MONTH(AC$4)=MONTH($H117),YEAR(AC$4)=YEAR($H117)),#REF!,IF(AND(MONTH(AC$4)=MONTH($G117),YEAR(AC$4)=YEAR($G117)),#REF!,IF(AND(AC$4&lt;($H117+1),(AC$4+1)&gt;$G117),$T117,0)))</f>
        <v>0</v>
      </c>
      <c r="AD117" s="1285">
        <f>IF(AND(MONTH(AD$4)=MONTH($H117),YEAR(AD$4)=YEAR($H117)),#REF!,IF(AND(MONTH(AD$4)=MONTH($G117),YEAR(AD$4)=YEAR($G117)),#REF!,IF(AND(AD$4&lt;($H117+1),(AD$4+1)&gt;$G117),$T117,0)))</f>
        <v>0</v>
      </c>
      <c r="AE117" s="1285">
        <f>IF(AND(MONTH(AE$4)=MONTH($H117),YEAR(AE$4)=YEAR($H117)),#REF!,IF(AND(MONTH(AE$4)=MONTH($G117),YEAR(AE$4)=YEAR($G117)),#REF!,IF(AND(AE$4&lt;($H117+1),(AE$4+1)&gt;$G117),$T117,0)))</f>
        <v>0</v>
      </c>
      <c r="AF117" s="1285">
        <f>IF(AND(MONTH(AF$4)=MONTH($H117),YEAR(AF$4)=YEAR($H117)),#REF!,IF(AND(MONTH(AF$4)=MONTH($G117),YEAR(AF$4)=YEAR($G117)),#REF!,IF(AND(AF$4&lt;($H117+1),(AF$4+1)&gt;$G117),$T117,0)))</f>
        <v>0</v>
      </c>
      <c r="AG117" s="1285">
        <f>IF(AND(MONTH(AG$4)=MONTH($H117),YEAR(AG$4)=YEAR($H117)),#REF!,IF(AND(MONTH(AG$4)=MONTH($G117),YEAR(AG$4)=YEAR($G117)),#REF!,IF(AND(AG$4&lt;($H117+1),(AG$4+1)&gt;$G117),$T117,0)))</f>
        <v>0</v>
      </c>
      <c r="AH117" s="1285" t="e">
        <f>IF(AND(MONTH(AH$4)=MONTH($H117),YEAR(AH$4)=YEAR($H117)),#REF!,IF(AND(MONTH(AH$4)=MONTH($G117),YEAR(AH$4)=YEAR($G117)),#REF!,IF(AND(AH$4&lt;($H117+1),(AH$4+1)&gt;$G117),$T117,0)))-3356.52</f>
        <v>#REF!</v>
      </c>
      <c r="AI117" s="1285">
        <f>IF(AND(MONTH(AI$4)=MONTH($H117),YEAR(AI$4)=YEAR($H117)),#REF!,IF(AND(MONTH(AI$4)=MONTH($G117),YEAR(AI$4)=YEAR($G117)),#REF!,IF(AND(AI$4&lt;($H117+1),(AI$4+1)&gt;$G117),$R117,0)))</f>
        <v>0</v>
      </c>
      <c r="AJ117" s="1285">
        <f>IF(AND(MONTH(AJ$4)=MONTH($H117),YEAR(AJ$4)=YEAR($H117)),#REF!,IF(AND(MONTH(AJ$4)=MONTH($G117),YEAR(AJ$4)=YEAR($G117)),#REF!,IF(AND(AJ$4&lt;($H117+1),(AJ$4+1)&gt;$G117),$U117,0)))</f>
        <v>0</v>
      </c>
      <c r="AK117" s="1285">
        <f>IF(AND(MONTH(AK$4)=MONTH($H117),YEAR(AK$4)=YEAR($H117)),#REF!,IF(AND(MONTH(AK$4)=MONTH($G117),YEAR(AK$4)=YEAR($G117)),#REF!,IF(AND(AK$4&lt;($H117+1),(AK$4+1)&gt;$G117),$U117,0)))</f>
        <v>0</v>
      </c>
      <c r="AL117" s="1285">
        <f>IF(AND(MONTH(AL$4)=MONTH($H117),YEAR(AL$4)=YEAR($H117)),#REF!,IF(AND(MONTH(AL$4)=MONTH($G117),YEAR(AL$4)=YEAR($G117)),#REF!,IF(AND(AL$4&lt;($H117+1),(AL$4+1)&gt;$G117),$U117,0)))</f>
        <v>0</v>
      </c>
      <c r="AM117" s="1285">
        <f>IF(AND(MONTH(AM$4)=MONTH($H117),YEAR(AM$4)=YEAR($H117)),#REF!,IF(AND(MONTH(AM$4)=MONTH($G117),YEAR(AM$4)=YEAR($G117)),#REF!,IF(AND(AM$4&lt;($H117+1),(AM$4+1)&gt;$G117),$U117,0)))</f>
        <v>0</v>
      </c>
      <c r="AN117" s="1285">
        <f>IF(AND(MONTH(AN$4)=MONTH($H117),YEAR(AN$4)=YEAR($H117)),#REF!,IF(AND(MONTH(AN$4)=MONTH($G117),YEAR(AN$4)=YEAR($G117)),#REF!,IF(AND(AN$4&lt;($H117+1),(AN$4+1)&gt;$G117),$U117,0)))</f>
        <v>0</v>
      </c>
      <c r="AO117" s="1285">
        <f>IF(AND(MONTH(AO$4)=MONTH($H117),YEAR(AO$4)=YEAR($H117)),#REF!,IF(AND(MONTH(AO$4)=MONTH($G117),YEAR(AO$4)=YEAR($G117)),#REF!,IF(AND(AO$4&lt;($H117+1),(AO$4+1)&gt;$G117),$U117,0)))</f>
        <v>0</v>
      </c>
      <c r="AP117" s="1285">
        <f>IF(AND(MONTH(AP$4)=MONTH($H117),YEAR(AP$4)=YEAR($H117)),#REF!,IF(AND(MONTH(AP$4)=MONTH($G117),YEAR(AP$4)=YEAR($G117)),#REF!,IF(AND(AP$4&lt;($H117+1),(AP$4+1)&gt;$G117),$U117,0)))</f>
        <v>0</v>
      </c>
      <c r="AQ117" s="1285">
        <f>IF(AND(MONTH(AQ$4)=MONTH($H117),YEAR(AQ$4)=YEAR($H117)),#REF!,IF(AND(MONTH(AQ$4)=MONTH($G117),YEAR(AQ$4)=YEAR($G117)),#REF!,IF(AND(AQ$4&lt;($H117+1),(AQ$4+1)&gt;$G117),$U117,0)))</f>
        <v>0</v>
      </c>
      <c r="AR117" s="1285">
        <f>IF(AND(MONTH(AR$4)=MONTH($H117),YEAR(AR$4)=YEAR($H117)),#REF!,IF(AND(MONTH(AR$4)=MONTH($G117),YEAR(AR$4)=YEAR($G117)),#REF!,IF(AND(AR$4&lt;($H117+1),(AR$4+1)&gt;$G117),$U117,0)))</f>
        <v>0</v>
      </c>
      <c r="AS117" s="1285">
        <f>IF(AND(MONTH(AS$4)=MONTH($H117),YEAR(AS$4)=YEAR($H117)),#REF!,IF(AND(MONTH(AS$4)=MONTH($G117),YEAR(AS$4)=YEAR($G117)),#REF!,IF(AND(AS$4&lt;($H117+1),(AS$4+1)&gt;$G117),$U117,0)))</f>
        <v>0</v>
      </c>
      <c r="AT117" s="1285" t="e">
        <f>IF(AND(MONTH(AT$4)=MONTH($H117),YEAR(AT$4)=YEAR($H117)),#REF!,IF(AND(MONTH(AT$4)=MONTH($G117),YEAR(AT$4)=YEAR($G117)),#REF!,IF(AND(AT$4&lt;($H117+1),(AT$4+1)&gt;$G117),$U117,0)))-1032.77</f>
        <v>#REF!</v>
      </c>
      <c r="AU117" s="1300"/>
      <c r="AV117" s="1028"/>
      <c r="AW117" s="1028"/>
    </row>
    <row r="118" spans="1:49" ht="18" customHeight="1">
      <c r="A118" s="1186">
        <v>47</v>
      </c>
      <c r="B118" s="1187" t="s">
        <v>67</v>
      </c>
      <c r="C118" s="1187" t="s">
        <v>68</v>
      </c>
      <c r="D118" s="1187"/>
      <c r="E118" s="1187" t="s">
        <v>156</v>
      </c>
      <c r="F118" s="1364" t="s">
        <v>157</v>
      </c>
      <c r="G118" s="1190">
        <v>44902</v>
      </c>
      <c r="H118" s="1190">
        <v>45144</v>
      </c>
      <c r="I118" s="1235"/>
      <c r="J118" s="1236">
        <v>413</v>
      </c>
      <c r="K118" s="1236">
        <v>413</v>
      </c>
      <c r="L118" s="1237">
        <v>12.765000000000001</v>
      </c>
      <c r="M118" s="1237">
        <v>1.38</v>
      </c>
      <c r="N118" s="1237">
        <v>13.75975</v>
      </c>
      <c r="O118" s="1238">
        <v>2.2999999999999998</v>
      </c>
      <c r="P118" s="1234">
        <f>L118+M118</f>
        <v>14.145</v>
      </c>
      <c r="Q118" s="1284">
        <f t="shared" si="31"/>
        <v>5271.9449999999997</v>
      </c>
      <c r="R118" s="1285">
        <f t="shared" si="28"/>
        <v>569.94000000000005</v>
      </c>
      <c r="S118" s="1285">
        <f t="shared" si="32"/>
        <v>5841.8850000000002</v>
      </c>
      <c r="T118" s="1285">
        <f t="shared" si="27"/>
        <v>5682.77675</v>
      </c>
      <c r="U118" s="1285">
        <f t="shared" si="22"/>
        <v>949.9</v>
      </c>
      <c r="V118" s="1285">
        <f t="shared" si="33"/>
        <v>6632.6767499999996</v>
      </c>
      <c r="W118" s="1285">
        <f>IF(AND(MONTH(W$4)=MONTH($H118),YEAR(W$4)=YEAR($H118)),#REF!,IF(AND(MONTH(W$4)=MONTH($G118),YEAR(W$4)=YEAR($G118)),#REF!,IF(AND(W$4&lt;($H118+1),(W$4+1)&gt;$G118),$Q118,0)))</f>
        <v>5271.9449999999997</v>
      </c>
      <c r="X118" s="1285">
        <f>IF(AND(MONTH(X$4)=MONTH($H118),YEAR(X$4)=YEAR($H118)),#REF!,IF(AND(MONTH(X$4)=MONTH($G118),YEAR(X$4)=YEAR($G118)),#REF!,IF(AND(X$4&lt;($H118+1),(X$4+1)&gt;$G118),$T118,0)))</f>
        <v>5682.77675</v>
      </c>
      <c r="Y118" s="1285">
        <f>IF(AND(MONTH(Y$4)=MONTH($H118),YEAR(Y$4)=YEAR($H118)),#REF!,IF(AND(MONTH(Y$4)=MONTH($G118),YEAR(Y$4)=YEAR($G118)),#REF!,IF(AND(Y$4&lt;($H118+1),(Y$4+1)&gt;$G118),$T118,0)))</f>
        <v>5682.77675</v>
      </c>
      <c r="Z118" s="1285">
        <f>IF(AND(MONTH(Z$4)=MONTH($H118),YEAR(Z$4)=YEAR($H118)),#REF!,IF(AND(MONTH(Z$4)=MONTH($G118),YEAR(Z$4)=YEAR($G118)),#REF!,IF(AND(Z$4&lt;($H118+1),(Z$4+1)&gt;$G118),$T118,0)))</f>
        <v>5682.77675</v>
      </c>
      <c r="AA118" s="1285">
        <f>IF(AND(MONTH(AA$4)=MONTH($H118),YEAR(AA$4)=YEAR($H118)),#REF!,IF(AND(MONTH(AA$4)=MONTH($G118),YEAR(AA$4)=YEAR($G118)),#REF!,IF(AND(AA$4&lt;($H118+1),(AA$4+1)&gt;$G118),$T118,0)))</f>
        <v>5682.77675</v>
      </c>
      <c r="AB118" s="1285">
        <f>IF(AND(MONTH(AB$4)=MONTH($H118),YEAR(AB$4)=YEAR($H118)),#REF!,IF(AND(MONTH(AB$4)=MONTH($G118),YEAR(AB$4)=YEAR($G118)),#REF!,IF(AND(AB$4&lt;($H118+1),(AB$4+1)&gt;$G118),$T118,0)))</f>
        <v>5682.77675</v>
      </c>
      <c r="AC118" s="1285">
        <f>IF(AND(MONTH(AC$4)=MONTH($H118),YEAR(AC$4)=YEAR($H118)),#REF!,IF(AND(MONTH(AC$4)=MONTH($G118),YEAR(AC$4)=YEAR($G118)),#REF!,IF(AND(AC$4&lt;($H118+1),(AC$4+1)&gt;$G118),$T118,0)))</f>
        <v>5682.77675</v>
      </c>
      <c r="AD118" s="1285" t="e">
        <f>IF(AND(MONTH(AD$4)=MONTH($H118),YEAR(AD$4)=YEAR($H118)),#REF!,IF(AND(MONTH(AD$4)=MONTH($G118),YEAR(AD$4)=YEAR($G118)),#REF!,IF(AND(AD$4&lt;($H118+1),(AD$4+1)&gt;$G118),$T118,0)))</f>
        <v>#REF!</v>
      </c>
      <c r="AE118" s="1285">
        <f>IF(AND(MONTH(AE$4)=MONTH($H118),YEAR(AE$4)=YEAR($H118)),#REF!,IF(AND(MONTH(AE$4)=MONTH($G118),YEAR(AE$4)=YEAR($G118)),#REF!,IF(AND(AE$4&lt;($H118+1),(AE$4+1)&gt;$G118),$T118,0)))</f>
        <v>0</v>
      </c>
      <c r="AF118" s="1285">
        <f>IF(AND(MONTH(AF$4)=MONTH($H118),YEAR(AF$4)=YEAR($H118)),#REF!,IF(AND(MONTH(AF$4)=MONTH($G118),YEAR(AF$4)=YEAR($G118)),#REF!,IF(AND(AF$4&lt;($H118+1),(AF$4+1)&gt;$G118),$T118,0)))</f>
        <v>0</v>
      </c>
      <c r="AG118" s="1285">
        <f>IF(AND(MONTH(AG$4)=MONTH($H118),YEAR(AG$4)=YEAR($H118)),#REF!,IF(AND(MONTH(AG$4)=MONTH($G118),YEAR(AG$4)=YEAR($G118)),#REF!,IF(AND(AG$4&lt;($H118+1),(AG$4+1)&gt;$G118),$T118,0)))</f>
        <v>0</v>
      </c>
      <c r="AH118" s="1285">
        <f>IF(AND(MONTH(AH$4)=MONTH($H118),YEAR(AH$4)=YEAR($H118)),#REF!,IF(AND(MONTH(AH$4)=MONTH($G118),YEAR(AH$4)=YEAR($G118)),#REF!,IF(AND(AH$4&lt;($H118+1),(AH$4+1)&gt;$G118),$T118,0)))</f>
        <v>0</v>
      </c>
      <c r="AI118" s="1285">
        <f>IF(AND(MONTH(AI$4)=MONTH($H118),YEAR(AI$4)=YEAR($H118)),#REF!,IF(AND(MONTH(AI$4)=MONTH($G118),YEAR(AI$4)=YEAR($G118)),#REF!,IF(AND(AI$4&lt;($H118+1),(AI$4+1)&gt;$G118),$R118,0)))</f>
        <v>569.94000000000005</v>
      </c>
      <c r="AJ118" s="1285">
        <f>IF(AND(MONTH(AJ$4)=MONTH($H118),YEAR(AJ$4)=YEAR($H118)),#REF!,IF(AND(MONTH(AJ$4)=MONTH($G118),YEAR(AJ$4)=YEAR($G118)),#REF!,IF(AND(AJ$4&lt;($H118+1),(AJ$4+1)&gt;$G118),$U118,0)))</f>
        <v>949.9</v>
      </c>
      <c r="AK118" s="1285">
        <f>IF(AND(MONTH(AK$4)=MONTH($H118),YEAR(AK$4)=YEAR($H118)),#REF!,IF(AND(MONTH(AK$4)=MONTH($G118),YEAR(AK$4)=YEAR($G118)),#REF!,IF(AND(AK$4&lt;($H118+1),(AK$4+1)&gt;$G118),$U118,0)))</f>
        <v>949.9</v>
      </c>
      <c r="AL118" s="1285">
        <f>IF(AND(MONTH(AL$4)=MONTH($H118),YEAR(AL$4)=YEAR($H118)),#REF!,IF(AND(MONTH(AL$4)=MONTH($G118),YEAR(AL$4)=YEAR($G118)),#REF!,IF(AND(AL$4&lt;($H118+1),(AL$4+1)&gt;$G118),$U118,0)))</f>
        <v>949.9</v>
      </c>
      <c r="AM118" s="1285">
        <f>IF(AND(MONTH(AM$4)=MONTH($H118),YEAR(AM$4)=YEAR($H118)),#REF!,IF(AND(MONTH(AM$4)=MONTH($G118),YEAR(AM$4)=YEAR($G118)),#REF!,IF(AND(AM$4&lt;($H118+1),(AM$4+1)&gt;$G118),$U118,0)))</f>
        <v>949.9</v>
      </c>
      <c r="AN118" s="1285">
        <f>IF(AND(MONTH(AN$4)=MONTH($H118),YEAR(AN$4)=YEAR($H118)),#REF!,IF(AND(MONTH(AN$4)=MONTH($G118),YEAR(AN$4)=YEAR($G118)),#REF!,IF(AND(AN$4&lt;($H118+1),(AN$4+1)&gt;$G118),$U118,0)))</f>
        <v>949.9</v>
      </c>
      <c r="AO118" s="1285">
        <f>IF(AND(MONTH(AO$4)=MONTH($H118),YEAR(AO$4)=YEAR($H118)),#REF!,IF(AND(MONTH(AO$4)=MONTH($G118),YEAR(AO$4)=YEAR($G118)),#REF!,IF(AND(AO$4&lt;($H118+1),(AO$4+1)&gt;$G118),$U118,0)))</f>
        <v>949.9</v>
      </c>
      <c r="AP118" s="1285" t="e">
        <f>IF(AND(MONTH(AP$4)=MONTH($H118),YEAR(AP$4)=YEAR($H118)),#REF!,IF(AND(MONTH(AP$4)=MONTH($G118),YEAR(AP$4)=YEAR($G118)),#REF!,IF(AND(AP$4&lt;($H118+1),(AP$4+1)&gt;$G118),$U118,0)))</f>
        <v>#REF!</v>
      </c>
      <c r="AQ118" s="1285">
        <f>IF(AND(MONTH(AQ$4)=MONTH($H118),YEAR(AQ$4)=YEAR($H118)),#REF!,IF(AND(MONTH(AQ$4)=MONTH($G118),YEAR(AQ$4)=YEAR($G118)),#REF!,IF(AND(AQ$4&lt;($H118+1),(AQ$4+1)&gt;$G118),$U118,0)))</f>
        <v>0</v>
      </c>
      <c r="AR118" s="1285">
        <f>IF(AND(MONTH(AR$4)=MONTH($H118),YEAR(AR$4)=YEAR($H118)),#REF!,IF(AND(MONTH(AR$4)=MONTH($G118),YEAR(AR$4)=YEAR($G118)),#REF!,IF(AND(AR$4&lt;($H118+1),(AR$4+1)&gt;$G118),$U118,0)))</f>
        <v>0</v>
      </c>
      <c r="AS118" s="1285">
        <f>IF(AND(MONTH(AS$4)=MONTH($H118),YEAR(AS$4)=YEAR($H118)),#REF!,IF(AND(MONTH(AS$4)=MONTH($G118),YEAR(AS$4)=YEAR($G118)),#REF!,IF(AND(AS$4&lt;($H118+1),(AS$4+1)&gt;$G118),$U118,0)))</f>
        <v>0</v>
      </c>
      <c r="AT118" s="1285">
        <f>IF(AND(MONTH(AT$4)=MONTH($H118),YEAR(AT$4)=YEAR($H118)),#REF!,IF(AND(MONTH(AT$4)=MONTH($G118),YEAR(AT$4)=YEAR($G118)),#REF!,IF(AND(AT$4&lt;($H118+1),(AT$4+1)&gt;$G118),$U118,0)))</f>
        <v>0</v>
      </c>
      <c r="AU118" s="1297"/>
      <c r="AV118" s="1028"/>
      <c r="AW118" s="1028"/>
    </row>
    <row r="119" spans="1:49" ht="18" customHeight="1">
      <c r="A119" s="1186">
        <v>47</v>
      </c>
      <c r="B119" s="1196" t="s">
        <v>67</v>
      </c>
      <c r="C119" s="1196" t="s">
        <v>68</v>
      </c>
      <c r="D119" s="1196"/>
      <c r="E119" s="1209" t="s">
        <v>158</v>
      </c>
      <c r="F119" s="1370" t="s">
        <v>157</v>
      </c>
      <c r="G119" s="1211">
        <v>45145</v>
      </c>
      <c r="H119" s="1211">
        <v>45875</v>
      </c>
      <c r="I119" s="1256"/>
      <c r="J119" s="1257">
        <v>0</v>
      </c>
      <c r="K119" s="1257">
        <v>413</v>
      </c>
      <c r="L119" s="1312">
        <v>0</v>
      </c>
      <c r="M119" s="1312">
        <v>0</v>
      </c>
      <c r="N119" s="1259">
        <v>12.88</v>
      </c>
      <c r="O119" s="1260">
        <v>2.2999999999999998</v>
      </c>
      <c r="P119" s="1261">
        <f>N119+O119</f>
        <v>15.18</v>
      </c>
      <c r="Q119" s="1285">
        <f t="shared" si="31"/>
        <v>0</v>
      </c>
      <c r="R119" s="1285">
        <f t="shared" si="28"/>
        <v>0</v>
      </c>
      <c r="S119" s="1285">
        <f t="shared" si="32"/>
        <v>0</v>
      </c>
      <c r="T119" s="1285">
        <f t="shared" si="27"/>
        <v>5319.44</v>
      </c>
      <c r="U119" s="1285">
        <f t="shared" si="22"/>
        <v>949.9</v>
      </c>
      <c r="V119" s="1285">
        <f t="shared" si="33"/>
        <v>6269.34</v>
      </c>
      <c r="W119" s="1285">
        <f>IF(AND(MONTH(W$4)=MONTH($H119),YEAR(W$4)=YEAR($H119)),#REF!,IF(AND(MONTH(W$4)=MONTH($G119),YEAR(W$4)=YEAR($G119)),#REF!,IF(AND(W$4&lt;($H119+1),(W$4+1)&gt;$G119),$Q119,0)))</f>
        <v>0</v>
      </c>
      <c r="X119" s="1285">
        <f>IF(AND(MONTH(X$4)=MONTH($H119),YEAR(X$4)=YEAR($H119)),#REF!,IF(AND(MONTH(X$4)=MONTH($G119),YEAR(X$4)=YEAR($G119)),#REF!,IF(AND(X$4&lt;($H119+1),(X$4+1)&gt;$G119),$T119,0)))</f>
        <v>0</v>
      </c>
      <c r="Y119" s="1285">
        <f>IF(AND(MONTH(Y$4)=MONTH($H119),YEAR(Y$4)=YEAR($H119)),#REF!,IF(AND(MONTH(Y$4)=MONTH($G119),YEAR(Y$4)=YEAR($G119)),#REF!,IF(AND(Y$4&lt;($H119+1),(Y$4+1)&gt;$G119),$T119,0)))</f>
        <v>0</v>
      </c>
      <c r="Z119" s="1285">
        <f>IF(AND(MONTH(Z$4)=MONTH($H119),YEAR(Z$4)=YEAR($H119)),#REF!,IF(AND(MONTH(Z$4)=MONTH($G119),YEAR(Z$4)=YEAR($G119)),#REF!,IF(AND(Z$4&lt;($H119+1),(Z$4+1)&gt;$G119),$T119,0)))</f>
        <v>0</v>
      </c>
      <c r="AA119" s="1285">
        <f>IF(AND(MONTH(AA$4)=MONTH($H119),YEAR(AA$4)=YEAR($H119)),#REF!,IF(AND(MONTH(AA$4)=MONTH($G119),YEAR(AA$4)=YEAR($G119)),#REF!,IF(AND(AA$4&lt;($H119+1),(AA$4+1)&gt;$G119),$T119,0)))</f>
        <v>0</v>
      </c>
      <c r="AB119" s="1285">
        <f>IF(AND(MONTH(AB$4)=MONTH($H119),YEAR(AB$4)=YEAR($H119)),#REF!,IF(AND(MONTH(AB$4)=MONTH($G119),YEAR(AB$4)=YEAR($G119)),#REF!,IF(AND(AB$4&lt;($H119+1),(AB$4+1)&gt;$G119),$T119,0)))</f>
        <v>0</v>
      </c>
      <c r="AC119" s="1285">
        <f>IF(AND(MONTH(AC$4)=MONTH($H119),YEAR(AC$4)=YEAR($H119)),#REF!,IF(AND(MONTH(AC$4)=MONTH($G119),YEAR(AC$4)=YEAR($G119)),#REF!,IF(AND(AC$4&lt;($H119+1),(AC$4+1)&gt;$G119),$T119,0)))</f>
        <v>0</v>
      </c>
      <c r="AD119" s="1285" t="e">
        <f>IF(AND(MONTH(AD$4)=MONTH($H119),YEAR(AD$4)=YEAR($H119)),#REF!,IF(AND(MONTH(AD$4)=MONTH($G119),YEAR(AD$4)=YEAR($G119)),#REF!,IF(AND(AD$4&lt;($H119+1),(AD$4+1)&gt;$G119),$T119,0)))</f>
        <v>#REF!</v>
      </c>
      <c r="AE119" s="1285">
        <f>IF(AND(MONTH(AE$4)=MONTH($H119),YEAR(AE$4)=YEAR($H119)),#REF!,IF(AND(MONTH(AE$4)=MONTH($G119),YEAR(AE$4)=YEAR($G119)),#REF!,IF(AND(AE$4&lt;($H119+1),(AE$4+1)&gt;$G119),$T119,0)))</f>
        <v>5319.44</v>
      </c>
      <c r="AF119" s="1285">
        <f>IF(AND(MONTH(AF$4)=MONTH($H119),YEAR(AF$4)=YEAR($H119)),#REF!,IF(AND(MONTH(AF$4)=MONTH($G119),YEAR(AF$4)=YEAR($G119)),#REF!,IF(AND(AF$4&lt;($H119+1),(AF$4+1)&gt;$G119),$T119,0)))</f>
        <v>5319.44</v>
      </c>
      <c r="AG119" s="1285">
        <f>IF(AND(MONTH(AG$4)=MONTH($H119),YEAR(AG$4)=YEAR($H119)),#REF!,IF(AND(MONTH(AG$4)=MONTH($G119),YEAR(AG$4)=YEAR($G119)),#REF!,IF(AND(AG$4&lt;($H119+1),(AG$4+1)&gt;$G119),$T119,0)))</f>
        <v>5319.44</v>
      </c>
      <c r="AH119" s="1285">
        <f>IF(AND(MONTH(AH$4)=MONTH($H119),YEAR(AH$4)=YEAR($H119)),#REF!,IF(AND(MONTH(AH$4)=MONTH($G119),YEAR(AH$4)=YEAR($G119)),#REF!,IF(AND(AH$4&lt;($H119+1),(AH$4+1)&gt;$G119),$T119,0)))</f>
        <v>5319.44</v>
      </c>
      <c r="AI119" s="1285">
        <f>IF(AND(MONTH(AI$4)=MONTH($H119),YEAR(AI$4)=YEAR($H119)),#REF!,IF(AND(MONTH(AI$4)=MONTH($G119),YEAR(AI$4)=YEAR($G119)),#REF!,IF(AND(AI$4&lt;($H119+1),(AI$4+1)&gt;$G119),$R119,0)))</f>
        <v>0</v>
      </c>
      <c r="AJ119" s="1285">
        <f>IF(AND(MONTH(AJ$4)=MONTH($H119),YEAR(AJ$4)=YEAR($H119)),#REF!,IF(AND(MONTH(AJ$4)=MONTH($G119),YEAR(AJ$4)=YEAR($G119)),#REF!,IF(AND(AJ$4&lt;($H119+1),(AJ$4+1)&gt;$G119),$U119,0)))</f>
        <v>0</v>
      </c>
      <c r="AK119" s="1285">
        <f>IF(AND(MONTH(AK$4)=MONTH($H119),YEAR(AK$4)=YEAR($H119)),#REF!,IF(AND(MONTH(AK$4)=MONTH($G119),YEAR(AK$4)=YEAR($G119)),#REF!,IF(AND(AK$4&lt;($H119+1),(AK$4+1)&gt;$G119),$U119,0)))</f>
        <v>0</v>
      </c>
      <c r="AL119" s="1285">
        <f>IF(AND(MONTH(AL$4)=MONTH($H119),YEAR(AL$4)=YEAR($H119)),#REF!,IF(AND(MONTH(AL$4)=MONTH($G119),YEAR(AL$4)=YEAR($G119)),#REF!,IF(AND(AL$4&lt;($H119+1),(AL$4+1)&gt;$G119),$U119,0)))</f>
        <v>0</v>
      </c>
      <c r="AM119" s="1285">
        <f>IF(AND(MONTH(AM$4)=MONTH($H119),YEAR(AM$4)=YEAR($H119)),#REF!,IF(AND(MONTH(AM$4)=MONTH($G119),YEAR(AM$4)=YEAR($G119)),#REF!,IF(AND(AM$4&lt;($H119+1),(AM$4+1)&gt;$G119),$U119,0)))</f>
        <v>0</v>
      </c>
      <c r="AN119" s="1285">
        <f>IF(AND(MONTH(AN$4)=MONTH($H119),YEAR(AN$4)=YEAR($H119)),#REF!,IF(AND(MONTH(AN$4)=MONTH($G119),YEAR(AN$4)=YEAR($G119)),#REF!,IF(AND(AN$4&lt;($H119+1),(AN$4+1)&gt;$G119),$U119,0)))</f>
        <v>0</v>
      </c>
      <c r="AO119" s="1285">
        <f>IF(AND(MONTH(AO$4)=MONTH($H119),YEAR(AO$4)=YEAR($H119)),#REF!,IF(AND(MONTH(AO$4)=MONTH($G119),YEAR(AO$4)=YEAR($G119)),#REF!,IF(AND(AO$4&lt;($H119+1),(AO$4+1)&gt;$G119),$U119,0)))</f>
        <v>0</v>
      </c>
      <c r="AP119" s="1285" t="e">
        <f>IF(AND(MONTH(AP$4)=MONTH($H119),YEAR(AP$4)=YEAR($H119)),#REF!,IF(AND(MONTH(AP$4)=MONTH($G119),YEAR(AP$4)=YEAR($G119)),#REF!,IF(AND(AP$4&lt;($H119+1),(AP$4+1)&gt;$G119),$U119,0)))</f>
        <v>#REF!</v>
      </c>
      <c r="AQ119" s="1285">
        <f>IF(AND(MONTH(AQ$4)=MONTH($H119),YEAR(AQ$4)=YEAR($H119)),#REF!,IF(AND(MONTH(AQ$4)=MONTH($G119),YEAR(AQ$4)=YEAR($G119)),#REF!,IF(AND(AQ$4&lt;($H119+1),(AQ$4+1)&gt;$G119),$U119,0)))</f>
        <v>949.9</v>
      </c>
      <c r="AR119" s="1285">
        <f>IF(AND(MONTH(AR$4)=MONTH($H119),YEAR(AR$4)=YEAR($H119)),#REF!,IF(AND(MONTH(AR$4)=MONTH($G119),YEAR(AR$4)=YEAR($G119)),#REF!,IF(AND(AR$4&lt;($H119+1),(AR$4+1)&gt;$G119),$U119,0)))</f>
        <v>949.9</v>
      </c>
      <c r="AS119" s="1285">
        <f>IF(AND(MONTH(AS$4)=MONTH($H119),YEAR(AS$4)=YEAR($H119)),#REF!,IF(AND(MONTH(AS$4)=MONTH($G119),YEAR(AS$4)=YEAR($G119)),#REF!,IF(AND(AS$4&lt;($H119+1),(AS$4+1)&gt;$G119),$U119,0)))</f>
        <v>949.9</v>
      </c>
      <c r="AT119" s="1285">
        <f>IF(AND(MONTH(AT$4)=MONTH($H119),YEAR(AT$4)=YEAR($H119)),#REF!,IF(AND(MONTH(AT$4)=MONTH($G119),YEAR(AT$4)=YEAR($G119)),#REF!,IF(AND(AT$4&lt;($H119+1),(AT$4+1)&gt;$G119),$U119,0)))</f>
        <v>949.9</v>
      </c>
      <c r="AU119" s="1300"/>
      <c r="AV119" s="1028"/>
      <c r="AW119" s="1028"/>
    </row>
    <row r="120" spans="1:49" ht="18" customHeight="1">
      <c r="A120" s="1186">
        <v>48</v>
      </c>
      <c r="B120" s="1196" t="s">
        <v>67</v>
      </c>
      <c r="C120" s="1196" t="s">
        <v>104</v>
      </c>
      <c r="D120" s="1196"/>
      <c r="E120" s="1199" t="s">
        <v>159</v>
      </c>
      <c r="F120" s="1202" t="s">
        <v>160</v>
      </c>
      <c r="G120" s="1203">
        <v>44927</v>
      </c>
      <c r="H120" s="1203">
        <v>44938</v>
      </c>
      <c r="I120" s="1245"/>
      <c r="J120" s="1246">
        <v>575</v>
      </c>
      <c r="K120" s="1246">
        <v>575</v>
      </c>
      <c r="L120" s="1247">
        <v>17.364999999999998</v>
      </c>
      <c r="M120" s="1247">
        <v>1.38</v>
      </c>
      <c r="N120" s="1248">
        <v>0</v>
      </c>
      <c r="O120" s="1248">
        <v>0</v>
      </c>
      <c r="P120" s="1266">
        <f>L120+M120</f>
        <v>18.745000000000001</v>
      </c>
      <c r="Q120" s="1284">
        <f t="shared" si="31"/>
        <v>9984.875</v>
      </c>
      <c r="R120" s="1285">
        <f t="shared" si="28"/>
        <v>793.5</v>
      </c>
      <c r="S120" s="1285">
        <f t="shared" si="32"/>
        <v>10778.375</v>
      </c>
      <c r="T120" s="1285">
        <f t="shared" si="27"/>
        <v>0</v>
      </c>
      <c r="U120" s="1285">
        <f t="shared" si="22"/>
        <v>0</v>
      </c>
      <c r="V120" s="1285">
        <f t="shared" si="33"/>
        <v>0</v>
      </c>
      <c r="W120" s="1285" t="e">
        <f>IF(AND(MONTH(W$4)=MONTH($H120),YEAR(W$4)=YEAR($H120)),#REF!,IF(AND(MONTH(W$4)=MONTH($G120),YEAR(W$4)=YEAR($G120)),#REF!,IF(AND(W$4&lt;($H120+1),(W$4+1)&gt;$G120),$Q120,0)))</f>
        <v>#REF!</v>
      </c>
      <c r="X120" s="1285">
        <f>IF(AND(MONTH(X$4)=MONTH($H120),YEAR(X$4)=YEAR($H120)),#REF!,IF(AND(MONTH(X$4)=MONTH($G120),YEAR(X$4)=YEAR($G120)),#REF!,IF(AND(X$4&lt;($H120+1),(X$4+1)&gt;$G120),$T120,0)))</f>
        <v>0</v>
      </c>
      <c r="Y120" s="1285">
        <f>IF(AND(MONTH(Y$4)=MONTH($H120),YEAR(Y$4)=YEAR($H120)),#REF!,IF(AND(MONTH(Y$4)=MONTH($G120),YEAR(Y$4)=YEAR($G120)),#REF!,IF(AND(Y$4&lt;($H120+1),(Y$4+1)&gt;$G120),$T120,0)))</f>
        <v>0</v>
      </c>
      <c r="Z120" s="1285">
        <f>IF(AND(MONTH(Z$4)=MONTH($H120),YEAR(Z$4)=YEAR($H120)),#REF!,IF(AND(MONTH(Z$4)=MONTH($G120),YEAR(Z$4)=YEAR($G120)),#REF!,IF(AND(Z$4&lt;($H120+1),(Z$4+1)&gt;$G120),$T120,0)))</f>
        <v>0</v>
      </c>
      <c r="AA120" s="1285">
        <f>IF(AND(MONTH(AA$4)=MONTH($H120),YEAR(AA$4)=YEAR($H120)),#REF!,IF(AND(MONTH(AA$4)=MONTH($G120),YEAR(AA$4)=YEAR($G120)),#REF!,IF(AND(AA$4&lt;($H120+1),(AA$4+1)&gt;$G120),$T120,0)))</f>
        <v>0</v>
      </c>
      <c r="AB120" s="1285">
        <f>IF(AND(MONTH(AB$4)=MONTH($H120),YEAR(AB$4)=YEAR($H120)),#REF!,IF(AND(MONTH(AB$4)=MONTH($G120),YEAR(AB$4)=YEAR($G120)),#REF!,IF(AND(AB$4&lt;($H120+1),(AB$4+1)&gt;$G120),$T120,0)))</f>
        <v>0</v>
      </c>
      <c r="AC120" s="1285">
        <f>IF(AND(MONTH(AC$4)=MONTH($H120),YEAR(AC$4)=YEAR($H120)),#REF!,IF(AND(MONTH(AC$4)=MONTH($G120),YEAR(AC$4)=YEAR($G120)),#REF!,IF(AND(AC$4&lt;($H120+1),(AC$4+1)&gt;$G120),$T120,0)))</f>
        <v>0</v>
      </c>
      <c r="AD120" s="1285">
        <f>IF(AND(MONTH(AD$4)=MONTH($H120),YEAR(AD$4)=YEAR($H120)),#REF!,IF(AND(MONTH(AD$4)=MONTH($G120),YEAR(AD$4)=YEAR($G120)),#REF!,IF(AND(AD$4&lt;($H120+1),(AD$4+1)&gt;$G120),$T120,0)))</f>
        <v>0</v>
      </c>
      <c r="AE120" s="1285">
        <f>IF(AND(MONTH(AE$4)=MONTH($H120),YEAR(AE$4)=YEAR($H120)),#REF!,IF(AND(MONTH(AE$4)=MONTH($G120),YEAR(AE$4)=YEAR($G120)),#REF!,IF(AND(AE$4&lt;($H120+1),(AE$4+1)&gt;$G120),$T120,0)))</f>
        <v>0</v>
      </c>
      <c r="AF120" s="1285">
        <f>IF(AND(MONTH(AF$4)=MONTH($H120),YEAR(AF$4)=YEAR($H120)),#REF!,IF(AND(MONTH(AF$4)=MONTH($G120),YEAR(AF$4)=YEAR($G120)),#REF!,IF(AND(AF$4&lt;($H120+1),(AF$4+1)&gt;$G120),$T120,0)))</f>
        <v>0</v>
      </c>
      <c r="AG120" s="1285">
        <f>IF(AND(MONTH(AG$4)=MONTH($H120),YEAR(AG$4)=YEAR($H120)),#REF!,IF(AND(MONTH(AG$4)=MONTH($G120),YEAR(AG$4)=YEAR($G120)),#REF!,IF(AND(AG$4&lt;($H120+1),(AG$4+1)&gt;$G120),$T120,0)))</f>
        <v>0</v>
      </c>
      <c r="AH120" s="1285">
        <f>IF(AND(MONTH(AH$4)=MONTH($H120),YEAR(AH$4)=YEAR($H120)),#REF!,IF(AND(MONTH(AH$4)=MONTH($G120),YEAR(AH$4)=YEAR($G120)),#REF!,IF(AND(AH$4&lt;($H120+1),(AH$4+1)&gt;$G120),$T120,0)))</f>
        <v>0</v>
      </c>
      <c r="AI120" s="1285" t="e">
        <f>IF(AND(MONTH(AI$4)=MONTH($H120),YEAR(AI$4)=YEAR($H120)),#REF!,IF(AND(MONTH(AI$4)=MONTH($G120),YEAR(AI$4)=YEAR($G120)),#REF!,IF(AND(AI$4&lt;($H120+1),(AI$4+1)&gt;$G120),$R120,0)))</f>
        <v>#REF!</v>
      </c>
      <c r="AJ120" s="1285">
        <f>IF(AND(MONTH(AJ$4)=MONTH($H120),YEAR(AJ$4)=YEAR($H120)),#REF!,IF(AND(MONTH(AJ$4)=MONTH($G120),YEAR(AJ$4)=YEAR($G120)),#REF!,IF(AND(AJ$4&lt;($H120+1),(AJ$4+1)&gt;$G120),$U120,0)))</f>
        <v>0</v>
      </c>
      <c r="AK120" s="1285">
        <f>IF(AND(MONTH(AK$4)=MONTH($H120),YEAR(AK$4)=YEAR($H120)),#REF!,IF(AND(MONTH(AK$4)=MONTH($G120),YEAR(AK$4)=YEAR($G120)),#REF!,IF(AND(AK$4&lt;($H120+1),(AK$4+1)&gt;$G120),$U120,0)))</f>
        <v>0</v>
      </c>
      <c r="AL120" s="1285">
        <f>IF(AND(MONTH(AL$4)=MONTH($H120),YEAR(AL$4)=YEAR($H120)),#REF!,IF(AND(MONTH(AL$4)=MONTH($G120),YEAR(AL$4)=YEAR($G120)),#REF!,IF(AND(AL$4&lt;($H120+1),(AL$4+1)&gt;$G120),$U120,0)))</f>
        <v>0</v>
      </c>
      <c r="AM120" s="1285">
        <f>IF(AND(MONTH(AM$4)=MONTH($H120),YEAR(AM$4)=YEAR($H120)),#REF!,IF(AND(MONTH(AM$4)=MONTH($G120),YEAR(AM$4)=YEAR($G120)),#REF!,IF(AND(AM$4&lt;($H120+1),(AM$4+1)&gt;$G120),$U120,0)))</f>
        <v>0</v>
      </c>
      <c r="AN120" s="1285">
        <f>IF(AND(MONTH(AN$4)=MONTH($H120),YEAR(AN$4)=YEAR($H120)),#REF!,IF(AND(MONTH(AN$4)=MONTH($G120),YEAR(AN$4)=YEAR($G120)),#REF!,IF(AND(AN$4&lt;($H120+1),(AN$4+1)&gt;$G120),$U120,0)))</f>
        <v>0</v>
      </c>
      <c r="AO120" s="1285">
        <f>IF(AND(MONTH(AO$4)=MONTH($H120),YEAR(AO$4)=YEAR($H120)),#REF!,IF(AND(MONTH(AO$4)=MONTH($G120),YEAR(AO$4)=YEAR($G120)),#REF!,IF(AND(AO$4&lt;($H120+1),(AO$4+1)&gt;$G120),$U120,0)))</f>
        <v>0</v>
      </c>
      <c r="AP120" s="1285">
        <f>IF(AND(MONTH(AP$4)=MONTH($H120),YEAR(AP$4)=YEAR($H120)),#REF!,IF(AND(MONTH(AP$4)=MONTH($G120),YEAR(AP$4)=YEAR($G120)),#REF!,IF(AND(AP$4&lt;($H120+1),(AP$4+1)&gt;$G120),$U120,0)))</f>
        <v>0</v>
      </c>
      <c r="AQ120" s="1285">
        <f>IF(AND(MONTH(AQ$4)=MONTH($H120),YEAR(AQ$4)=YEAR($H120)),#REF!,IF(AND(MONTH(AQ$4)=MONTH($G120),YEAR(AQ$4)=YEAR($G120)),#REF!,IF(AND(AQ$4&lt;($H120+1),(AQ$4+1)&gt;$G120),$U120,0)))</f>
        <v>0</v>
      </c>
      <c r="AR120" s="1285">
        <f>IF(AND(MONTH(AR$4)=MONTH($H120),YEAR(AR$4)=YEAR($H120)),#REF!,IF(AND(MONTH(AR$4)=MONTH($G120),YEAR(AR$4)=YEAR($G120)),#REF!,IF(AND(AR$4&lt;($H120+1),(AR$4+1)&gt;$G120),$U120,0)))</f>
        <v>0</v>
      </c>
      <c r="AS120" s="1285">
        <f>IF(AND(MONTH(AS$4)=MONTH($H120),YEAR(AS$4)=YEAR($H120)),#REF!,IF(AND(MONTH(AS$4)=MONTH($G120),YEAR(AS$4)=YEAR($G120)),#REF!,IF(AND(AS$4&lt;($H120+1),(AS$4+1)&gt;$G120),$U120,0)))</f>
        <v>0</v>
      </c>
      <c r="AT120" s="1285">
        <f>IF(AND(MONTH(AT$4)=MONTH($H120),YEAR(AT$4)=YEAR($H120)),#REF!,IF(AND(MONTH(AT$4)=MONTH($G120),YEAR(AT$4)=YEAR($G120)),#REF!,IF(AND(AT$4&lt;($H120+1),(AT$4+1)&gt;$G120),$U120,0)))</f>
        <v>0</v>
      </c>
      <c r="AU120" s="1300"/>
      <c r="AV120" s="1028"/>
      <c r="AW120" s="1028"/>
    </row>
    <row r="121" spans="1:49" ht="18" customHeight="1">
      <c r="A121" s="1186">
        <v>48</v>
      </c>
      <c r="B121" s="1196" t="s">
        <v>67</v>
      </c>
      <c r="C121" s="1196" t="s">
        <v>104</v>
      </c>
      <c r="D121" s="1196"/>
      <c r="E121" s="1301" t="s">
        <v>161</v>
      </c>
      <c r="F121" s="1302" t="s">
        <v>160</v>
      </c>
      <c r="G121" s="1207">
        <v>45050</v>
      </c>
      <c r="H121" s="1207">
        <v>45294</v>
      </c>
      <c r="I121" s="1250"/>
      <c r="J121" s="1251">
        <v>560</v>
      </c>
      <c r="K121" s="1251">
        <v>560</v>
      </c>
      <c r="L121" s="1313">
        <v>0</v>
      </c>
      <c r="M121" s="1313">
        <v>0</v>
      </c>
      <c r="N121" s="1253">
        <v>20.2892857142857</v>
      </c>
      <c r="O121" s="1254">
        <v>2.2999999999999998</v>
      </c>
      <c r="P121" s="1255">
        <f>N121+O121</f>
        <v>22.589285714285701</v>
      </c>
      <c r="Q121" s="1285">
        <f t="shared" si="31"/>
        <v>0</v>
      </c>
      <c r="R121" s="1285">
        <f t="shared" si="28"/>
        <v>0</v>
      </c>
      <c r="S121" s="1285">
        <f t="shared" si="32"/>
        <v>0</v>
      </c>
      <c r="T121" s="1285">
        <f t="shared" si="27"/>
        <v>11362</v>
      </c>
      <c r="U121" s="1285">
        <f t="shared" si="22"/>
        <v>1288</v>
      </c>
      <c r="V121" s="1285">
        <f t="shared" si="33"/>
        <v>12650</v>
      </c>
      <c r="W121" s="1285">
        <f>IF(AND(MONTH(W$4)=MONTH($H121),YEAR(W$4)=YEAR($H121)),#REF!,IF(AND(MONTH(W$4)=MONTH($G121),YEAR(W$4)=YEAR($G121)),#REF!,IF(AND(W$4&lt;($H121+1),(W$4+1)&gt;$G121),$Q121,0)))</f>
        <v>0</v>
      </c>
      <c r="X121" s="1285">
        <f>IF(AND(MONTH(X$4)=MONTH($H121),YEAR(X$4)=YEAR($H121)),#REF!,IF(AND(MONTH(X$4)=MONTH($G121),YEAR(X$4)=YEAR($G121)),#REF!,IF(AND(X$4&lt;($H121+1),(X$4+1)&gt;$G121),$T121,0)))</f>
        <v>0</v>
      </c>
      <c r="Y121" s="1285">
        <f>IF(AND(MONTH(Y$4)=MONTH($H121),YEAR(Y$4)=YEAR($H121)),#REF!,IF(AND(MONTH(Y$4)=MONTH($G121),YEAR(Y$4)=YEAR($G121)),#REF!,IF(AND(Y$4&lt;($H121+1),(Y$4+1)&gt;$G121),$T121,0)))</f>
        <v>0</v>
      </c>
      <c r="Z121" s="1285">
        <f>IF(AND(MONTH(Z$4)=MONTH($H121),YEAR(Z$4)=YEAR($H121)),#REF!,IF(AND(MONTH(Z$4)=MONTH($G121),YEAR(Z$4)=YEAR($G121)),#REF!,IF(AND(Z$4&lt;($H121+1),(Z$4+1)&gt;$G121),$T121,0)))</f>
        <v>0</v>
      </c>
      <c r="AA121" s="1285" t="e">
        <f>IF(AND(MONTH(AA$4)=MONTH($H121),YEAR(AA$4)=YEAR($H121)),#REF!,IF(AND(MONTH(AA$4)=MONTH($G121),YEAR(AA$4)=YEAR($G121)),#REF!,IF(AND(AA$4&lt;($H121+1),(AA$4+1)&gt;$G121),$T121,0)))</f>
        <v>#REF!</v>
      </c>
      <c r="AB121" s="1285">
        <f>IF(AND(MONTH(AB$4)=MONTH($H121),YEAR(AB$4)=YEAR($H121)),#REF!,IF(AND(MONTH(AB$4)=MONTH($G121),YEAR(AB$4)=YEAR($G121)),#REF!,IF(AND(AB$4&lt;($H121+1),(AB$4+1)&gt;$G121),$T121,0)))</f>
        <v>11362</v>
      </c>
      <c r="AC121" s="1285">
        <f>IF(AND(MONTH(AC$4)=MONTH($H121),YEAR(AC$4)=YEAR($H121)),#REF!,IF(AND(MONTH(AC$4)=MONTH($G121),YEAR(AC$4)=YEAR($G121)),#REF!,IF(AND(AC$4&lt;($H121+1),(AC$4+1)&gt;$G121),$T121,0)))</f>
        <v>11362</v>
      </c>
      <c r="AD121" s="1285">
        <f>IF(AND(MONTH(AD$4)=MONTH($H121),YEAR(AD$4)=YEAR($H121)),#REF!,IF(AND(MONTH(AD$4)=MONTH($G121),YEAR(AD$4)=YEAR($G121)),#REF!,IF(AND(AD$4&lt;($H121+1),(AD$4+1)&gt;$G121),$T121,0)))</f>
        <v>11362</v>
      </c>
      <c r="AE121" s="1285">
        <f>IF(AND(MONTH(AE$4)=MONTH($H121),YEAR(AE$4)=YEAR($H121)),#REF!,IF(AND(MONTH(AE$4)=MONTH($G121),YEAR(AE$4)=YEAR($G121)),#REF!,IF(AND(AE$4&lt;($H121+1),(AE$4+1)&gt;$G121),$T121,0)))</f>
        <v>11362</v>
      </c>
      <c r="AF121" s="1285">
        <f>IF(AND(MONTH(AF$4)=MONTH($H121),YEAR(AF$4)=YEAR($H121)),#REF!,IF(AND(MONTH(AF$4)=MONTH($G121),YEAR(AF$4)=YEAR($G121)),#REF!,IF(AND(AF$4&lt;($H121+1),(AF$4+1)&gt;$G121),$T121,0)))</f>
        <v>11362</v>
      </c>
      <c r="AG121" s="1285">
        <f>IF(AND(MONTH(AG$4)=MONTH($H121),YEAR(AG$4)=YEAR($H121)),#REF!,IF(AND(MONTH(AG$4)=MONTH($G121),YEAR(AG$4)=YEAR($G121)),#REF!,IF(AND(AG$4&lt;($H121+1),(AG$4+1)&gt;$G121),$T121,0)))</f>
        <v>11362</v>
      </c>
      <c r="AH121" s="1285">
        <f>IF(AND(MONTH(AH$4)=MONTH($H121),YEAR(AH$4)=YEAR($H121)),#REF!,IF(AND(MONTH(AH$4)=MONTH($G121),YEAR(AH$4)=YEAR($G121)),#REF!,IF(AND(AH$4&lt;($H121+1),(AH$4+1)&gt;$G121),$T121,0)))</f>
        <v>11362</v>
      </c>
      <c r="AI121" s="1285">
        <f>IF(AND(MONTH(AI$4)=MONTH($H121),YEAR(AI$4)=YEAR($H121)),#REF!,IF(AND(MONTH(AI$4)=MONTH($G121),YEAR(AI$4)=YEAR($G121)),#REF!,IF(AND(AI$4&lt;($H121+1),(AI$4+1)&gt;$G121),$R121,0)))</f>
        <v>0</v>
      </c>
      <c r="AJ121" s="1285">
        <f>IF(AND(MONTH(AJ$4)=MONTH($H121),YEAR(AJ$4)=YEAR($H121)),#REF!,IF(AND(MONTH(AJ$4)=MONTH($G121),YEAR(AJ$4)=YEAR($G121)),#REF!,IF(AND(AJ$4&lt;($H121+1),(AJ$4+1)&gt;$G121),$U121,0)))</f>
        <v>0</v>
      </c>
      <c r="AK121" s="1285">
        <f>IF(AND(MONTH(AK$4)=MONTH($H121),YEAR(AK$4)=YEAR($H121)),#REF!,IF(AND(MONTH(AK$4)=MONTH($G121),YEAR(AK$4)=YEAR($G121)),#REF!,IF(AND(AK$4&lt;($H121+1),(AK$4+1)&gt;$G121),$U121,0)))</f>
        <v>0</v>
      </c>
      <c r="AL121" s="1285">
        <f>IF(AND(MONTH(AL$4)=MONTH($H121),YEAR(AL$4)=YEAR($H121)),#REF!,IF(AND(MONTH(AL$4)=MONTH($G121),YEAR(AL$4)=YEAR($G121)),#REF!,IF(AND(AL$4&lt;($H121+1),(AL$4+1)&gt;$G121),$U121,0)))</f>
        <v>0</v>
      </c>
      <c r="AM121" s="1285" t="e">
        <f>IF(AND(MONTH(AM$4)=MONTH($H121),YEAR(AM$4)=YEAR($H121)),#REF!,IF(AND(MONTH(AM$4)=MONTH($G121),YEAR(AM$4)=YEAR($G121)),#REF!,IF(AND(AM$4&lt;($H121+1),(AM$4+1)&gt;$G121),$U121,0)))</f>
        <v>#REF!</v>
      </c>
      <c r="AN121" s="1285">
        <f>IF(AND(MONTH(AN$4)=MONTH($H121),YEAR(AN$4)=YEAR($H121)),#REF!,IF(AND(MONTH(AN$4)=MONTH($G121),YEAR(AN$4)=YEAR($G121)),#REF!,IF(AND(AN$4&lt;($H121+1),(AN$4+1)&gt;$G121),$U121,0)))</f>
        <v>1288</v>
      </c>
      <c r="AO121" s="1285">
        <f>IF(AND(MONTH(AO$4)=MONTH($H121),YEAR(AO$4)=YEAR($H121)),#REF!,IF(AND(MONTH(AO$4)=MONTH($G121),YEAR(AO$4)=YEAR($G121)),#REF!,IF(AND(AO$4&lt;($H121+1),(AO$4+1)&gt;$G121),$U121,0)))</f>
        <v>1288</v>
      </c>
      <c r="AP121" s="1285">
        <f>IF(AND(MONTH(AP$4)=MONTH($H121),YEAR(AP$4)=YEAR($H121)),#REF!,IF(AND(MONTH(AP$4)=MONTH($G121),YEAR(AP$4)=YEAR($G121)),#REF!,IF(AND(AP$4&lt;($H121+1),(AP$4+1)&gt;$G121),$U121,0)))</f>
        <v>1288</v>
      </c>
      <c r="AQ121" s="1285">
        <f>IF(AND(MONTH(AQ$4)=MONTH($H121),YEAR(AQ$4)=YEAR($H121)),#REF!,IF(AND(MONTH(AQ$4)=MONTH($G121),YEAR(AQ$4)=YEAR($G121)),#REF!,IF(AND(AQ$4&lt;($H121+1),(AQ$4+1)&gt;$G121),$U121,0)))</f>
        <v>1288</v>
      </c>
      <c r="AR121" s="1285">
        <f>IF(AND(MONTH(AR$4)=MONTH($H121),YEAR(AR$4)=YEAR($H121)),#REF!,IF(AND(MONTH(AR$4)=MONTH($G121),YEAR(AR$4)=YEAR($G121)),#REF!,IF(AND(AR$4&lt;($H121+1),(AR$4+1)&gt;$G121),$U121,0)))</f>
        <v>1288</v>
      </c>
      <c r="AS121" s="1285">
        <f>IF(AND(MONTH(AS$4)=MONTH($H121),YEAR(AS$4)=YEAR($H121)),#REF!,IF(AND(MONTH(AS$4)=MONTH($G121),YEAR(AS$4)=YEAR($G121)),#REF!,IF(AND(AS$4&lt;($H121+1),(AS$4+1)&gt;$G121),$U121,0)))</f>
        <v>1288</v>
      </c>
      <c r="AT121" s="1285">
        <f>IF(AND(MONTH(AT$4)=MONTH($H121),YEAR(AT$4)=YEAR($H121)),#REF!,IF(AND(MONTH(AT$4)=MONTH($G121),YEAR(AT$4)=YEAR($G121)),#REF!,IF(AND(AT$4&lt;($H121+1),(AT$4+1)&gt;$G121),$U121,0)))</f>
        <v>1288</v>
      </c>
      <c r="AU121" s="1297"/>
      <c r="AV121" s="1028"/>
      <c r="AW121" s="1028"/>
    </row>
    <row r="122" spans="1:49" ht="18" customHeight="1">
      <c r="A122" s="1186">
        <v>48</v>
      </c>
      <c r="B122" s="1196" t="s">
        <v>67</v>
      </c>
      <c r="C122" s="1196" t="s">
        <v>104</v>
      </c>
      <c r="D122" s="1196"/>
      <c r="E122" s="1209" t="s">
        <v>162</v>
      </c>
      <c r="F122" s="1303" t="s">
        <v>160</v>
      </c>
      <c r="G122" s="1211">
        <v>45295</v>
      </c>
      <c r="H122" s="1211">
        <v>45385</v>
      </c>
      <c r="I122" s="1256"/>
      <c r="J122" s="1257">
        <v>0</v>
      </c>
      <c r="K122" s="1257">
        <v>560</v>
      </c>
      <c r="L122" s="1312">
        <v>0</v>
      </c>
      <c r="M122" s="1312">
        <v>0</v>
      </c>
      <c r="N122" s="1259">
        <v>20.2892857142857</v>
      </c>
      <c r="O122" s="1260">
        <v>2.2999999999999998</v>
      </c>
      <c r="P122" s="1261">
        <f>N122+O122</f>
        <v>22.589285714285701</v>
      </c>
      <c r="Q122" s="1285">
        <f t="shared" si="31"/>
        <v>0</v>
      </c>
      <c r="R122" s="1285">
        <f t="shared" si="28"/>
        <v>0</v>
      </c>
      <c r="S122" s="1285">
        <f t="shared" ref="S122" si="36">SUM(Q122:R122)</f>
        <v>0</v>
      </c>
      <c r="T122" s="1285">
        <f t="shared" si="27"/>
        <v>11362</v>
      </c>
      <c r="U122" s="1285">
        <f t="shared" si="22"/>
        <v>1288</v>
      </c>
      <c r="V122" s="1285">
        <f t="shared" ref="V122" si="37">SUM(T122:U122)</f>
        <v>12650</v>
      </c>
      <c r="W122" s="1285">
        <f>IF(AND(MONTH(W$4)=MONTH($H122),YEAR(W$4)=YEAR($H122)),#REF!,IF(AND(MONTH(W$4)=MONTH($G122),YEAR(W$4)=YEAR($G122)),#REF!,IF(AND(W$4&lt;($H122+1),(W$4+1)&gt;$G122),$Q122,0)))</f>
        <v>0</v>
      </c>
      <c r="X122" s="1285">
        <f>IF(AND(MONTH(X$4)=MONTH($H122),YEAR(X$4)=YEAR($H122)),#REF!,IF(AND(MONTH(X$4)=MONTH($G122),YEAR(X$4)=YEAR($G122)),#REF!,IF(AND(X$4&lt;($H122+1),(X$4+1)&gt;$G122),$T122,0)))</f>
        <v>0</v>
      </c>
      <c r="Y122" s="1285">
        <f>IF(AND(MONTH(Y$4)=MONTH($H122),YEAR(Y$4)=YEAR($H122)),#REF!,IF(AND(MONTH(Y$4)=MONTH($G122),YEAR(Y$4)=YEAR($G122)),#REF!,IF(AND(Y$4&lt;($H122+1),(Y$4+1)&gt;$G122),$T122,0)))</f>
        <v>0</v>
      </c>
      <c r="Z122" s="1285">
        <f>IF(AND(MONTH(Z$4)=MONTH($H122),YEAR(Z$4)=YEAR($H122)),#REF!,IF(AND(MONTH(Z$4)=MONTH($G122),YEAR(Z$4)=YEAR($G122)),#REF!,IF(AND(Z$4&lt;($H122+1),(Z$4+1)&gt;$G122),$T122,0)))</f>
        <v>0</v>
      </c>
      <c r="AA122" s="1285">
        <f>IF(AND(MONTH(AA$4)=MONTH($H122),YEAR(AA$4)=YEAR($H122)),#REF!,IF(AND(MONTH(AA$4)=MONTH($G122),YEAR(AA$4)=YEAR($G122)),#REF!,IF(AND(AA$4&lt;($H122+1),(AA$4+1)&gt;$G122),$T122,0)))</f>
        <v>0</v>
      </c>
      <c r="AB122" s="1285">
        <f>IF(AND(MONTH(AB$4)=MONTH($H122),YEAR(AB$4)=YEAR($H122)),#REF!,IF(AND(MONTH(AB$4)=MONTH($G122),YEAR(AB$4)=YEAR($G122)),#REF!,IF(AND(AB$4&lt;($H122+1),(AB$4+1)&gt;$G122),$T122,0)))</f>
        <v>0</v>
      </c>
      <c r="AC122" s="1285">
        <f>IF(AND(MONTH(AC$4)=MONTH($H122),YEAR(AC$4)=YEAR($H122)),#REF!,IF(AND(MONTH(AC$4)=MONTH($G122),YEAR(AC$4)=YEAR($G122)),#REF!,IF(AND(AC$4&lt;($H122+1),(AC$4+1)&gt;$G122),$T122,0)))</f>
        <v>0</v>
      </c>
      <c r="AD122" s="1285">
        <f>IF(AND(MONTH(AD$4)=MONTH($H122),YEAR(AD$4)=YEAR($H122)),#REF!,IF(AND(MONTH(AD$4)=MONTH($G122),YEAR(AD$4)=YEAR($G122)),#REF!,IF(AND(AD$4&lt;($H122+1),(AD$4+1)&gt;$G122),$T122,0)))</f>
        <v>0</v>
      </c>
      <c r="AE122" s="1285">
        <f>IF(AND(MONTH(AE$4)=MONTH($H122),YEAR(AE$4)=YEAR($H122)),#REF!,IF(AND(MONTH(AE$4)=MONTH($G122),YEAR(AE$4)=YEAR($G122)),#REF!,IF(AND(AE$4&lt;($H122+1),(AE$4+1)&gt;$G122),$T122,0)))</f>
        <v>0</v>
      </c>
      <c r="AF122" s="1285">
        <f>IF(AND(MONTH(AF$4)=MONTH($H122),YEAR(AF$4)=YEAR($H122)),#REF!,IF(AND(MONTH(AF$4)=MONTH($G122),YEAR(AF$4)=YEAR($G122)),#REF!,IF(AND(AF$4&lt;($H122+1),(AF$4+1)&gt;$G122),$T122,0)))</f>
        <v>0</v>
      </c>
      <c r="AG122" s="1285">
        <f>IF(AND(MONTH(AG$4)=MONTH($H122),YEAR(AG$4)=YEAR($H122)),#REF!,IF(AND(MONTH(AG$4)=MONTH($G122),YEAR(AG$4)=YEAR($G122)),#REF!,IF(AND(AG$4&lt;($H122+1),(AG$4+1)&gt;$G122),$T122,0)))</f>
        <v>0</v>
      </c>
      <c r="AH122" s="1285">
        <f>IF(AND(MONTH(AH$4)=MONTH($H122),YEAR(AH$4)=YEAR($H122)),#REF!,IF(AND(MONTH(AH$4)=MONTH($G122),YEAR(AH$4)=YEAR($G122)),#REF!,IF(AND(AH$4&lt;($H122+1),(AH$4+1)&gt;$G122),$T122,0)))</f>
        <v>0</v>
      </c>
      <c r="AI122" s="1285">
        <f>IF(AND(MONTH(AI$4)=MONTH($H122),YEAR(AI$4)=YEAR($H122)),#REF!,IF(AND(MONTH(AI$4)=MONTH($G122),YEAR(AI$4)=YEAR($G122)),#REF!,IF(AND(AI$4&lt;($H122+1),(AI$4+1)&gt;$G122),$R122,0)))</f>
        <v>0</v>
      </c>
      <c r="AJ122" s="1285">
        <f>IF(AND(MONTH(AJ$4)=MONTH($H122),YEAR(AJ$4)=YEAR($H122)),#REF!,IF(AND(MONTH(AJ$4)=MONTH($G122),YEAR(AJ$4)=YEAR($G122)),#REF!,IF(AND(AJ$4&lt;($H122+1),(AJ$4+1)&gt;$G122),$U122,0)))</f>
        <v>0</v>
      </c>
      <c r="AK122" s="1285">
        <f>IF(AND(MONTH(AK$4)=MONTH($H122),YEAR(AK$4)=YEAR($H122)),#REF!,IF(AND(MONTH(AK$4)=MONTH($G122),YEAR(AK$4)=YEAR($G122)),#REF!,IF(AND(AK$4&lt;($H122+1),(AK$4+1)&gt;$G122),$U122,0)))</f>
        <v>0</v>
      </c>
      <c r="AL122" s="1285">
        <f>IF(AND(MONTH(AL$4)=MONTH($H122),YEAR(AL$4)=YEAR($H122)),#REF!,IF(AND(MONTH(AL$4)=MONTH($G122),YEAR(AL$4)=YEAR($G122)),#REF!,IF(AND(AL$4&lt;($H122+1),(AL$4+1)&gt;$G122),$U122,0)))</f>
        <v>0</v>
      </c>
      <c r="AM122" s="1285">
        <f>IF(AND(MONTH(AM$4)=MONTH($H122),YEAR(AM$4)=YEAR($H122)),#REF!,IF(AND(MONTH(AM$4)=MONTH($G122),YEAR(AM$4)=YEAR($G122)),#REF!,IF(AND(AM$4&lt;($H122+1),(AM$4+1)&gt;$G122),$U122,0)))</f>
        <v>0</v>
      </c>
      <c r="AN122" s="1285">
        <f>IF(AND(MONTH(AN$4)=MONTH($H122),YEAR(AN$4)=YEAR($H122)),#REF!,IF(AND(MONTH(AN$4)=MONTH($G122),YEAR(AN$4)=YEAR($G122)),#REF!,IF(AND(AN$4&lt;($H122+1),(AN$4+1)&gt;$G122),$U122,0)))</f>
        <v>0</v>
      </c>
      <c r="AO122" s="1285">
        <f>IF(AND(MONTH(AO$4)=MONTH($H122),YEAR(AO$4)=YEAR($H122)),#REF!,IF(AND(MONTH(AO$4)=MONTH($G122),YEAR(AO$4)=YEAR($G122)),#REF!,IF(AND(AO$4&lt;($H122+1),(AO$4+1)&gt;$G122),$U122,0)))</f>
        <v>0</v>
      </c>
      <c r="AP122" s="1285">
        <f>IF(AND(MONTH(AP$4)=MONTH($H122),YEAR(AP$4)=YEAR($H122)),#REF!,IF(AND(MONTH(AP$4)=MONTH($G122),YEAR(AP$4)=YEAR($G122)),#REF!,IF(AND(AP$4&lt;($H122+1),(AP$4+1)&gt;$G122),$U122,0)))</f>
        <v>0</v>
      </c>
      <c r="AQ122" s="1285">
        <f>IF(AND(MONTH(AQ$4)=MONTH($H122),YEAR(AQ$4)=YEAR($H122)),#REF!,IF(AND(MONTH(AQ$4)=MONTH($G122),YEAR(AQ$4)=YEAR($G122)),#REF!,IF(AND(AQ$4&lt;($H122+1),(AQ$4+1)&gt;$G122),$U122,0)))</f>
        <v>0</v>
      </c>
      <c r="AR122" s="1285">
        <f>IF(AND(MONTH(AR$4)=MONTH($H122),YEAR(AR$4)=YEAR($H122)),#REF!,IF(AND(MONTH(AR$4)=MONTH($G122),YEAR(AR$4)=YEAR($G122)),#REF!,IF(AND(AR$4&lt;($H122+1),(AR$4+1)&gt;$G122),$U122,0)))</f>
        <v>0</v>
      </c>
      <c r="AS122" s="1285">
        <f>IF(AND(MONTH(AS$4)=MONTH($H122),YEAR(AS$4)=YEAR($H122)),#REF!,IF(AND(MONTH(AS$4)=MONTH($G122),YEAR(AS$4)=YEAR($G122)),#REF!,IF(AND(AS$4&lt;($H122+1),(AS$4+1)&gt;$G122),$U122,0)))</f>
        <v>0</v>
      </c>
      <c r="AT122" s="1285">
        <f>IF(AND(MONTH(AT$4)=MONTH($H122),YEAR(AT$4)=YEAR($H122)),#REF!,IF(AND(MONTH(AT$4)=MONTH($G122),YEAR(AT$4)=YEAR($G122)),#REF!,IF(AND(AT$4&lt;($H122+1),(AT$4+1)&gt;$G122),$U122,0)))</f>
        <v>0</v>
      </c>
      <c r="AU122" s="1297"/>
      <c r="AV122" s="1028"/>
      <c r="AW122" s="1028"/>
    </row>
    <row r="123" spans="1:49" ht="18" customHeight="1">
      <c r="A123" s="1186">
        <v>49</v>
      </c>
      <c r="B123" s="1187" t="s">
        <v>67</v>
      </c>
      <c r="C123" s="1187" t="s">
        <v>35</v>
      </c>
      <c r="D123" s="1187"/>
      <c r="E123" s="1187" t="s">
        <v>163</v>
      </c>
      <c r="F123" s="1372" t="s">
        <v>164</v>
      </c>
      <c r="G123" s="1190">
        <v>44386</v>
      </c>
      <c r="H123" s="1190">
        <v>45481</v>
      </c>
      <c r="I123" s="1235"/>
      <c r="J123" s="1236">
        <v>1084</v>
      </c>
      <c r="K123" s="1236">
        <v>1084</v>
      </c>
      <c r="L123" s="1237">
        <v>10.695</v>
      </c>
      <c r="M123" s="1237">
        <v>1.38</v>
      </c>
      <c r="N123" s="1237">
        <v>11.379250000000001</v>
      </c>
      <c r="O123" s="1238">
        <v>2.2999999999999998</v>
      </c>
      <c r="P123" s="1234">
        <f>L123+M123</f>
        <v>12.074999999999999</v>
      </c>
      <c r="Q123" s="1284">
        <f t="shared" si="31"/>
        <v>11593.38</v>
      </c>
      <c r="R123" s="1285">
        <f t="shared" si="28"/>
        <v>1495.92</v>
      </c>
      <c r="S123" s="1285">
        <f t="shared" si="32"/>
        <v>13089.3</v>
      </c>
      <c r="T123" s="1285">
        <f t="shared" si="27"/>
        <v>12335.107</v>
      </c>
      <c r="U123" s="1285">
        <f t="shared" si="22"/>
        <v>2493.1999999999998</v>
      </c>
      <c r="V123" s="1285">
        <f t="shared" si="33"/>
        <v>14828.307000000001</v>
      </c>
      <c r="W123" s="1285">
        <f>IF(AND(MONTH(W$4)=MONTH($H123),YEAR(W$4)=YEAR($H123)),#REF!,IF(AND(MONTH(W$4)=MONTH($G123),YEAR(W$4)=YEAR($G123)),#REF!,IF(AND(W$4&lt;($H123+1),(W$4+1)&gt;$G123),$Q123,0)))</f>
        <v>11593.38</v>
      </c>
      <c r="X123" s="1285">
        <f>IF(AND(MONTH(X$4)=MONTH($H123),YEAR(X$4)=YEAR($H123)),#REF!,IF(AND(MONTH(X$4)=MONTH($G123),YEAR(X$4)=YEAR($G123)),#REF!,IF(AND(X$4&lt;($H123+1),(X$4+1)&gt;$G123),$T123,0)))</f>
        <v>12335.107</v>
      </c>
      <c r="Y123" s="1285">
        <f>IF(AND(MONTH(Y$4)=MONTH($H123),YEAR(Y$4)=YEAR($H123)),#REF!,IF(AND(MONTH(Y$4)=MONTH($G123),YEAR(Y$4)=YEAR($G123)),#REF!,IF(AND(Y$4&lt;($H123+1),(Y$4+1)&gt;$G123),$T123,0)))</f>
        <v>12335.107</v>
      </c>
      <c r="Z123" s="1285">
        <f>IF(AND(MONTH(Z$4)=MONTH($H123),YEAR(Z$4)=YEAR($H123)),#REF!,IF(AND(MONTH(Z$4)=MONTH($G123),YEAR(Z$4)=YEAR($G123)),#REF!,IF(AND(Z$4&lt;($H123+1),(Z$4+1)&gt;$G123),$T123,0)))</f>
        <v>12335.107</v>
      </c>
      <c r="AA123" s="1285">
        <f>IF(AND(MONTH(AA$4)=MONTH($H123),YEAR(AA$4)=YEAR($H123)),#REF!,IF(AND(MONTH(AA$4)=MONTH($G123),YEAR(AA$4)=YEAR($G123)),#REF!,IF(AND(AA$4&lt;($H123+1),(AA$4+1)&gt;$G123),$T123,0)))</f>
        <v>12335.107</v>
      </c>
      <c r="AB123" s="1285">
        <f>IF(AND(MONTH(AB$4)=MONTH($H123),YEAR(AB$4)=YEAR($H123)),#REF!,IF(AND(MONTH(AB$4)=MONTH($G123),YEAR(AB$4)=YEAR($G123)),#REF!,IF(AND(AB$4&lt;($H123+1),(AB$4+1)&gt;$G123),$T123,0)))</f>
        <v>12335.107</v>
      </c>
      <c r="AC123" s="1285">
        <f>IF(AND(MONTH(AC$4)=MONTH($H123),YEAR(AC$4)=YEAR($H123)),#REF!,IF(AND(MONTH(AC$4)=MONTH($G123),YEAR(AC$4)=YEAR($G123)),#REF!,IF(AND(AC$4&lt;($H123+1),(AC$4+1)&gt;$G123),$T123,0)))</f>
        <v>12335.107</v>
      </c>
      <c r="AD123" s="1285">
        <f>IF(AND(MONTH(AD$4)=MONTH($H123),YEAR(AD$4)=YEAR($H123)),#REF!,IF(AND(MONTH(AD$4)=MONTH($G123),YEAR(AD$4)=YEAR($G123)),#REF!,IF(AND(AD$4&lt;($H123+1),(AD$4+1)&gt;$G123),$T123,0)))</f>
        <v>12335.107</v>
      </c>
      <c r="AE123" s="1285">
        <f>IF(AND(MONTH(AE$4)=MONTH($H123),YEAR(AE$4)=YEAR($H123)),#REF!,IF(AND(MONTH(AE$4)=MONTH($G123),YEAR(AE$4)=YEAR($G123)),#REF!,IF(AND(AE$4&lt;($H123+1),(AE$4+1)&gt;$G123),$T123,0)))</f>
        <v>12335.107</v>
      </c>
      <c r="AF123" s="1285">
        <f>IF(AND(MONTH(AF$4)=MONTH($H123),YEAR(AF$4)=YEAR($H123)),#REF!,IF(AND(MONTH(AF$4)=MONTH($G123),YEAR(AF$4)=YEAR($G123)),#REF!,IF(AND(AF$4&lt;($H123+1),(AF$4+1)&gt;$G123),$T123,0)))</f>
        <v>12335.107</v>
      </c>
      <c r="AG123" s="1285">
        <f>IF(AND(MONTH(AG$4)=MONTH($H123),YEAR(AG$4)=YEAR($H123)),#REF!,IF(AND(MONTH(AG$4)=MONTH($G123),YEAR(AG$4)=YEAR($G123)),#REF!,IF(AND(AG$4&lt;($H123+1),(AG$4+1)&gt;$G123),$T123,0)))</f>
        <v>12335.107</v>
      </c>
      <c r="AH123" s="1285">
        <f>IF(AND(MONTH(AH$4)=MONTH($H123),YEAR(AH$4)=YEAR($H123)),#REF!,IF(AND(MONTH(AH$4)=MONTH($G123),YEAR(AH$4)=YEAR($G123)),#REF!,IF(AND(AH$4&lt;($H123+1),(AH$4+1)&gt;$G123),$T123,0)))</f>
        <v>12335.107</v>
      </c>
      <c r="AI123" s="1285">
        <f>IF(AND(MONTH(AI$4)=MONTH($H123),YEAR(AI$4)=YEAR($H123)),#REF!,IF(AND(MONTH(AI$4)=MONTH($G123),YEAR(AI$4)=YEAR($G123)),#REF!,IF(AND(AI$4&lt;($H123+1),(AI$4+1)&gt;$G123),$R123,0)))</f>
        <v>1495.92</v>
      </c>
      <c r="AJ123" s="1285">
        <f>IF(AND(MONTH(AJ$4)=MONTH($H123),YEAR(AJ$4)=YEAR($H123)),#REF!,IF(AND(MONTH(AJ$4)=MONTH($G123),YEAR(AJ$4)=YEAR($G123)),#REF!,IF(AND(AJ$4&lt;($H123+1),(AJ$4+1)&gt;$G123),$U123,0)))</f>
        <v>2493.1999999999998</v>
      </c>
      <c r="AK123" s="1285">
        <f>IF(AND(MONTH(AK$4)=MONTH($H123),YEAR(AK$4)=YEAR($H123)),#REF!,IF(AND(MONTH(AK$4)=MONTH($G123),YEAR(AK$4)=YEAR($G123)),#REF!,IF(AND(AK$4&lt;($H123+1),(AK$4+1)&gt;$G123),$U123,0)))</f>
        <v>2493.1999999999998</v>
      </c>
      <c r="AL123" s="1285">
        <f>IF(AND(MONTH(AL$4)=MONTH($H123),YEAR(AL$4)=YEAR($H123)),#REF!,IF(AND(MONTH(AL$4)=MONTH($G123),YEAR(AL$4)=YEAR($G123)),#REF!,IF(AND(AL$4&lt;($H123+1),(AL$4+1)&gt;$G123),$U123,0)))</f>
        <v>2493.1999999999998</v>
      </c>
      <c r="AM123" s="1285">
        <f>IF(AND(MONTH(AM$4)=MONTH($H123),YEAR(AM$4)=YEAR($H123)),#REF!,IF(AND(MONTH(AM$4)=MONTH($G123),YEAR(AM$4)=YEAR($G123)),#REF!,IF(AND(AM$4&lt;($H123+1),(AM$4+1)&gt;$G123),$U123,0)))</f>
        <v>2493.1999999999998</v>
      </c>
      <c r="AN123" s="1285">
        <f>IF(AND(MONTH(AN$4)=MONTH($H123),YEAR(AN$4)=YEAR($H123)),#REF!,IF(AND(MONTH(AN$4)=MONTH($G123),YEAR(AN$4)=YEAR($G123)),#REF!,IF(AND(AN$4&lt;($H123+1),(AN$4+1)&gt;$G123),$U123,0)))</f>
        <v>2493.1999999999998</v>
      </c>
      <c r="AO123" s="1285">
        <f>IF(AND(MONTH(AO$4)=MONTH($H123),YEAR(AO$4)=YEAR($H123)),#REF!,IF(AND(MONTH(AO$4)=MONTH($G123),YEAR(AO$4)=YEAR($G123)),#REF!,IF(AND(AO$4&lt;($H123+1),(AO$4+1)&gt;$G123),$U123,0)))</f>
        <v>2493.1999999999998</v>
      </c>
      <c r="AP123" s="1285">
        <f>IF(AND(MONTH(AP$4)=MONTH($H123),YEAR(AP$4)=YEAR($H123)),#REF!,IF(AND(MONTH(AP$4)=MONTH($G123),YEAR(AP$4)=YEAR($G123)),#REF!,IF(AND(AP$4&lt;($H123+1),(AP$4+1)&gt;$G123),$U123,0)))</f>
        <v>2493.1999999999998</v>
      </c>
      <c r="AQ123" s="1285">
        <f>IF(AND(MONTH(AQ$4)=MONTH($H123),YEAR(AQ$4)=YEAR($H123)),#REF!,IF(AND(MONTH(AQ$4)=MONTH($G123),YEAR(AQ$4)=YEAR($G123)),#REF!,IF(AND(AQ$4&lt;($H123+1),(AQ$4+1)&gt;$G123),$U123,0)))</f>
        <v>2493.1999999999998</v>
      </c>
      <c r="AR123" s="1285">
        <f>IF(AND(MONTH(AR$4)=MONTH($H123),YEAR(AR$4)=YEAR($H123)),#REF!,IF(AND(MONTH(AR$4)=MONTH($G123),YEAR(AR$4)=YEAR($G123)),#REF!,IF(AND(AR$4&lt;($H123+1),(AR$4+1)&gt;$G123),$U123,0)))</f>
        <v>2493.1999999999998</v>
      </c>
      <c r="AS123" s="1285">
        <f>IF(AND(MONTH(AS$4)=MONTH($H123),YEAR(AS$4)=YEAR($H123)),#REF!,IF(AND(MONTH(AS$4)=MONTH($G123),YEAR(AS$4)=YEAR($G123)),#REF!,IF(AND(AS$4&lt;($H123+1),(AS$4+1)&gt;$G123),$U123,0)))</f>
        <v>2493.1999999999998</v>
      </c>
      <c r="AT123" s="1285">
        <f>IF(AND(MONTH(AT$4)=MONTH($H123),YEAR(AT$4)=YEAR($H123)),#REF!,IF(AND(MONTH(AT$4)=MONTH($G123),YEAR(AT$4)=YEAR($G123)),#REF!,IF(AND(AT$4&lt;($H123+1),(AT$4+1)&gt;$G123),$U123,0)))</f>
        <v>2493.1999999999998</v>
      </c>
      <c r="AU123" s="1297"/>
      <c r="AV123" s="1028"/>
      <c r="AW123" s="1028"/>
    </row>
    <row r="124" spans="1:49" ht="18" customHeight="1">
      <c r="A124" s="1186">
        <v>50</v>
      </c>
      <c r="B124" s="1187" t="s">
        <v>67</v>
      </c>
      <c r="C124" s="1187" t="s">
        <v>74</v>
      </c>
      <c r="D124" s="1187"/>
      <c r="E124" s="1187" t="s">
        <v>165</v>
      </c>
      <c r="F124" s="1214" t="s">
        <v>166</v>
      </c>
      <c r="G124" s="1190">
        <v>44586</v>
      </c>
      <c r="H124" s="1190">
        <v>44950</v>
      </c>
      <c r="I124" s="1235"/>
      <c r="J124" s="1236">
        <v>1066</v>
      </c>
      <c r="K124" s="1236">
        <v>1066</v>
      </c>
      <c r="L124" s="1237">
        <v>16.962499999999999</v>
      </c>
      <c r="M124" s="1237">
        <v>1.38</v>
      </c>
      <c r="N124" s="1238">
        <v>0</v>
      </c>
      <c r="O124" s="1238">
        <v>0</v>
      </c>
      <c r="P124" s="1234">
        <f>L124+M124</f>
        <v>18.342500000000001</v>
      </c>
      <c r="Q124" s="1284">
        <f>S124-R124</f>
        <v>15528.92</v>
      </c>
      <c r="R124" s="1285">
        <f t="shared" si="28"/>
        <v>1471.08</v>
      </c>
      <c r="S124" s="1285">
        <v>17000</v>
      </c>
      <c r="T124" s="1285">
        <f t="shared" si="27"/>
        <v>0</v>
      </c>
      <c r="U124" s="1285">
        <f t="shared" si="22"/>
        <v>0</v>
      </c>
      <c r="V124" s="1285">
        <v>17000</v>
      </c>
      <c r="W124" s="1285" t="e">
        <f>IF(AND(MONTH(W$4)=MONTH($H124),YEAR(W$4)=YEAR($H124)),#REF!,IF(AND(MONTH(W$4)=MONTH($G124),YEAR(W$4)=YEAR($G124)),#REF!,IF(AND(W$4&lt;($H124+1),(W$4+1)&gt;$G124),$Q124,0)))</f>
        <v>#REF!</v>
      </c>
      <c r="X124" s="1285">
        <f>IF(AND(MONTH(X$4)=MONTH($H124),YEAR(X$4)=YEAR($H124)),#REF!,IF(AND(MONTH(X$4)=MONTH($G124),YEAR(X$4)=YEAR($G124)),#REF!,IF(AND(X$4&lt;($H124+1),(X$4+1)&gt;$G124),$T124,0)))</f>
        <v>0</v>
      </c>
      <c r="Y124" s="1285">
        <f>IF(AND(MONTH(Y$4)=MONTH($H124),YEAR(Y$4)=YEAR($H124)),#REF!,IF(AND(MONTH(Y$4)=MONTH($G124),YEAR(Y$4)=YEAR($G124)),#REF!,IF(AND(Y$4&lt;($H124+1),(Y$4+1)&gt;$G124),$T124,0)))</f>
        <v>0</v>
      </c>
      <c r="Z124" s="1285">
        <f>IF(AND(MONTH(Z$4)=MONTH($H124),YEAR(Z$4)=YEAR($H124)),#REF!,IF(AND(MONTH(Z$4)=MONTH($G124),YEAR(Z$4)=YEAR($G124)),#REF!,IF(AND(Z$4&lt;($H124+1),(Z$4+1)&gt;$G124),$T124,0)))</f>
        <v>0</v>
      </c>
      <c r="AA124" s="1285">
        <f>IF(AND(MONTH(AA$4)=MONTH($H124),YEAR(AA$4)=YEAR($H124)),#REF!,IF(AND(MONTH(AA$4)=MONTH($G124),YEAR(AA$4)=YEAR($G124)),#REF!,IF(AND(AA$4&lt;($H124+1),(AA$4+1)&gt;$G124),$T124,0)))</f>
        <v>0</v>
      </c>
      <c r="AB124" s="1285">
        <f>IF(AND(MONTH(AB$4)=MONTH($H124),YEAR(AB$4)=YEAR($H124)),#REF!,IF(AND(MONTH(AB$4)=MONTH($G124),YEAR(AB$4)=YEAR($G124)),#REF!,IF(AND(AB$4&lt;($H124+1),(AB$4+1)&gt;$G124),$T124,0)))</f>
        <v>0</v>
      </c>
      <c r="AC124" s="1285">
        <f>IF(AND(MONTH(AC$4)=MONTH($H124),YEAR(AC$4)=YEAR($H124)),#REF!,IF(AND(MONTH(AC$4)=MONTH($G124),YEAR(AC$4)=YEAR($G124)),#REF!,IF(AND(AC$4&lt;($H124+1),(AC$4+1)&gt;$G124),$T124,0)))</f>
        <v>0</v>
      </c>
      <c r="AD124" s="1285">
        <f>IF(AND(MONTH(AD$4)=MONTH($H124),YEAR(AD$4)=YEAR($H124)),#REF!,IF(AND(MONTH(AD$4)=MONTH($G124),YEAR(AD$4)=YEAR($G124)),#REF!,IF(AND(AD$4&lt;($H124+1),(AD$4+1)&gt;$G124),$T124,0)))</f>
        <v>0</v>
      </c>
      <c r="AE124" s="1285">
        <f>IF(AND(MONTH(AE$4)=MONTH($H124),YEAR(AE$4)=YEAR($H124)),#REF!,IF(AND(MONTH(AE$4)=MONTH($G124),YEAR(AE$4)=YEAR($G124)),#REF!,IF(AND(AE$4&lt;($H124+1),(AE$4+1)&gt;$G124),$T124,0)))</f>
        <v>0</v>
      </c>
      <c r="AF124" s="1285">
        <f>IF(AND(MONTH(AF$4)=MONTH($H124),YEAR(AF$4)=YEAR($H124)),#REF!,IF(AND(MONTH(AF$4)=MONTH($G124),YEAR(AF$4)=YEAR($G124)),#REF!,IF(AND(AF$4&lt;($H124+1),(AF$4+1)&gt;$G124),$T124,0)))</f>
        <v>0</v>
      </c>
      <c r="AG124" s="1285">
        <f>IF(AND(MONTH(AG$4)=MONTH($H124),YEAR(AG$4)=YEAR($H124)),#REF!,IF(AND(MONTH(AG$4)=MONTH($G124),YEAR(AG$4)=YEAR($G124)),#REF!,IF(AND(AG$4&lt;($H124+1),(AG$4+1)&gt;$G124),$T124,0)))</f>
        <v>0</v>
      </c>
      <c r="AH124" s="1285">
        <f>IF(AND(MONTH(AH$4)=MONTH($H124),YEAR(AH$4)=YEAR($H124)),#REF!,IF(AND(MONTH(AH$4)=MONTH($G124),YEAR(AH$4)=YEAR($G124)),#REF!,IF(AND(AH$4&lt;($H124+1),(AH$4+1)&gt;$G124),$T124,0)))</f>
        <v>0</v>
      </c>
      <c r="AI124" s="1285" t="e">
        <f>IF(AND(MONTH(AI$4)=MONTH($H124),YEAR(AI$4)=YEAR($H124)),#REF!,IF(AND(MONTH(AI$4)=MONTH($G124),YEAR(AI$4)=YEAR($G124)),#REF!,IF(AND(AI$4&lt;($H124+1),(AI$4+1)&gt;$G124),$R124,0)))</f>
        <v>#REF!</v>
      </c>
      <c r="AJ124" s="1285">
        <f>IF(AND(MONTH(AJ$4)=MONTH($H124),YEAR(AJ$4)=YEAR($H124)),#REF!,IF(AND(MONTH(AJ$4)=MONTH($G124),YEAR(AJ$4)=YEAR($G124)),#REF!,IF(AND(AJ$4&lt;($H124+1),(AJ$4+1)&gt;$G124),$U124,0)))</f>
        <v>0</v>
      </c>
      <c r="AK124" s="1285">
        <f>IF(AND(MONTH(AK$4)=MONTH($H124),YEAR(AK$4)=YEAR($H124)),#REF!,IF(AND(MONTH(AK$4)=MONTH($G124),YEAR(AK$4)=YEAR($G124)),#REF!,IF(AND(AK$4&lt;($H124+1),(AK$4+1)&gt;$G124),$U124,0)))</f>
        <v>0</v>
      </c>
      <c r="AL124" s="1285">
        <f>IF(AND(MONTH(AL$4)=MONTH($H124),YEAR(AL$4)=YEAR($H124)),#REF!,IF(AND(MONTH(AL$4)=MONTH($G124),YEAR(AL$4)=YEAR($G124)),#REF!,IF(AND(AL$4&lt;($H124+1),(AL$4+1)&gt;$G124),$U124,0)))</f>
        <v>0</v>
      </c>
      <c r="AM124" s="1285">
        <f>IF(AND(MONTH(AM$4)=MONTH($H124),YEAR(AM$4)=YEAR($H124)),#REF!,IF(AND(MONTH(AM$4)=MONTH($G124),YEAR(AM$4)=YEAR($G124)),#REF!,IF(AND(AM$4&lt;($H124+1),(AM$4+1)&gt;$G124),$U124,0)))</f>
        <v>0</v>
      </c>
      <c r="AN124" s="1285">
        <f>IF(AND(MONTH(AN$4)=MONTH($H124),YEAR(AN$4)=YEAR($H124)),#REF!,IF(AND(MONTH(AN$4)=MONTH($G124),YEAR(AN$4)=YEAR($G124)),#REF!,IF(AND(AN$4&lt;($H124+1),(AN$4+1)&gt;$G124),$U124,0)))</f>
        <v>0</v>
      </c>
      <c r="AO124" s="1285">
        <f>IF(AND(MONTH(AO$4)=MONTH($H124),YEAR(AO$4)=YEAR($H124)),#REF!,IF(AND(MONTH(AO$4)=MONTH($G124),YEAR(AO$4)=YEAR($G124)),#REF!,IF(AND(AO$4&lt;($H124+1),(AO$4+1)&gt;$G124),$U124,0)))</f>
        <v>0</v>
      </c>
      <c r="AP124" s="1285">
        <f>IF(AND(MONTH(AP$4)=MONTH($H124),YEAR(AP$4)=YEAR($H124)),#REF!,IF(AND(MONTH(AP$4)=MONTH($G124),YEAR(AP$4)=YEAR($G124)),#REF!,IF(AND(AP$4&lt;($H124+1),(AP$4+1)&gt;$G124),$U124,0)))</f>
        <v>0</v>
      </c>
      <c r="AQ124" s="1285">
        <f>IF(AND(MONTH(AQ$4)=MONTH($H124),YEAR(AQ$4)=YEAR($H124)),#REF!,IF(AND(MONTH(AQ$4)=MONTH($G124),YEAR(AQ$4)=YEAR($G124)),#REF!,IF(AND(AQ$4&lt;($H124+1),(AQ$4+1)&gt;$G124),$U124,0)))</f>
        <v>0</v>
      </c>
      <c r="AR124" s="1285">
        <f>IF(AND(MONTH(AR$4)=MONTH($H124),YEAR(AR$4)=YEAR($H124)),#REF!,IF(AND(MONTH(AR$4)=MONTH($G124),YEAR(AR$4)=YEAR($G124)),#REF!,IF(AND(AR$4&lt;($H124+1),(AR$4+1)&gt;$G124),$U124,0)))</f>
        <v>0</v>
      </c>
      <c r="AS124" s="1285">
        <f>IF(AND(MONTH(AS$4)=MONTH($H124),YEAR(AS$4)=YEAR($H124)),#REF!,IF(AND(MONTH(AS$4)=MONTH($G124),YEAR(AS$4)=YEAR($G124)),#REF!,IF(AND(AS$4&lt;($H124+1),(AS$4+1)&gt;$G124),$U124,0)))</f>
        <v>0</v>
      </c>
      <c r="AT124" s="1285">
        <f>IF(AND(MONTH(AT$4)=MONTH($H124),YEAR(AT$4)=YEAR($H124)),#REF!,IF(AND(MONTH(AT$4)=MONTH($G124),YEAR(AT$4)=YEAR($G124)),#REF!,IF(AND(AT$4&lt;($H124+1),(AT$4+1)&gt;$G124),$U124,0)))</f>
        <v>0</v>
      </c>
      <c r="AU124" s="1297"/>
      <c r="AV124" s="1028"/>
      <c r="AW124" s="1028"/>
    </row>
    <row r="125" spans="1:49" ht="18" customHeight="1">
      <c r="A125" s="1186">
        <v>50</v>
      </c>
      <c r="B125" s="1196" t="s">
        <v>67</v>
      </c>
      <c r="C125" s="1196" t="s">
        <v>74</v>
      </c>
      <c r="D125" s="1196"/>
      <c r="E125" s="1199"/>
      <c r="F125" s="1202" t="s">
        <v>166</v>
      </c>
      <c r="G125" s="1203">
        <v>44951</v>
      </c>
      <c r="H125" s="1203">
        <v>45681</v>
      </c>
      <c r="I125" s="1245"/>
      <c r="J125" s="1246">
        <v>0</v>
      </c>
      <c r="K125" s="1246">
        <v>1066</v>
      </c>
      <c r="L125" s="1247">
        <v>17.824999999999999</v>
      </c>
      <c r="M125" s="1247">
        <v>1.38</v>
      </c>
      <c r="N125" s="1247">
        <v>16.905000000000001</v>
      </c>
      <c r="O125" s="1248">
        <v>2.2999999999999998</v>
      </c>
      <c r="P125" s="1234">
        <f>L125+M125</f>
        <v>19.204999999999998</v>
      </c>
      <c r="Q125" s="1284">
        <v>16520.3</v>
      </c>
      <c r="R125" s="1285">
        <f t="shared" ref="R125:R156" si="38">M125*K125</f>
        <v>1471.08</v>
      </c>
      <c r="S125" s="1285">
        <f t="shared" ref="S125:S155" si="39">SUM(Q125:R125)</f>
        <v>17991.38</v>
      </c>
      <c r="T125" s="1285">
        <v>15667.5</v>
      </c>
      <c r="U125" s="1285">
        <f t="shared" si="22"/>
        <v>2451.8000000000002</v>
      </c>
      <c r="V125" s="1285">
        <f t="shared" si="33"/>
        <v>18119.3</v>
      </c>
      <c r="W125" s="1285" t="e">
        <f>IF(AND(MONTH(W$4)=MONTH($H125),YEAR(W$4)=YEAR($H125)),#REF!,IF(AND(MONTH(W$4)=MONTH($G125),YEAR(W$4)=YEAR($G125)),#REF!,IF(AND(W$4&lt;($H125+1),(W$4+1)&gt;$G125),$Q125,0)))</f>
        <v>#REF!</v>
      </c>
      <c r="X125" s="1285">
        <f>IF(AND(MONTH(X$4)=MONTH($H125),YEAR(X$4)=YEAR($H125)),#REF!,IF(AND(MONTH(X$4)=MONTH($G125),YEAR(X$4)=YEAR($G125)),#REF!,IF(AND(X$4&lt;($H125+1),(X$4+1)&gt;$G125),$T125,0)))</f>
        <v>15667.5</v>
      </c>
      <c r="Y125" s="1285">
        <f>IF(AND(MONTH(Y$4)=MONTH($H125),YEAR(Y$4)=YEAR($H125)),#REF!,IF(AND(MONTH(Y$4)=MONTH($G125),YEAR(Y$4)=YEAR($G125)),#REF!,IF(AND(Y$4&lt;($H125+1),(Y$4+1)&gt;$G125),$T125,0)))</f>
        <v>15667.5</v>
      </c>
      <c r="Z125" s="1285">
        <f>IF(AND(MONTH(Z$4)=MONTH($H125),YEAR(Z$4)=YEAR($H125)),#REF!,IF(AND(MONTH(Z$4)=MONTH($G125),YEAR(Z$4)=YEAR($G125)),#REF!,IF(AND(Z$4&lt;($H125+1),(Z$4+1)&gt;$G125),$T125,0)))</f>
        <v>15667.5</v>
      </c>
      <c r="AA125" s="1285">
        <f>IF(AND(MONTH(AA$4)=MONTH($H125),YEAR(AA$4)=YEAR($H125)),#REF!,IF(AND(MONTH(AA$4)=MONTH($G125),YEAR(AA$4)=YEAR($G125)),#REF!,IF(AND(AA$4&lt;($H125+1),(AA$4+1)&gt;$G125),$T125,0)))</f>
        <v>15667.5</v>
      </c>
      <c r="AB125" s="1285">
        <f>IF(AND(MONTH(AB$4)=MONTH($H125),YEAR(AB$4)=YEAR($H125)),#REF!,IF(AND(MONTH(AB$4)=MONTH($G125),YEAR(AB$4)=YEAR($G125)),#REF!,IF(AND(AB$4&lt;($H125+1),(AB$4+1)&gt;$G125),$T125,0)))</f>
        <v>15667.5</v>
      </c>
      <c r="AC125" s="1285">
        <f>IF(AND(MONTH(AC$4)=MONTH($H125),YEAR(AC$4)=YEAR($H125)),#REF!,IF(AND(MONTH(AC$4)=MONTH($G125),YEAR(AC$4)=YEAR($G125)),#REF!,IF(AND(AC$4&lt;($H125+1),(AC$4+1)&gt;$G125),$T125,0)))</f>
        <v>15667.5</v>
      </c>
      <c r="AD125" s="1285">
        <f>IF(AND(MONTH(AD$4)=MONTH($H125),YEAR(AD$4)=YEAR($H125)),#REF!,IF(AND(MONTH(AD$4)=MONTH($G125),YEAR(AD$4)=YEAR($G125)),#REF!,IF(AND(AD$4&lt;($H125+1),(AD$4+1)&gt;$G125),$T125,0)))</f>
        <v>15667.5</v>
      </c>
      <c r="AE125" s="1285">
        <f>IF(AND(MONTH(AE$4)=MONTH($H125),YEAR(AE$4)=YEAR($H125)),#REF!,IF(AND(MONTH(AE$4)=MONTH($G125),YEAR(AE$4)=YEAR($G125)),#REF!,IF(AND(AE$4&lt;($H125+1),(AE$4+1)&gt;$G125),$T125,0)))</f>
        <v>15667.5</v>
      </c>
      <c r="AF125" s="1285">
        <f>IF(AND(MONTH(AF$4)=MONTH($H125),YEAR(AF$4)=YEAR($H125)),#REF!,IF(AND(MONTH(AF$4)=MONTH($G125),YEAR(AF$4)=YEAR($G125)),#REF!,IF(AND(AF$4&lt;($H125+1),(AF$4+1)&gt;$G125),$T125,0)))</f>
        <v>15667.5</v>
      </c>
      <c r="AG125" s="1285">
        <f>IF(AND(MONTH(AG$4)=MONTH($H125),YEAR(AG$4)=YEAR($H125)),#REF!,IF(AND(MONTH(AG$4)=MONTH($G125),YEAR(AG$4)=YEAR($G125)),#REF!,IF(AND(AG$4&lt;($H125+1),(AG$4+1)&gt;$G125),$T125,0)))</f>
        <v>15667.5</v>
      </c>
      <c r="AH125" s="1285">
        <f>IF(AND(MONTH(AH$4)=MONTH($H125),YEAR(AH$4)=YEAR($H125)),#REF!,IF(AND(MONTH(AH$4)=MONTH($G125),YEAR(AH$4)=YEAR($G125)),#REF!,IF(AND(AH$4&lt;($H125+1),(AH$4+1)&gt;$G125),$T125,0)))</f>
        <v>15667.5</v>
      </c>
      <c r="AI125" s="1285" t="e">
        <f>IF(AND(MONTH(AI$4)=MONTH($H125),YEAR(AI$4)=YEAR($H125)),#REF!,IF(AND(MONTH(AI$4)=MONTH($G125),YEAR(AI$4)=YEAR($G125)),#REF!,IF(AND(AI$4&lt;($H125+1),(AI$4+1)&gt;$G125),$R125,0)))</f>
        <v>#REF!</v>
      </c>
      <c r="AJ125" s="1285">
        <f>IF(AND(MONTH(AJ$4)=MONTH($H125),YEAR(AJ$4)=YEAR($H125)),#REF!,IF(AND(MONTH(AJ$4)=MONTH($G125),YEAR(AJ$4)=YEAR($G125)),#REF!,IF(AND(AJ$4&lt;($H125+1),(AJ$4+1)&gt;$G125),$U125,0)))</f>
        <v>2451.8000000000002</v>
      </c>
      <c r="AK125" s="1285">
        <f>IF(AND(MONTH(AK$4)=MONTH($H125),YEAR(AK$4)=YEAR($H125)),#REF!,IF(AND(MONTH(AK$4)=MONTH($G125),YEAR(AK$4)=YEAR($G125)),#REF!,IF(AND(AK$4&lt;($H125+1),(AK$4+1)&gt;$G125),$U125,0)))</f>
        <v>2451.8000000000002</v>
      </c>
      <c r="AL125" s="1285">
        <f>IF(AND(MONTH(AL$4)=MONTH($H125),YEAR(AL$4)=YEAR($H125)),#REF!,IF(AND(MONTH(AL$4)=MONTH($G125),YEAR(AL$4)=YEAR($G125)),#REF!,IF(AND(AL$4&lt;($H125+1),(AL$4+1)&gt;$G125),$U125,0)))</f>
        <v>2451.8000000000002</v>
      </c>
      <c r="AM125" s="1285">
        <f>IF(AND(MONTH(AM$4)=MONTH($H125),YEAR(AM$4)=YEAR($H125)),#REF!,IF(AND(MONTH(AM$4)=MONTH($G125),YEAR(AM$4)=YEAR($G125)),#REF!,IF(AND(AM$4&lt;($H125+1),(AM$4+1)&gt;$G125),$U125,0)))</f>
        <v>2451.8000000000002</v>
      </c>
      <c r="AN125" s="1285">
        <f>IF(AND(MONTH(AN$4)=MONTH($H125),YEAR(AN$4)=YEAR($H125)),#REF!,IF(AND(MONTH(AN$4)=MONTH($G125),YEAR(AN$4)=YEAR($G125)),#REF!,IF(AND(AN$4&lt;($H125+1),(AN$4+1)&gt;$G125),$U125,0)))</f>
        <v>2451.8000000000002</v>
      </c>
      <c r="AO125" s="1285">
        <f>IF(AND(MONTH(AO$4)=MONTH($H125),YEAR(AO$4)=YEAR($H125)),#REF!,IF(AND(MONTH(AO$4)=MONTH($G125),YEAR(AO$4)=YEAR($G125)),#REF!,IF(AND(AO$4&lt;($H125+1),(AO$4+1)&gt;$G125),$U125,0)))</f>
        <v>2451.8000000000002</v>
      </c>
      <c r="AP125" s="1285">
        <f>IF(AND(MONTH(AP$4)=MONTH($H125),YEAR(AP$4)=YEAR($H125)),#REF!,IF(AND(MONTH(AP$4)=MONTH($G125),YEAR(AP$4)=YEAR($G125)),#REF!,IF(AND(AP$4&lt;($H125+1),(AP$4+1)&gt;$G125),$U125,0)))</f>
        <v>2451.8000000000002</v>
      </c>
      <c r="AQ125" s="1285">
        <f>IF(AND(MONTH(AQ$4)=MONTH($H125),YEAR(AQ$4)=YEAR($H125)),#REF!,IF(AND(MONTH(AQ$4)=MONTH($G125),YEAR(AQ$4)=YEAR($G125)),#REF!,IF(AND(AQ$4&lt;($H125+1),(AQ$4+1)&gt;$G125),$U125,0)))</f>
        <v>2451.8000000000002</v>
      </c>
      <c r="AR125" s="1285">
        <f>IF(AND(MONTH(AR$4)=MONTH($H125),YEAR(AR$4)=YEAR($H125)),#REF!,IF(AND(MONTH(AR$4)=MONTH($G125),YEAR(AR$4)=YEAR($G125)),#REF!,IF(AND(AR$4&lt;($H125+1),(AR$4+1)&gt;$G125),$U125,0)))</f>
        <v>2451.8000000000002</v>
      </c>
      <c r="AS125" s="1285">
        <f>IF(AND(MONTH(AS$4)=MONTH($H125),YEAR(AS$4)=YEAR($H125)),#REF!,IF(AND(MONTH(AS$4)=MONTH($G125),YEAR(AS$4)=YEAR($G125)),#REF!,IF(AND(AS$4&lt;($H125+1),(AS$4+1)&gt;$G125),$U125,0)))</f>
        <v>2451.8000000000002</v>
      </c>
      <c r="AT125" s="1285">
        <f>IF(AND(MONTH(AT$4)=MONTH($H125),YEAR(AT$4)=YEAR($H125)),#REF!,IF(AND(MONTH(AT$4)=MONTH($G125),YEAR(AT$4)=YEAR($G125)),#REF!,IF(AND(AT$4&lt;($H125+1),(AT$4+1)&gt;$G125),$U125,0)))</f>
        <v>2451.8000000000002</v>
      </c>
      <c r="AU125" s="1300"/>
      <c r="AV125" s="1028"/>
      <c r="AW125" s="1028"/>
    </row>
    <row r="126" spans="1:49" ht="18" customHeight="1">
      <c r="A126" s="1186">
        <v>51</v>
      </c>
      <c r="B126" s="1187" t="s">
        <v>167</v>
      </c>
      <c r="C126" s="1187" t="s">
        <v>35</v>
      </c>
      <c r="D126" s="1187" t="s">
        <v>168</v>
      </c>
      <c r="E126" s="1187" t="s">
        <v>169</v>
      </c>
      <c r="F126" s="1364" t="s">
        <v>170</v>
      </c>
      <c r="G126" s="1190">
        <v>44731</v>
      </c>
      <c r="H126" s="1190">
        <v>45095</v>
      </c>
      <c r="I126" s="1235"/>
      <c r="J126" s="1236">
        <v>281</v>
      </c>
      <c r="K126" s="1236">
        <v>281</v>
      </c>
      <c r="L126" s="1237">
        <v>21.965</v>
      </c>
      <c r="M126" s="1237">
        <v>1.38</v>
      </c>
      <c r="N126" s="1237">
        <v>24.339749999999999</v>
      </c>
      <c r="O126" s="1238">
        <v>2.2999999999999998</v>
      </c>
      <c r="P126" s="1234">
        <f>N126+O126</f>
        <v>26.639749999999999</v>
      </c>
      <c r="Q126" s="1284">
        <f t="shared" ref="Q126:Q157" si="40">L126*K126</f>
        <v>6172.165</v>
      </c>
      <c r="R126" s="1285">
        <f t="shared" si="38"/>
        <v>387.78</v>
      </c>
      <c r="S126" s="1285">
        <f t="shared" si="39"/>
        <v>6559.9449999999997</v>
      </c>
      <c r="T126" s="1285">
        <f t="shared" ref="T126:T157" si="41">N126*K126</f>
        <v>6839.4697500000002</v>
      </c>
      <c r="U126" s="1285">
        <f t="shared" si="22"/>
        <v>646.29999999999995</v>
      </c>
      <c r="V126" s="1285">
        <f t="shared" ref="V126:V156" si="42">SUM(T126:U126)</f>
        <v>7485.7697500000004</v>
      </c>
      <c r="W126" s="1285">
        <f>IF(AND(MONTH(W$4)=MONTH($H126),YEAR(W$4)=YEAR($H126)),#REF!,IF(AND(MONTH(W$4)=MONTH($G126),YEAR(W$4)=YEAR($G126)),#REF!,IF(AND(W$4&lt;($H126+1),(W$4+1)&gt;$G126),$Q126,0)))</f>
        <v>6172.165</v>
      </c>
      <c r="X126" s="1285">
        <f>IF(AND(MONTH(X$4)=MONTH($H126),YEAR(X$4)=YEAR($H126)),#REF!,IF(AND(MONTH(X$4)=MONTH($G126),YEAR(X$4)=YEAR($G126)),#REF!,IF(AND(X$4&lt;($H126+1),(X$4+1)&gt;$G126),$T126,0)))</f>
        <v>6839.4697500000002</v>
      </c>
      <c r="Y126" s="1285">
        <f>IF(AND(MONTH(Y$4)=MONTH($H126),YEAR(Y$4)=YEAR($H126)),#REF!,IF(AND(MONTH(Y$4)=MONTH($G126),YEAR(Y$4)=YEAR($G126)),#REF!,IF(AND(Y$4&lt;($H126+1),(Y$4+1)&gt;$G126),$T126,0)))</f>
        <v>6839.4697500000002</v>
      </c>
      <c r="Z126" s="1285">
        <f>IF(AND(MONTH(Z$4)=MONTH($H126),YEAR(Z$4)=YEAR($H126)),#REF!,IF(AND(MONTH(Z$4)=MONTH($G126),YEAR(Z$4)=YEAR($G126)),#REF!,IF(AND(Z$4&lt;($H126+1),(Z$4+1)&gt;$G126),$T126,0)))</f>
        <v>6839.4697500000002</v>
      </c>
      <c r="AA126" s="1285">
        <f>IF(AND(MONTH(AA$4)=MONTH($H126),YEAR(AA$4)=YEAR($H126)),#REF!,IF(AND(MONTH(AA$4)=MONTH($G126),YEAR(AA$4)=YEAR($G126)),#REF!,IF(AND(AA$4&lt;($H126+1),(AA$4+1)&gt;$G126),$T126,0)))</f>
        <v>6839.4697500000002</v>
      </c>
      <c r="AB126" s="1285" t="e">
        <f>IF(AND(MONTH(AB$4)=MONTH($H126),YEAR(AB$4)=YEAR($H126)),#REF!,IF(AND(MONTH(AB$4)=MONTH($G126),YEAR(AB$4)=YEAR($G126)),#REF!,IF(AND(AB$4&lt;($H126+1),(AB$4+1)&gt;$G126),$T126,0)))</f>
        <v>#REF!</v>
      </c>
      <c r="AC126" s="1285">
        <f>IF(AND(MONTH(AC$4)=MONTH($H126),YEAR(AC$4)=YEAR($H126)),#REF!,IF(AND(MONTH(AC$4)=MONTH($G126),YEAR(AC$4)=YEAR($G126)),#REF!,IF(AND(AC$4&lt;($H126+1),(AC$4+1)&gt;$G126),$T126,0)))</f>
        <v>0</v>
      </c>
      <c r="AD126" s="1285">
        <f>IF(AND(MONTH(AD$4)=MONTH($H126),YEAR(AD$4)=YEAR($H126)),#REF!,IF(AND(MONTH(AD$4)=MONTH($G126),YEAR(AD$4)=YEAR($G126)),#REF!,IF(AND(AD$4&lt;($H126+1),(AD$4+1)&gt;$G126),$T126,0)))</f>
        <v>0</v>
      </c>
      <c r="AE126" s="1285">
        <f>IF(AND(MONTH(AE$4)=MONTH($H126),YEAR(AE$4)=YEAR($H126)),#REF!,IF(AND(MONTH(AE$4)=MONTH($G126),YEAR(AE$4)=YEAR($G126)),#REF!,IF(AND(AE$4&lt;($H126+1),(AE$4+1)&gt;$G126),$T126,0)))</f>
        <v>0</v>
      </c>
      <c r="AF126" s="1285">
        <f>IF(AND(MONTH(AF$4)=MONTH($H126),YEAR(AF$4)=YEAR($H126)),#REF!,IF(AND(MONTH(AF$4)=MONTH($G126),YEAR(AF$4)=YEAR($G126)),#REF!,IF(AND(AF$4&lt;($H126+1),(AF$4+1)&gt;$G126),$T126,0)))</f>
        <v>0</v>
      </c>
      <c r="AG126" s="1285">
        <f>IF(AND(MONTH(AG$4)=MONTH($H126),YEAR(AG$4)=YEAR($H126)),#REF!,IF(AND(MONTH(AG$4)=MONTH($G126),YEAR(AG$4)=YEAR($G126)),#REF!,IF(AND(AG$4&lt;($H126+1),(AG$4+1)&gt;$G126),$T126,0)))</f>
        <v>0</v>
      </c>
      <c r="AH126" s="1285">
        <f>IF(AND(MONTH(AH$4)=MONTH($H126),YEAR(AH$4)=YEAR($H126)),#REF!,IF(AND(MONTH(AH$4)=MONTH($G126),YEAR(AH$4)=YEAR($G126)),#REF!,IF(AND(AH$4&lt;($H126+1),(AH$4+1)&gt;$G126),$T126,0)))</f>
        <v>0</v>
      </c>
      <c r="AI126" s="1285">
        <f>IF(AND(MONTH(AI$4)=MONTH($H126),YEAR(AI$4)=YEAR($H126)),#REF!,IF(AND(MONTH(AI$4)=MONTH($G126),YEAR(AI$4)=YEAR($G126)),#REF!,IF(AND(AI$4&lt;($H126+1),(AI$4+1)&gt;$G126),$R126,0)))</f>
        <v>387.78</v>
      </c>
      <c r="AJ126" s="1285">
        <f>IF(AND(MONTH(AJ$4)=MONTH($H126),YEAR(AJ$4)=YEAR($H126)),#REF!,IF(AND(MONTH(AJ$4)=MONTH($G126),YEAR(AJ$4)=YEAR($G126)),#REF!,IF(AND(AJ$4&lt;($H126+1),(AJ$4+1)&gt;$G126),$U126,0)))</f>
        <v>646.29999999999995</v>
      </c>
      <c r="AK126" s="1285">
        <f>IF(AND(MONTH(AK$4)=MONTH($H126),YEAR(AK$4)=YEAR($H126)),#REF!,IF(AND(MONTH(AK$4)=MONTH($G126),YEAR(AK$4)=YEAR($G126)),#REF!,IF(AND(AK$4&lt;($H126+1),(AK$4+1)&gt;$G126),$U126,0)))</f>
        <v>646.29999999999995</v>
      </c>
      <c r="AL126" s="1285">
        <f>IF(AND(MONTH(AL$4)=MONTH($H126),YEAR(AL$4)=YEAR($H126)),#REF!,IF(AND(MONTH(AL$4)=MONTH($G126),YEAR(AL$4)=YEAR($G126)),#REF!,IF(AND(AL$4&lt;($H126+1),(AL$4+1)&gt;$G126),$U126,0)))</f>
        <v>646.29999999999995</v>
      </c>
      <c r="AM126" s="1285">
        <f>IF(AND(MONTH(AM$4)=MONTH($H126),YEAR(AM$4)=YEAR($H126)),#REF!,IF(AND(MONTH(AM$4)=MONTH($G126),YEAR(AM$4)=YEAR($G126)),#REF!,IF(AND(AM$4&lt;($H126+1),(AM$4+1)&gt;$G126),$U126,0)))</f>
        <v>646.29999999999995</v>
      </c>
      <c r="AN126" s="1285" t="e">
        <f>IF(AND(MONTH(AN$4)=MONTH($H126),YEAR(AN$4)=YEAR($H126)),#REF!,IF(AND(MONTH(AN$4)=MONTH($G126),YEAR(AN$4)=YEAR($G126)),#REF!,IF(AND(AN$4&lt;($H126+1),(AN$4+1)&gt;$G126),$U126,0)))</f>
        <v>#REF!</v>
      </c>
      <c r="AO126" s="1285">
        <f>IF(AND(MONTH(AO$4)=MONTH($H126),YEAR(AO$4)=YEAR($H126)),#REF!,IF(AND(MONTH(AO$4)=MONTH($G126),YEAR(AO$4)=YEAR($G126)),#REF!,IF(AND(AO$4&lt;($H126+1),(AO$4+1)&gt;$G126),$U126,0)))</f>
        <v>0</v>
      </c>
      <c r="AP126" s="1285">
        <f>IF(AND(MONTH(AP$4)=MONTH($H126),YEAR(AP$4)=YEAR($H126)),#REF!,IF(AND(MONTH(AP$4)=MONTH($G126),YEAR(AP$4)=YEAR($G126)),#REF!,IF(AND(AP$4&lt;($H126+1),(AP$4+1)&gt;$G126),$U126,0)))</f>
        <v>0</v>
      </c>
      <c r="AQ126" s="1285">
        <f>IF(AND(MONTH(AQ$4)=MONTH($H126),YEAR(AQ$4)=YEAR($H126)),#REF!,IF(AND(MONTH(AQ$4)=MONTH($G126),YEAR(AQ$4)=YEAR($G126)),#REF!,IF(AND(AQ$4&lt;($H126+1),(AQ$4+1)&gt;$G126),$U126,0)))</f>
        <v>0</v>
      </c>
      <c r="AR126" s="1285">
        <f>IF(AND(MONTH(AR$4)=MONTH($H126),YEAR(AR$4)=YEAR($H126)),#REF!,IF(AND(MONTH(AR$4)=MONTH($G126),YEAR(AR$4)=YEAR($G126)),#REF!,IF(AND(AR$4&lt;($H126+1),(AR$4+1)&gt;$G126),$U126,0)))</f>
        <v>0</v>
      </c>
      <c r="AS126" s="1285">
        <f>IF(AND(MONTH(AS$4)=MONTH($H126),YEAR(AS$4)=YEAR($H126)),#REF!,IF(AND(MONTH(AS$4)=MONTH($G126),YEAR(AS$4)=YEAR($G126)),#REF!,IF(AND(AS$4&lt;($H126+1),(AS$4+1)&gt;$G126),$U126,0)))</f>
        <v>0</v>
      </c>
      <c r="AT126" s="1285">
        <f>IF(AND(MONTH(AT$4)=MONTH($H126),YEAR(AT$4)=YEAR($H126)),#REF!,IF(AND(MONTH(AT$4)=MONTH($G126),YEAR(AT$4)=YEAR($G126)),#REF!,IF(AND(AT$4&lt;($H126+1),(AT$4+1)&gt;$G126),$U126,0)))</f>
        <v>0</v>
      </c>
      <c r="AU126" s="1297"/>
      <c r="AV126" s="1028"/>
      <c r="AW126" s="1028"/>
    </row>
    <row r="127" spans="1:49" ht="18" customHeight="1">
      <c r="A127" s="1186">
        <v>51</v>
      </c>
      <c r="B127" s="1196" t="s">
        <v>167</v>
      </c>
      <c r="C127" s="1196" t="s">
        <v>35</v>
      </c>
      <c r="D127" s="1196"/>
      <c r="E127" s="1209" t="s">
        <v>171</v>
      </c>
      <c r="F127" s="1370" t="s">
        <v>170</v>
      </c>
      <c r="G127" s="1211">
        <v>45096</v>
      </c>
      <c r="H127" s="1211">
        <v>45644</v>
      </c>
      <c r="I127" s="1256"/>
      <c r="J127" s="1257">
        <v>0</v>
      </c>
      <c r="K127" s="1257">
        <v>281</v>
      </c>
      <c r="L127" s="1312">
        <v>0</v>
      </c>
      <c r="M127" s="1312">
        <v>0</v>
      </c>
      <c r="N127" s="1259">
        <v>21.045000000000002</v>
      </c>
      <c r="O127" s="1260">
        <v>2.2999999999999998</v>
      </c>
      <c r="P127" s="1261">
        <f>N127+O127</f>
        <v>23.344999999999999</v>
      </c>
      <c r="Q127" s="1285">
        <f t="shared" si="40"/>
        <v>0</v>
      </c>
      <c r="R127" s="1285">
        <f t="shared" si="38"/>
        <v>0</v>
      </c>
      <c r="S127" s="1285">
        <f t="shared" si="39"/>
        <v>0</v>
      </c>
      <c r="T127" s="1285">
        <f t="shared" si="41"/>
        <v>5913.6450000000004</v>
      </c>
      <c r="U127" s="1285">
        <f t="shared" si="22"/>
        <v>646.29999999999995</v>
      </c>
      <c r="V127" s="1285">
        <f t="shared" si="42"/>
        <v>6559.9449999999997</v>
      </c>
      <c r="W127" s="1285">
        <f>IF(AND(MONTH(W$4)=MONTH($H127),YEAR(W$4)=YEAR($H127)),#REF!,IF(AND(MONTH(W$4)=MONTH($G127),YEAR(W$4)=YEAR($G127)),#REF!,IF(AND(W$4&lt;($H127+1),(W$4+1)&gt;$G127),$Q127,0)))</f>
        <v>0</v>
      </c>
      <c r="X127" s="1285">
        <f>IF(AND(MONTH(X$4)=MONTH($H127),YEAR(X$4)=YEAR($H127)),#REF!,IF(AND(MONTH(X$4)=MONTH($G127),YEAR(X$4)=YEAR($G127)),#REF!,IF(AND(X$4&lt;($H127+1),(X$4+1)&gt;$G127),$T127,0)))</f>
        <v>0</v>
      </c>
      <c r="Y127" s="1285">
        <f>IF(AND(MONTH(Y$4)=MONTH($H127),YEAR(Y$4)=YEAR($H127)),#REF!,IF(AND(MONTH(Y$4)=MONTH($G127),YEAR(Y$4)=YEAR($G127)),#REF!,IF(AND(Y$4&lt;($H127+1),(Y$4+1)&gt;$G127),$T127,0)))</f>
        <v>0</v>
      </c>
      <c r="Z127" s="1285">
        <f>IF(AND(MONTH(Z$4)=MONTH($H127),YEAR(Z$4)=YEAR($H127)),#REF!,IF(AND(MONTH(Z$4)=MONTH($G127),YEAR(Z$4)=YEAR($G127)),#REF!,IF(AND(Z$4&lt;($H127+1),(Z$4+1)&gt;$G127),$T127,0)))</f>
        <v>0</v>
      </c>
      <c r="AA127" s="1285">
        <f>IF(AND(MONTH(AA$4)=MONTH($H127),YEAR(AA$4)=YEAR($H127)),#REF!,IF(AND(MONTH(AA$4)=MONTH($G127),YEAR(AA$4)=YEAR($G127)),#REF!,IF(AND(AA$4&lt;($H127+1),(AA$4+1)&gt;$G127),$T127,0)))</f>
        <v>0</v>
      </c>
      <c r="AB127" s="1285" t="e">
        <f>IF(AND(MONTH(AB$4)=MONTH($H127),YEAR(AB$4)=YEAR($H127)),#REF!,IF(AND(MONTH(AB$4)=MONTH($G127),YEAR(AB$4)=YEAR($G127)),#REF!,IF(AND(AB$4&lt;($H127+1),(AB$4+1)&gt;$G127),$T127,0)))</f>
        <v>#REF!</v>
      </c>
      <c r="AC127" s="1285">
        <f>IF(AND(MONTH(AC$4)=MONTH($H127),YEAR(AC$4)=YEAR($H127)),#REF!,IF(AND(MONTH(AC$4)=MONTH($G127),YEAR(AC$4)=YEAR($G127)),#REF!,IF(AND(AC$4&lt;($H127+1),(AC$4+1)&gt;$G127),$T127,0)))</f>
        <v>5913.6450000000004</v>
      </c>
      <c r="AD127" s="1285">
        <f>IF(AND(MONTH(AD$4)=MONTH($H127),YEAR(AD$4)=YEAR($H127)),#REF!,IF(AND(MONTH(AD$4)=MONTH($G127),YEAR(AD$4)=YEAR($G127)),#REF!,IF(AND(AD$4&lt;($H127+1),(AD$4+1)&gt;$G127),$T127,0)))</f>
        <v>5913.6450000000004</v>
      </c>
      <c r="AE127" s="1285">
        <f>IF(AND(MONTH(AE$4)=MONTH($H127),YEAR(AE$4)=YEAR($H127)),#REF!,IF(AND(MONTH(AE$4)=MONTH($G127),YEAR(AE$4)=YEAR($G127)),#REF!,IF(AND(AE$4&lt;($H127+1),(AE$4+1)&gt;$G127),$T127,0)))</f>
        <v>5913.6450000000004</v>
      </c>
      <c r="AF127" s="1285">
        <f>IF(AND(MONTH(AF$4)=MONTH($H127),YEAR(AF$4)=YEAR($H127)),#REF!,IF(AND(MONTH(AF$4)=MONTH($G127),YEAR(AF$4)=YEAR($G127)),#REF!,IF(AND(AF$4&lt;($H127+1),(AF$4+1)&gt;$G127),$T127,0)))</f>
        <v>5913.6450000000004</v>
      </c>
      <c r="AG127" s="1285">
        <f>IF(AND(MONTH(AG$4)=MONTH($H127),YEAR(AG$4)=YEAR($H127)),#REF!,IF(AND(MONTH(AG$4)=MONTH($G127),YEAR(AG$4)=YEAR($G127)),#REF!,IF(AND(AG$4&lt;($H127+1),(AG$4+1)&gt;$G127),$T127,0)))</f>
        <v>5913.6450000000004</v>
      </c>
      <c r="AH127" s="1285">
        <f>IF(AND(MONTH(AH$4)=MONTH($H127),YEAR(AH$4)=YEAR($H127)),#REF!,IF(AND(MONTH(AH$4)=MONTH($G127),YEAR(AH$4)=YEAR($G127)),#REF!,IF(AND(AH$4&lt;($H127+1),(AH$4+1)&gt;$G127),$T127,0)))</f>
        <v>5913.6450000000004</v>
      </c>
      <c r="AI127" s="1285">
        <f>IF(AND(MONTH(AI$4)=MONTH($H127),YEAR(AI$4)=YEAR($H127)),#REF!,IF(AND(MONTH(AI$4)=MONTH($G127),YEAR(AI$4)=YEAR($G127)),#REF!,IF(AND(AI$4&lt;($H127+1),(AI$4+1)&gt;$G127),$R127,0)))</f>
        <v>0</v>
      </c>
      <c r="AJ127" s="1285">
        <f>IF(AND(MONTH(AJ$4)=MONTH($H127),YEAR(AJ$4)=YEAR($H127)),#REF!,IF(AND(MONTH(AJ$4)=MONTH($G127),YEAR(AJ$4)=YEAR($G127)),#REF!,IF(AND(AJ$4&lt;($H127+1),(AJ$4+1)&gt;$G127),$U127,0)))</f>
        <v>0</v>
      </c>
      <c r="AK127" s="1285">
        <f>IF(AND(MONTH(AK$4)=MONTH($H127),YEAR(AK$4)=YEAR($H127)),#REF!,IF(AND(MONTH(AK$4)=MONTH($G127),YEAR(AK$4)=YEAR($G127)),#REF!,IF(AND(AK$4&lt;($H127+1),(AK$4+1)&gt;$G127),$U127,0)))</f>
        <v>0</v>
      </c>
      <c r="AL127" s="1285">
        <f>IF(AND(MONTH(AL$4)=MONTH($H127),YEAR(AL$4)=YEAR($H127)),#REF!,IF(AND(MONTH(AL$4)=MONTH($G127),YEAR(AL$4)=YEAR($G127)),#REF!,IF(AND(AL$4&lt;($H127+1),(AL$4+1)&gt;$G127),$U127,0)))</f>
        <v>0</v>
      </c>
      <c r="AM127" s="1285">
        <f>IF(AND(MONTH(AM$4)=MONTH($H127),YEAR(AM$4)=YEAR($H127)),#REF!,IF(AND(MONTH(AM$4)=MONTH($G127),YEAR(AM$4)=YEAR($G127)),#REF!,IF(AND(AM$4&lt;($H127+1),(AM$4+1)&gt;$G127),$U127,0)))</f>
        <v>0</v>
      </c>
      <c r="AN127" s="1285" t="e">
        <f>IF(AND(MONTH(AN$4)=MONTH($H127),YEAR(AN$4)=YEAR($H127)),#REF!,IF(AND(MONTH(AN$4)=MONTH($G127),YEAR(AN$4)=YEAR($G127)),#REF!,IF(AND(AN$4&lt;($H127+1),(AN$4+1)&gt;$G127),$U127,0)))</f>
        <v>#REF!</v>
      </c>
      <c r="AO127" s="1285">
        <f>IF(AND(MONTH(AO$4)=MONTH($H127),YEAR(AO$4)=YEAR($H127)),#REF!,IF(AND(MONTH(AO$4)=MONTH($G127),YEAR(AO$4)=YEAR($G127)),#REF!,IF(AND(AO$4&lt;($H127+1),(AO$4+1)&gt;$G127),$U127,0)))</f>
        <v>646.29999999999995</v>
      </c>
      <c r="AP127" s="1285">
        <f>IF(AND(MONTH(AP$4)=MONTH($H127),YEAR(AP$4)=YEAR($H127)),#REF!,IF(AND(MONTH(AP$4)=MONTH($G127),YEAR(AP$4)=YEAR($G127)),#REF!,IF(AND(AP$4&lt;($H127+1),(AP$4+1)&gt;$G127),$U127,0)))</f>
        <v>646.29999999999995</v>
      </c>
      <c r="AQ127" s="1285">
        <f>IF(AND(MONTH(AQ$4)=MONTH($H127),YEAR(AQ$4)=YEAR($H127)),#REF!,IF(AND(MONTH(AQ$4)=MONTH($G127),YEAR(AQ$4)=YEAR($G127)),#REF!,IF(AND(AQ$4&lt;($H127+1),(AQ$4+1)&gt;$G127),$U127,0)))</f>
        <v>646.29999999999995</v>
      </c>
      <c r="AR127" s="1285">
        <f>IF(AND(MONTH(AR$4)=MONTH($H127),YEAR(AR$4)=YEAR($H127)),#REF!,IF(AND(MONTH(AR$4)=MONTH($G127),YEAR(AR$4)=YEAR($G127)),#REF!,IF(AND(AR$4&lt;($H127+1),(AR$4+1)&gt;$G127),$U127,0)))</f>
        <v>646.29999999999995</v>
      </c>
      <c r="AS127" s="1285">
        <f>IF(AND(MONTH(AS$4)=MONTH($H127),YEAR(AS$4)=YEAR($H127)),#REF!,IF(AND(MONTH(AS$4)=MONTH($G127),YEAR(AS$4)=YEAR($G127)),#REF!,IF(AND(AS$4&lt;($H127+1),(AS$4+1)&gt;$G127),$U127,0)))</f>
        <v>646.29999999999995</v>
      </c>
      <c r="AT127" s="1285">
        <f>IF(AND(MONTH(AT$4)=MONTH($H127),YEAR(AT$4)=YEAR($H127)),#REF!,IF(AND(MONTH(AT$4)=MONTH($G127),YEAR(AT$4)=YEAR($G127)),#REF!,IF(AND(AT$4&lt;($H127+1),(AT$4+1)&gt;$G127),$U127,0)))</f>
        <v>646.29999999999995</v>
      </c>
      <c r="AU127" s="1297"/>
      <c r="AV127" s="1028"/>
      <c r="AW127" s="1028"/>
    </row>
    <row r="128" spans="1:49" ht="18" customHeight="1">
      <c r="A128" s="1186">
        <v>52</v>
      </c>
      <c r="B128" s="1187" t="s">
        <v>167</v>
      </c>
      <c r="C128" s="1187" t="s">
        <v>35</v>
      </c>
      <c r="D128" s="1187"/>
      <c r="E128" s="1187" t="s">
        <v>172</v>
      </c>
      <c r="F128" s="1197" t="s">
        <v>173</v>
      </c>
      <c r="G128" s="1190">
        <v>44774</v>
      </c>
      <c r="H128" s="1190">
        <v>45138</v>
      </c>
      <c r="I128" s="1235"/>
      <c r="J128" s="1236">
        <v>797</v>
      </c>
      <c r="K128" s="1236">
        <v>797</v>
      </c>
      <c r="L128" s="1237">
        <v>13.57</v>
      </c>
      <c r="M128" s="1237">
        <v>1.38</v>
      </c>
      <c r="N128" s="1237">
        <v>14.685499999999999</v>
      </c>
      <c r="O128" s="1238">
        <v>2.2999999999999998</v>
      </c>
      <c r="P128" s="1234">
        <f t="shared" ref="P128:P152" si="43">L128+M128</f>
        <v>14.95</v>
      </c>
      <c r="Q128" s="1284">
        <f t="shared" si="40"/>
        <v>10815.29</v>
      </c>
      <c r="R128" s="1285">
        <f t="shared" si="38"/>
        <v>1099.8599999999999</v>
      </c>
      <c r="S128" s="1285">
        <f t="shared" si="39"/>
        <v>11915.15</v>
      </c>
      <c r="T128" s="1285">
        <f t="shared" si="41"/>
        <v>11704.343500000001</v>
      </c>
      <c r="U128" s="1285">
        <f t="shared" si="22"/>
        <v>1833.1</v>
      </c>
      <c r="V128" s="1285">
        <f t="shared" si="42"/>
        <v>13537.443499999999</v>
      </c>
      <c r="W128" s="1285">
        <f>IF(AND(MONTH(W$4)=MONTH($H128),YEAR(W$4)=YEAR($H128)),#REF!,IF(AND(MONTH(W$4)=MONTH($G128),YEAR(W$4)=YEAR($G128)),#REF!,IF(AND(W$4&lt;($H128+1),(W$4+1)&gt;$G128),$Q128,0)))</f>
        <v>10815.29</v>
      </c>
      <c r="X128" s="1285">
        <f>IF(AND(MONTH(X$4)=MONTH($H128),YEAR(X$4)=YEAR($H128)),#REF!,IF(AND(MONTH(X$4)=MONTH($G128),YEAR(X$4)=YEAR($G128)),#REF!,IF(AND(X$4&lt;($H128+1),(X$4+1)&gt;$G128),$T128,0)))</f>
        <v>11704.343500000001</v>
      </c>
      <c r="Y128" s="1285">
        <f>IF(AND(MONTH(Y$4)=MONTH($H128),YEAR(Y$4)=YEAR($H128)),#REF!,IF(AND(MONTH(Y$4)=MONTH($G128),YEAR(Y$4)=YEAR($G128)),#REF!,IF(AND(Y$4&lt;($H128+1),(Y$4+1)&gt;$G128),$T128,0)))</f>
        <v>11704.343500000001</v>
      </c>
      <c r="Z128" s="1285">
        <f>IF(AND(MONTH(Z$4)=MONTH($H128),YEAR(Z$4)=YEAR($H128)),#REF!,IF(AND(MONTH(Z$4)=MONTH($G128),YEAR(Z$4)=YEAR($G128)),#REF!,IF(AND(Z$4&lt;($H128+1),(Z$4+1)&gt;$G128),$T128,0)))</f>
        <v>11704.343500000001</v>
      </c>
      <c r="AA128" s="1285">
        <f>IF(AND(MONTH(AA$4)=MONTH($H128),YEAR(AA$4)=YEAR($H128)),#REF!,IF(AND(MONTH(AA$4)=MONTH($G128),YEAR(AA$4)=YEAR($G128)),#REF!,IF(AND(AA$4&lt;($H128+1),(AA$4+1)&gt;$G128),$T128,0)))</f>
        <v>11704.343500000001</v>
      </c>
      <c r="AB128" s="1285">
        <f>IF(AND(MONTH(AB$4)=MONTH($H128),YEAR(AB$4)=YEAR($H128)),#REF!,IF(AND(MONTH(AB$4)=MONTH($G128),YEAR(AB$4)=YEAR($G128)),#REF!,IF(AND(AB$4&lt;($H128+1),(AB$4+1)&gt;$G128),$T128,0)))</f>
        <v>11704.343500000001</v>
      </c>
      <c r="AC128" s="1285" t="e">
        <f>IF(AND(MONTH(AC$4)=MONTH($H128),YEAR(AC$4)=YEAR($H128)),#REF!,IF(AND(MONTH(AC$4)=MONTH($G128),YEAR(AC$4)=YEAR($G128)),#REF!,IF(AND(AC$4&lt;($H128+1),(AC$4+1)&gt;$G128),$T128,0)))</f>
        <v>#REF!</v>
      </c>
      <c r="AD128" s="1285">
        <f>IF(AND(MONTH(AD$4)=MONTH($H128),YEAR(AD$4)=YEAR($H128)),#REF!,IF(AND(MONTH(AD$4)=MONTH($G128),YEAR(AD$4)=YEAR($G128)),#REF!,IF(AND(AD$4&lt;($H128+1),(AD$4+1)&gt;$G128),$T128,0)))</f>
        <v>0</v>
      </c>
      <c r="AE128" s="1285">
        <f>IF(AND(MONTH(AE$4)=MONTH($H128),YEAR(AE$4)=YEAR($H128)),#REF!,IF(AND(MONTH(AE$4)=MONTH($G128),YEAR(AE$4)=YEAR($G128)),#REF!,IF(AND(AE$4&lt;($H128+1),(AE$4+1)&gt;$G128),$T128,0)))</f>
        <v>0</v>
      </c>
      <c r="AF128" s="1285">
        <f>IF(AND(MONTH(AF$4)=MONTH($H128),YEAR(AF$4)=YEAR($H128)),#REF!,IF(AND(MONTH(AF$4)=MONTH($G128),YEAR(AF$4)=YEAR($G128)),#REF!,IF(AND(AF$4&lt;($H128+1),(AF$4+1)&gt;$G128),$T128,0)))</f>
        <v>0</v>
      </c>
      <c r="AG128" s="1285">
        <f>IF(AND(MONTH(AG$4)=MONTH($H128),YEAR(AG$4)=YEAR($H128)),#REF!,IF(AND(MONTH(AG$4)=MONTH($G128),YEAR(AG$4)=YEAR($G128)),#REF!,IF(AND(AG$4&lt;($H128+1),(AG$4+1)&gt;$G128),$T128,0)))</f>
        <v>0</v>
      </c>
      <c r="AH128" s="1285">
        <f>IF(AND(MONTH(AH$4)=MONTH($H128),YEAR(AH$4)=YEAR($H128)),#REF!,IF(AND(MONTH(AH$4)=MONTH($G128),YEAR(AH$4)=YEAR($G128)),#REF!,IF(AND(AH$4&lt;($H128+1),(AH$4+1)&gt;$G128),$T128,0)))</f>
        <v>0</v>
      </c>
      <c r="AI128" s="1285">
        <f>IF(AND(MONTH(AI$4)=MONTH($H128),YEAR(AI$4)=YEAR($H128)),#REF!,IF(AND(MONTH(AI$4)=MONTH($G128),YEAR(AI$4)=YEAR($G128)),#REF!,IF(AND(AI$4&lt;($H128+1),(AI$4+1)&gt;$G128),$R128,0)))</f>
        <v>1099.8599999999999</v>
      </c>
      <c r="AJ128" s="1285">
        <f>IF(AND(MONTH(AJ$4)=MONTH($H128),YEAR(AJ$4)=YEAR($H128)),#REF!,IF(AND(MONTH(AJ$4)=MONTH($G128),YEAR(AJ$4)=YEAR($G128)),#REF!,IF(AND(AJ$4&lt;($H128+1),(AJ$4+1)&gt;$G128),$U128,0)))</f>
        <v>1833.1</v>
      </c>
      <c r="AK128" s="1285">
        <f>IF(AND(MONTH(AK$4)=MONTH($H128),YEAR(AK$4)=YEAR($H128)),#REF!,IF(AND(MONTH(AK$4)=MONTH($G128),YEAR(AK$4)=YEAR($G128)),#REF!,IF(AND(AK$4&lt;($H128+1),(AK$4+1)&gt;$G128),$U128,0)))</f>
        <v>1833.1</v>
      </c>
      <c r="AL128" s="1285">
        <f>IF(AND(MONTH(AL$4)=MONTH($H128),YEAR(AL$4)=YEAR($H128)),#REF!,IF(AND(MONTH(AL$4)=MONTH($G128),YEAR(AL$4)=YEAR($G128)),#REF!,IF(AND(AL$4&lt;($H128+1),(AL$4+1)&gt;$G128),$U128,0)))</f>
        <v>1833.1</v>
      </c>
      <c r="AM128" s="1285">
        <f>IF(AND(MONTH(AM$4)=MONTH($H128),YEAR(AM$4)=YEAR($H128)),#REF!,IF(AND(MONTH(AM$4)=MONTH($G128),YEAR(AM$4)=YEAR($G128)),#REF!,IF(AND(AM$4&lt;($H128+1),(AM$4+1)&gt;$G128),$U128,0)))</f>
        <v>1833.1</v>
      </c>
      <c r="AN128" s="1285">
        <f>IF(AND(MONTH(AN$4)=MONTH($H128),YEAR(AN$4)=YEAR($H128)),#REF!,IF(AND(MONTH(AN$4)=MONTH($G128),YEAR(AN$4)=YEAR($G128)),#REF!,IF(AND(AN$4&lt;($H128+1),(AN$4+1)&gt;$G128),$U128,0)))</f>
        <v>1833.1</v>
      </c>
      <c r="AO128" s="1285" t="e">
        <f>IF(AND(MONTH(AO$4)=MONTH($H128),YEAR(AO$4)=YEAR($H128)),#REF!,IF(AND(MONTH(AO$4)=MONTH($G128),YEAR(AO$4)=YEAR($G128)),#REF!,IF(AND(AO$4&lt;($H128+1),(AO$4+1)&gt;$G128),$U128,0)))</f>
        <v>#REF!</v>
      </c>
      <c r="AP128" s="1285">
        <f>IF(AND(MONTH(AP$4)=MONTH($H128),YEAR(AP$4)=YEAR($H128)),#REF!,IF(AND(MONTH(AP$4)=MONTH($G128),YEAR(AP$4)=YEAR($G128)),#REF!,IF(AND(AP$4&lt;($H128+1),(AP$4+1)&gt;$G128),$U128,0)))</f>
        <v>0</v>
      </c>
      <c r="AQ128" s="1285">
        <f>IF(AND(MONTH(AQ$4)=MONTH($H128),YEAR(AQ$4)=YEAR($H128)),#REF!,IF(AND(MONTH(AQ$4)=MONTH($G128),YEAR(AQ$4)=YEAR($G128)),#REF!,IF(AND(AQ$4&lt;($H128+1),(AQ$4+1)&gt;$G128),$U128,0)))</f>
        <v>0</v>
      </c>
      <c r="AR128" s="1285">
        <f>IF(AND(MONTH(AR$4)=MONTH($H128),YEAR(AR$4)=YEAR($H128)),#REF!,IF(AND(MONTH(AR$4)=MONTH($G128),YEAR(AR$4)=YEAR($G128)),#REF!,IF(AND(AR$4&lt;($H128+1),(AR$4+1)&gt;$G128),$U128,0)))</f>
        <v>0</v>
      </c>
      <c r="AS128" s="1285">
        <f>IF(AND(MONTH(AS$4)=MONTH($H128),YEAR(AS$4)=YEAR($H128)),#REF!,IF(AND(MONTH(AS$4)=MONTH($G128),YEAR(AS$4)=YEAR($G128)),#REF!,IF(AND(AS$4&lt;($H128+1),(AS$4+1)&gt;$G128),$U128,0)))</f>
        <v>0</v>
      </c>
      <c r="AT128" s="1285">
        <f>IF(AND(MONTH(AT$4)=MONTH($H128),YEAR(AT$4)=YEAR($H128)),#REF!,IF(AND(MONTH(AT$4)=MONTH($G128),YEAR(AT$4)=YEAR($G128)),#REF!,IF(AND(AT$4&lt;($H128+1),(AT$4+1)&gt;$G128),$U128,0)))</f>
        <v>0</v>
      </c>
      <c r="AU128" s="1297"/>
      <c r="AV128" s="1028"/>
      <c r="AW128" s="1028"/>
    </row>
    <row r="129" spans="1:49" ht="18" customHeight="1">
      <c r="A129" s="1186">
        <v>52</v>
      </c>
      <c r="B129" s="1187" t="s">
        <v>167</v>
      </c>
      <c r="C129" s="1187" t="s">
        <v>35</v>
      </c>
      <c r="D129" s="1187"/>
      <c r="E129" s="1187"/>
      <c r="F129" s="1197" t="s">
        <v>173</v>
      </c>
      <c r="G129" s="1190">
        <v>45139</v>
      </c>
      <c r="H129" s="1190">
        <v>45504</v>
      </c>
      <c r="I129" s="1235"/>
      <c r="J129" s="1236">
        <v>0</v>
      </c>
      <c r="K129" s="1236">
        <v>797</v>
      </c>
      <c r="L129" s="1237">
        <v>14.03</v>
      </c>
      <c r="M129" s="1237">
        <v>1.38</v>
      </c>
      <c r="N129" s="1237">
        <v>15.214499999999999</v>
      </c>
      <c r="O129" s="1238">
        <v>2.2999999999999998</v>
      </c>
      <c r="P129" s="1234">
        <f t="shared" si="43"/>
        <v>15.41</v>
      </c>
      <c r="Q129" s="1284">
        <f t="shared" si="40"/>
        <v>11181.91</v>
      </c>
      <c r="R129" s="1285">
        <f t="shared" si="38"/>
        <v>1099.8599999999999</v>
      </c>
      <c r="S129" s="1285">
        <f t="shared" si="39"/>
        <v>12281.77</v>
      </c>
      <c r="T129" s="1285">
        <f t="shared" si="41"/>
        <v>12125.9565</v>
      </c>
      <c r="U129" s="1285">
        <f t="shared" si="22"/>
        <v>1833.1</v>
      </c>
      <c r="V129" s="1285">
        <f t="shared" si="42"/>
        <v>13959.056500000001</v>
      </c>
      <c r="W129" s="1285">
        <f>IF(AND(MONTH(W$4)=MONTH($H129),YEAR(W$4)=YEAR($H129)),#REF!,IF(AND(MONTH(W$4)=MONTH($G129),YEAR(W$4)=YEAR($G129)),#REF!,IF(AND(W$4&lt;($H129+1),(W$4+1)&gt;$G129),$Q129,0)))</f>
        <v>0</v>
      </c>
      <c r="X129" s="1285">
        <f>IF(AND(MONTH(X$4)=MONTH($H129),YEAR(X$4)=YEAR($H129)),#REF!,IF(AND(MONTH(X$4)=MONTH($G129),YEAR(X$4)=YEAR($G129)),#REF!,IF(AND(X$4&lt;($H129+1),(X$4+1)&gt;$G129),$T129,0)))</f>
        <v>0</v>
      </c>
      <c r="Y129" s="1285">
        <f>IF(AND(MONTH(Y$4)=MONTH($H129),YEAR(Y$4)=YEAR($H129)),#REF!,IF(AND(MONTH(Y$4)=MONTH($G129),YEAR(Y$4)=YEAR($G129)),#REF!,IF(AND(Y$4&lt;($H129+1),(Y$4+1)&gt;$G129),$T129,0)))</f>
        <v>0</v>
      </c>
      <c r="Z129" s="1285">
        <f>IF(AND(MONTH(Z$4)=MONTH($H129),YEAR(Z$4)=YEAR($H129)),#REF!,IF(AND(MONTH(Z$4)=MONTH($G129),YEAR(Z$4)=YEAR($G129)),#REF!,IF(AND(Z$4&lt;($H129+1),(Z$4+1)&gt;$G129),$T129,0)))</f>
        <v>0</v>
      </c>
      <c r="AA129" s="1285">
        <f>IF(AND(MONTH(AA$4)=MONTH($H129),YEAR(AA$4)=YEAR($H129)),#REF!,IF(AND(MONTH(AA$4)=MONTH($G129),YEAR(AA$4)=YEAR($G129)),#REF!,IF(AND(AA$4&lt;($H129+1),(AA$4+1)&gt;$G129),$T129,0)))</f>
        <v>0</v>
      </c>
      <c r="AB129" s="1285">
        <f>IF(AND(MONTH(AB$4)=MONTH($H129),YEAR(AB$4)=YEAR($H129)),#REF!,IF(AND(MONTH(AB$4)=MONTH($G129),YEAR(AB$4)=YEAR($G129)),#REF!,IF(AND(AB$4&lt;($H129+1),(AB$4+1)&gt;$G129),$T129,0)))</f>
        <v>0</v>
      </c>
      <c r="AC129" s="1285">
        <f>IF(AND(MONTH(AC$4)=MONTH($H129),YEAR(AC$4)=YEAR($H129)),#REF!,IF(AND(MONTH(AC$4)=MONTH($G129),YEAR(AC$4)=YEAR($G129)),#REF!,IF(AND(AC$4&lt;($H129+1),(AC$4+1)&gt;$G129),$T129,0)))</f>
        <v>0</v>
      </c>
      <c r="AD129" s="1285" t="e">
        <f>IF(AND(MONTH(AD$4)=MONTH($H129),YEAR(AD$4)=YEAR($H129)),#REF!,IF(AND(MONTH(AD$4)=MONTH($G129),YEAR(AD$4)=YEAR($G129)),#REF!,IF(AND(AD$4&lt;($H129+1),(AD$4+1)&gt;$G129),$T129,0)))</f>
        <v>#REF!</v>
      </c>
      <c r="AE129" s="1285">
        <f>IF(AND(MONTH(AE$4)=MONTH($H129),YEAR(AE$4)=YEAR($H129)),#REF!,IF(AND(MONTH(AE$4)=MONTH($G129),YEAR(AE$4)=YEAR($G129)),#REF!,IF(AND(AE$4&lt;($H129+1),(AE$4+1)&gt;$G129),$T129,0)))</f>
        <v>12125.9565</v>
      </c>
      <c r="AF129" s="1285">
        <f>IF(AND(MONTH(AF$4)=MONTH($H129),YEAR(AF$4)=YEAR($H129)),#REF!,IF(AND(MONTH(AF$4)=MONTH($G129),YEAR(AF$4)=YEAR($G129)),#REF!,IF(AND(AF$4&lt;($H129+1),(AF$4+1)&gt;$G129),$T129,0)))</f>
        <v>12125.9565</v>
      </c>
      <c r="AG129" s="1285">
        <f>IF(AND(MONTH(AG$4)=MONTH($H129),YEAR(AG$4)=YEAR($H129)),#REF!,IF(AND(MONTH(AG$4)=MONTH($G129),YEAR(AG$4)=YEAR($G129)),#REF!,IF(AND(AG$4&lt;($H129+1),(AG$4+1)&gt;$G129),$T129,0)))</f>
        <v>12125.9565</v>
      </c>
      <c r="AH129" s="1285">
        <f>IF(AND(MONTH(AH$4)=MONTH($H129),YEAR(AH$4)=YEAR($H129)),#REF!,IF(AND(MONTH(AH$4)=MONTH($G129),YEAR(AH$4)=YEAR($G129)),#REF!,IF(AND(AH$4&lt;($H129+1),(AH$4+1)&gt;$G129),$T129,0)))</f>
        <v>12125.9565</v>
      </c>
      <c r="AI129" s="1285">
        <f>IF(AND(MONTH(AI$4)=MONTH($H129),YEAR(AI$4)=YEAR($H129)),#REF!,IF(AND(MONTH(AI$4)=MONTH($G129),YEAR(AI$4)=YEAR($G129)),#REF!,IF(AND(AI$4&lt;($H129+1),(AI$4+1)&gt;$G129),$R129,0)))</f>
        <v>0</v>
      </c>
      <c r="AJ129" s="1285">
        <f>IF(AND(MONTH(AJ$4)=MONTH($H129),YEAR(AJ$4)=YEAR($H129)),#REF!,IF(AND(MONTH(AJ$4)=MONTH($G129),YEAR(AJ$4)=YEAR($G129)),#REF!,IF(AND(AJ$4&lt;($H129+1),(AJ$4+1)&gt;$G129),$U129,0)))</f>
        <v>0</v>
      </c>
      <c r="AK129" s="1285">
        <f>IF(AND(MONTH(AK$4)=MONTH($H129),YEAR(AK$4)=YEAR($H129)),#REF!,IF(AND(MONTH(AK$4)=MONTH($G129),YEAR(AK$4)=YEAR($G129)),#REF!,IF(AND(AK$4&lt;($H129+1),(AK$4+1)&gt;$G129),$U129,0)))</f>
        <v>0</v>
      </c>
      <c r="AL129" s="1285">
        <f>IF(AND(MONTH(AL$4)=MONTH($H129),YEAR(AL$4)=YEAR($H129)),#REF!,IF(AND(MONTH(AL$4)=MONTH($G129),YEAR(AL$4)=YEAR($G129)),#REF!,IF(AND(AL$4&lt;($H129+1),(AL$4+1)&gt;$G129),$U129,0)))</f>
        <v>0</v>
      </c>
      <c r="AM129" s="1285">
        <f>IF(AND(MONTH(AM$4)=MONTH($H129),YEAR(AM$4)=YEAR($H129)),#REF!,IF(AND(MONTH(AM$4)=MONTH($G129),YEAR(AM$4)=YEAR($G129)),#REF!,IF(AND(AM$4&lt;($H129+1),(AM$4+1)&gt;$G129),$U129,0)))</f>
        <v>0</v>
      </c>
      <c r="AN129" s="1285">
        <f>IF(AND(MONTH(AN$4)=MONTH($H129),YEAR(AN$4)=YEAR($H129)),#REF!,IF(AND(MONTH(AN$4)=MONTH($G129),YEAR(AN$4)=YEAR($G129)),#REF!,IF(AND(AN$4&lt;($H129+1),(AN$4+1)&gt;$G129),$U129,0)))</f>
        <v>0</v>
      </c>
      <c r="AO129" s="1285">
        <f>IF(AND(MONTH(AO$4)=MONTH($H129),YEAR(AO$4)=YEAR($H129)),#REF!,IF(AND(MONTH(AO$4)=MONTH($G129),YEAR(AO$4)=YEAR($G129)),#REF!,IF(AND(AO$4&lt;($H129+1),(AO$4+1)&gt;$G129),$U129,0)))</f>
        <v>0</v>
      </c>
      <c r="AP129" s="1285" t="e">
        <f>IF(AND(MONTH(AP$4)=MONTH($H129),YEAR(AP$4)=YEAR($H129)),#REF!,IF(AND(MONTH(AP$4)=MONTH($G129),YEAR(AP$4)=YEAR($G129)),#REF!,IF(AND(AP$4&lt;($H129+1),(AP$4+1)&gt;$G129),$U129,0)))</f>
        <v>#REF!</v>
      </c>
      <c r="AQ129" s="1285">
        <f>IF(AND(MONTH(AQ$4)=MONTH($H129),YEAR(AQ$4)=YEAR($H129)),#REF!,IF(AND(MONTH(AQ$4)=MONTH($G129),YEAR(AQ$4)=YEAR($G129)),#REF!,IF(AND(AQ$4&lt;($H129+1),(AQ$4+1)&gt;$G129),$U129,0)))</f>
        <v>1833.1</v>
      </c>
      <c r="AR129" s="1285">
        <f>IF(AND(MONTH(AR$4)=MONTH($H129),YEAR(AR$4)=YEAR($H129)),#REF!,IF(AND(MONTH(AR$4)=MONTH($G129),YEAR(AR$4)=YEAR($G129)),#REF!,IF(AND(AR$4&lt;($H129+1),(AR$4+1)&gt;$G129),$U129,0)))</f>
        <v>1833.1</v>
      </c>
      <c r="AS129" s="1285">
        <f>IF(AND(MONTH(AS$4)=MONTH($H129),YEAR(AS$4)=YEAR($H129)),#REF!,IF(AND(MONTH(AS$4)=MONTH($G129),YEAR(AS$4)=YEAR($G129)),#REF!,IF(AND(AS$4&lt;($H129+1),(AS$4+1)&gt;$G129),$U129,0)))</f>
        <v>1833.1</v>
      </c>
      <c r="AT129" s="1285">
        <f>IF(AND(MONTH(AT$4)=MONTH($H129),YEAR(AT$4)=YEAR($H129)),#REF!,IF(AND(MONTH(AT$4)=MONTH($G129),YEAR(AT$4)=YEAR($G129)),#REF!,IF(AND(AT$4&lt;($H129+1),(AT$4+1)&gt;$G129),$U129,0)))</f>
        <v>1833.1</v>
      </c>
      <c r="AU129" s="1297"/>
      <c r="AV129" s="1028"/>
      <c r="AW129" s="1028"/>
    </row>
    <row r="130" spans="1:49" ht="18" customHeight="1">
      <c r="A130" s="1186">
        <v>52</v>
      </c>
      <c r="B130" s="1187" t="s">
        <v>167</v>
      </c>
      <c r="C130" s="1187" t="s">
        <v>35</v>
      </c>
      <c r="D130" s="1187"/>
      <c r="E130" s="1187"/>
      <c r="F130" s="1197" t="s">
        <v>173</v>
      </c>
      <c r="G130" s="1190">
        <v>45505</v>
      </c>
      <c r="H130" s="1190">
        <v>45869</v>
      </c>
      <c r="I130" s="1235"/>
      <c r="J130" s="1236">
        <v>0</v>
      </c>
      <c r="K130" s="1236">
        <v>797</v>
      </c>
      <c r="L130" s="1237">
        <v>14.49</v>
      </c>
      <c r="M130" s="1237">
        <v>1.38</v>
      </c>
      <c r="N130" s="1237">
        <v>15.743499999999999</v>
      </c>
      <c r="O130" s="1238">
        <v>2.2999999999999998</v>
      </c>
      <c r="P130" s="1234">
        <f t="shared" si="43"/>
        <v>15.87</v>
      </c>
      <c r="Q130" s="1284">
        <f t="shared" si="40"/>
        <v>11548.53</v>
      </c>
      <c r="R130" s="1285">
        <f t="shared" si="38"/>
        <v>1099.8599999999999</v>
      </c>
      <c r="S130" s="1285">
        <f t="shared" si="39"/>
        <v>12648.39</v>
      </c>
      <c r="T130" s="1285">
        <f t="shared" si="41"/>
        <v>12547.5695</v>
      </c>
      <c r="U130" s="1285">
        <f t="shared" si="22"/>
        <v>1833.1</v>
      </c>
      <c r="V130" s="1285">
        <f t="shared" si="42"/>
        <v>14380.6695</v>
      </c>
      <c r="W130" s="1285">
        <f>IF(AND(MONTH(W$4)=MONTH($H130),YEAR(W$4)=YEAR($H130)),#REF!,IF(AND(MONTH(W$4)=MONTH($G130),YEAR(W$4)=YEAR($G130)),#REF!,IF(AND(W$4&lt;($H130+1),(W$4+1)&gt;$G130),$Q130,0)))</f>
        <v>0</v>
      </c>
      <c r="X130" s="1285">
        <f>IF(AND(MONTH(X$4)=MONTH($H130),YEAR(X$4)=YEAR($H130)),#REF!,IF(AND(MONTH(X$4)=MONTH($G130),YEAR(X$4)=YEAR($G130)),#REF!,IF(AND(X$4&lt;($H130+1),(X$4+1)&gt;$G130),$T130,0)))</f>
        <v>0</v>
      </c>
      <c r="Y130" s="1285">
        <f>IF(AND(MONTH(Y$4)=MONTH($H130),YEAR(Y$4)=YEAR($H130)),#REF!,IF(AND(MONTH(Y$4)=MONTH($G130),YEAR(Y$4)=YEAR($G130)),#REF!,IF(AND(Y$4&lt;($H130+1),(Y$4+1)&gt;$G130),$T130,0)))</f>
        <v>0</v>
      </c>
      <c r="Z130" s="1285">
        <f>IF(AND(MONTH(Z$4)=MONTH($H130),YEAR(Z$4)=YEAR($H130)),#REF!,IF(AND(MONTH(Z$4)=MONTH($G130),YEAR(Z$4)=YEAR($G130)),#REF!,IF(AND(Z$4&lt;($H130+1),(Z$4+1)&gt;$G130),$T130,0)))</f>
        <v>0</v>
      </c>
      <c r="AA130" s="1285">
        <f>IF(AND(MONTH(AA$4)=MONTH($H130),YEAR(AA$4)=YEAR($H130)),#REF!,IF(AND(MONTH(AA$4)=MONTH($G130),YEAR(AA$4)=YEAR($G130)),#REF!,IF(AND(AA$4&lt;($H130+1),(AA$4+1)&gt;$G130),$T130,0)))</f>
        <v>0</v>
      </c>
      <c r="AB130" s="1285">
        <f>IF(AND(MONTH(AB$4)=MONTH($H130),YEAR(AB$4)=YEAR($H130)),#REF!,IF(AND(MONTH(AB$4)=MONTH($G130),YEAR(AB$4)=YEAR($G130)),#REF!,IF(AND(AB$4&lt;($H130+1),(AB$4+1)&gt;$G130),$T130,0)))</f>
        <v>0</v>
      </c>
      <c r="AC130" s="1285">
        <f>IF(AND(MONTH(AC$4)=MONTH($H130),YEAR(AC$4)=YEAR($H130)),#REF!,IF(AND(MONTH(AC$4)=MONTH($G130),YEAR(AC$4)=YEAR($G130)),#REF!,IF(AND(AC$4&lt;($H130+1),(AC$4+1)&gt;$G130),$T130,0)))</f>
        <v>0</v>
      </c>
      <c r="AD130" s="1285">
        <f>IF(AND(MONTH(AD$4)=MONTH($H130),YEAR(AD$4)=YEAR($H130)),#REF!,IF(AND(MONTH(AD$4)=MONTH($G130),YEAR(AD$4)=YEAR($G130)),#REF!,IF(AND(AD$4&lt;($H130+1),(AD$4+1)&gt;$G130),$T130,0)))</f>
        <v>0</v>
      </c>
      <c r="AE130" s="1285">
        <f>IF(AND(MONTH(AE$4)=MONTH($H130),YEAR(AE$4)=YEAR($H130)),#REF!,IF(AND(MONTH(AE$4)=MONTH($G130),YEAR(AE$4)=YEAR($G130)),#REF!,IF(AND(AE$4&lt;($H130+1),(AE$4+1)&gt;$G130),$T130,0)))</f>
        <v>0</v>
      </c>
      <c r="AF130" s="1285">
        <f>IF(AND(MONTH(AF$4)=MONTH($H130),YEAR(AF$4)=YEAR($H130)),#REF!,IF(AND(MONTH(AF$4)=MONTH($G130),YEAR(AF$4)=YEAR($G130)),#REF!,IF(AND(AF$4&lt;($H130+1),(AF$4+1)&gt;$G130),$T130,0)))</f>
        <v>0</v>
      </c>
      <c r="AG130" s="1285">
        <f>IF(AND(MONTH(AG$4)=MONTH($H130),YEAR(AG$4)=YEAR($H130)),#REF!,IF(AND(MONTH(AG$4)=MONTH($G130),YEAR(AG$4)=YEAR($G130)),#REF!,IF(AND(AG$4&lt;($H130+1),(AG$4+1)&gt;$G130),$T130,0)))</f>
        <v>0</v>
      </c>
      <c r="AH130" s="1285">
        <f>IF(AND(MONTH(AH$4)=MONTH($H130),YEAR(AH$4)=YEAR($H130)),#REF!,IF(AND(MONTH(AH$4)=MONTH($G130),YEAR(AH$4)=YEAR($G130)),#REF!,IF(AND(AH$4&lt;($H130+1),(AH$4+1)&gt;$G130),$T130,0)))</f>
        <v>0</v>
      </c>
      <c r="AI130" s="1285">
        <f>IF(AND(MONTH(AI$4)=MONTH($H130),YEAR(AI$4)=YEAR($H130)),#REF!,IF(AND(MONTH(AI$4)=MONTH($G130),YEAR(AI$4)=YEAR($G130)),#REF!,IF(AND(AI$4&lt;($H130+1),(AI$4+1)&gt;$G130),$R130,0)))</f>
        <v>0</v>
      </c>
      <c r="AJ130" s="1285">
        <f>IF(AND(MONTH(AJ$4)=MONTH($H130),YEAR(AJ$4)=YEAR($H130)),#REF!,IF(AND(MONTH(AJ$4)=MONTH($G130),YEAR(AJ$4)=YEAR($G130)),#REF!,IF(AND(AJ$4&lt;($H130+1),(AJ$4+1)&gt;$G130),$U130,0)))</f>
        <v>0</v>
      </c>
      <c r="AK130" s="1285">
        <f>IF(AND(MONTH(AK$4)=MONTH($H130),YEAR(AK$4)=YEAR($H130)),#REF!,IF(AND(MONTH(AK$4)=MONTH($G130),YEAR(AK$4)=YEAR($G130)),#REF!,IF(AND(AK$4&lt;($H130+1),(AK$4+1)&gt;$G130),$U130,0)))</f>
        <v>0</v>
      </c>
      <c r="AL130" s="1285">
        <f>IF(AND(MONTH(AL$4)=MONTH($H130),YEAR(AL$4)=YEAR($H130)),#REF!,IF(AND(MONTH(AL$4)=MONTH($G130),YEAR(AL$4)=YEAR($G130)),#REF!,IF(AND(AL$4&lt;($H130+1),(AL$4+1)&gt;$G130),$U130,0)))</f>
        <v>0</v>
      </c>
      <c r="AM130" s="1285">
        <f>IF(AND(MONTH(AM$4)=MONTH($H130),YEAR(AM$4)=YEAR($H130)),#REF!,IF(AND(MONTH(AM$4)=MONTH($G130),YEAR(AM$4)=YEAR($G130)),#REF!,IF(AND(AM$4&lt;($H130+1),(AM$4+1)&gt;$G130),$U130,0)))</f>
        <v>0</v>
      </c>
      <c r="AN130" s="1285">
        <f>IF(AND(MONTH(AN$4)=MONTH($H130),YEAR(AN$4)=YEAR($H130)),#REF!,IF(AND(MONTH(AN$4)=MONTH($G130),YEAR(AN$4)=YEAR($G130)),#REF!,IF(AND(AN$4&lt;($H130+1),(AN$4+1)&gt;$G130),$U130,0)))</f>
        <v>0</v>
      </c>
      <c r="AO130" s="1285">
        <f>IF(AND(MONTH(AO$4)=MONTH($H130),YEAR(AO$4)=YEAR($H130)),#REF!,IF(AND(MONTH(AO$4)=MONTH($G130),YEAR(AO$4)=YEAR($G130)),#REF!,IF(AND(AO$4&lt;($H130+1),(AO$4+1)&gt;$G130),$U130,0)))</f>
        <v>0</v>
      </c>
      <c r="AP130" s="1285">
        <f>IF(AND(MONTH(AP$4)=MONTH($H130),YEAR(AP$4)=YEAR($H130)),#REF!,IF(AND(MONTH(AP$4)=MONTH($G130),YEAR(AP$4)=YEAR($G130)),#REF!,IF(AND(AP$4&lt;($H130+1),(AP$4+1)&gt;$G130),$U130,0)))</f>
        <v>0</v>
      </c>
      <c r="AQ130" s="1285">
        <f>IF(AND(MONTH(AQ$4)=MONTH($H130),YEAR(AQ$4)=YEAR($H130)),#REF!,IF(AND(MONTH(AQ$4)=MONTH($G130),YEAR(AQ$4)=YEAR($G130)),#REF!,IF(AND(AQ$4&lt;($H130+1),(AQ$4+1)&gt;$G130),$U130,0)))</f>
        <v>0</v>
      </c>
      <c r="AR130" s="1285">
        <f>IF(AND(MONTH(AR$4)=MONTH($H130),YEAR(AR$4)=YEAR($H130)),#REF!,IF(AND(MONTH(AR$4)=MONTH($G130),YEAR(AR$4)=YEAR($G130)),#REF!,IF(AND(AR$4&lt;($H130+1),(AR$4+1)&gt;$G130),$U130,0)))</f>
        <v>0</v>
      </c>
      <c r="AS130" s="1285">
        <f>IF(AND(MONTH(AS$4)=MONTH($H130),YEAR(AS$4)=YEAR($H130)),#REF!,IF(AND(MONTH(AS$4)=MONTH($G130),YEAR(AS$4)=YEAR($G130)),#REF!,IF(AND(AS$4&lt;($H130+1),(AS$4+1)&gt;$G130),$U130,0)))</f>
        <v>0</v>
      </c>
      <c r="AT130" s="1285">
        <f>IF(AND(MONTH(AT$4)=MONTH($H130),YEAR(AT$4)=YEAR($H130)),#REF!,IF(AND(MONTH(AT$4)=MONTH($G130),YEAR(AT$4)=YEAR($G130)),#REF!,IF(AND(AT$4&lt;($H130+1),(AT$4+1)&gt;$G130),$U130,0)))</f>
        <v>0</v>
      </c>
      <c r="AU130" s="1297"/>
      <c r="AV130" s="1028"/>
      <c r="AW130" s="1028"/>
    </row>
    <row r="131" spans="1:49" ht="18" customHeight="1">
      <c r="A131" s="1186">
        <v>53</v>
      </c>
      <c r="B131" s="1187" t="s">
        <v>167</v>
      </c>
      <c r="C131" s="1187" t="s">
        <v>35</v>
      </c>
      <c r="D131" s="1187"/>
      <c r="E131" s="1199" t="s">
        <v>174</v>
      </c>
      <c r="F131" s="1374" t="s">
        <v>175</v>
      </c>
      <c r="G131" s="1203">
        <v>44923</v>
      </c>
      <c r="H131" s="1203">
        <v>44938</v>
      </c>
      <c r="I131" s="1245"/>
      <c r="J131" s="1246">
        <v>975</v>
      </c>
      <c r="K131" s="1246">
        <v>975</v>
      </c>
      <c r="L131" s="1247">
        <v>14.95</v>
      </c>
      <c r="M131" s="1247">
        <v>1.38</v>
      </c>
      <c r="N131" s="1248">
        <v>0</v>
      </c>
      <c r="O131" s="1248">
        <v>0</v>
      </c>
      <c r="P131" s="1249">
        <f t="shared" si="43"/>
        <v>16.329999999999998</v>
      </c>
      <c r="Q131" s="1284">
        <f t="shared" si="40"/>
        <v>14576.25</v>
      </c>
      <c r="R131" s="1285">
        <f t="shared" si="38"/>
        <v>1345.5</v>
      </c>
      <c r="S131" s="1285">
        <f t="shared" si="39"/>
        <v>15921.75</v>
      </c>
      <c r="T131" s="1285">
        <f t="shared" si="41"/>
        <v>0</v>
      </c>
      <c r="U131" s="1285">
        <f t="shared" si="22"/>
        <v>0</v>
      </c>
      <c r="V131" s="1285">
        <f t="shared" si="42"/>
        <v>0</v>
      </c>
      <c r="W131" s="1285" t="e">
        <f>IF(AND(MONTH(W$4)=MONTH($H131),YEAR(W$4)=YEAR($H131)),#REF!,IF(AND(MONTH(W$4)=MONTH($G131),YEAR(W$4)=YEAR($G131)),#REF!,IF(AND(W$4&lt;($H131+1),(W$4+1)&gt;$G131),$Q131,0)))</f>
        <v>#REF!</v>
      </c>
      <c r="X131" s="1285">
        <f>IF(AND(MONTH(X$4)=MONTH($H131),YEAR(X$4)=YEAR($H131)),#REF!,IF(AND(MONTH(X$4)=MONTH($G131),YEAR(X$4)=YEAR($G131)),#REF!,IF(AND(X$4&lt;($H131+1),(X$4+1)&gt;$G131),$T131,0)))</f>
        <v>0</v>
      </c>
      <c r="Y131" s="1285">
        <f>IF(AND(MONTH(Y$4)=MONTH($H131),YEAR(Y$4)=YEAR($H131)),#REF!,IF(AND(MONTH(Y$4)=MONTH($G131),YEAR(Y$4)=YEAR($G131)),#REF!,IF(AND(Y$4&lt;($H131+1),(Y$4+1)&gt;$G131),$T131,0)))</f>
        <v>0</v>
      </c>
      <c r="Z131" s="1285">
        <f>IF(AND(MONTH(Z$4)=MONTH($H131),YEAR(Z$4)=YEAR($H131)),#REF!,IF(AND(MONTH(Z$4)=MONTH($G131),YEAR(Z$4)=YEAR($G131)),#REF!,IF(AND(Z$4&lt;($H131+1),(Z$4+1)&gt;$G131),$T131,0)))</f>
        <v>0</v>
      </c>
      <c r="AA131" s="1285">
        <f>IF(AND(MONTH(AA$4)=MONTH($H131),YEAR(AA$4)=YEAR($H131)),#REF!,IF(AND(MONTH(AA$4)=MONTH($G131),YEAR(AA$4)=YEAR($G131)),#REF!,IF(AND(AA$4&lt;($H131+1),(AA$4+1)&gt;$G131),$T131,0)))</f>
        <v>0</v>
      </c>
      <c r="AB131" s="1285">
        <f>IF(AND(MONTH(AB$4)=MONTH($H131),YEAR(AB$4)=YEAR($H131)),#REF!,IF(AND(MONTH(AB$4)=MONTH($G131),YEAR(AB$4)=YEAR($G131)),#REF!,IF(AND(AB$4&lt;($H131+1),(AB$4+1)&gt;$G131),$T131,0)))</f>
        <v>0</v>
      </c>
      <c r="AC131" s="1285">
        <f>IF(AND(MONTH(AC$4)=MONTH($H131),YEAR(AC$4)=YEAR($H131)),#REF!,IF(AND(MONTH(AC$4)=MONTH($G131),YEAR(AC$4)=YEAR($G131)),#REF!,IF(AND(AC$4&lt;($H131+1),(AC$4+1)&gt;$G131),$T131,0)))</f>
        <v>0</v>
      </c>
      <c r="AD131" s="1285">
        <f>IF(AND(MONTH(AD$4)=MONTH($H131),YEAR(AD$4)=YEAR($H131)),#REF!,IF(AND(MONTH(AD$4)=MONTH($G131),YEAR(AD$4)=YEAR($G131)),#REF!,IF(AND(AD$4&lt;($H131+1),(AD$4+1)&gt;$G131),$T131,0)))</f>
        <v>0</v>
      </c>
      <c r="AE131" s="1285">
        <f>IF(AND(MONTH(AE$4)=MONTH($H131),YEAR(AE$4)=YEAR($H131)),#REF!,IF(AND(MONTH(AE$4)=MONTH($G131),YEAR(AE$4)=YEAR($G131)),#REF!,IF(AND(AE$4&lt;($H131+1),(AE$4+1)&gt;$G131),$T131,0)))</f>
        <v>0</v>
      </c>
      <c r="AF131" s="1285">
        <f>IF(AND(MONTH(AF$4)=MONTH($H131),YEAR(AF$4)=YEAR($H131)),#REF!,IF(AND(MONTH(AF$4)=MONTH($G131),YEAR(AF$4)=YEAR($G131)),#REF!,IF(AND(AF$4&lt;($H131+1),(AF$4+1)&gt;$G131),$T131,0)))</f>
        <v>0</v>
      </c>
      <c r="AG131" s="1285">
        <f>IF(AND(MONTH(AG$4)=MONTH($H131),YEAR(AG$4)=YEAR($H131)),#REF!,IF(AND(MONTH(AG$4)=MONTH($G131),YEAR(AG$4)=YEAR($G131)),#REF!,IF(AND(AG$4&lt;($H131+1),(AG$4+1)&gt;$G131),$T131,0)))</f>
        <v>0</v>
      </c>
      <c r="AH131" s="1285">
        <f>IF(AND(MONTH(AH$4)=MONTH($H131),YEAR(AH$4)=YEAR($H131)),#REF!,IF(AND(MONTH(AH$4)=MONTH($G131),YEAR(AH$4)=YEAR($G131)),#REF!,IF(AND(AH$4&lt;($H131+1),(AH$4+1)&gt;$G131),$T131,0)))</f>
        <v>0</v>
      </c>
      <c r="AI131" s="1285" t="e">
        <f>IF(AND(MONTH(AI$4)=MONTH($H131),YEAR(AI$4)=YEAR($H131)),#REF!,IF(AND(MONTH(AI$4)=MONTH($G131),YEAR(AI$4)=YEAR($G131)),#REF!,IF(AND(AI$4&lt;($H131+1),(AI$4+1)&gt;$G131),$R131,0)))</f>
        <v>#REF!</v>
      </c>
      <c r="AJ131" s="1285">
        <f>IF(AND(MONTH(AJ$4)=MONTH($H131),YEAR(AJ$4)=YEAR($H131)),#REF!,IF(AND(MONTH(AJ$4)=MONTH($G131),YEAR(AJ$4)=YEAR($G131)),#REF!,IF(AND(AJ$4&lt;($H131+1),(AJ$4+1)&gt;$G131),$U131,0)))</f>
        <v>0</v>
      </c>
      <c r="AK131" s="1285">
        <f>IF(AND(MONTH(AK$4)=MONTH($H131),YEAR(AK$4)=YEAR($H131)),#REF!,IF(AND(MONTH(AK$4)=MONTH($G131),YEAR(AK$4)=YEAR($G131)),#REF!,IF(AND(AK$4&lt;($H131+1),(AK$4+1)&gt;$G131),$U131,0)))</f>
        <v>0</v>
      </c>
      <c r="AL131" s="1285">
        <f>IF(AND(MONTH(AL$4)=MONTH($H131),YEAR(AL$4)=YEAR($H131)),#REF!,IF(AND(MONTH(AL$4)=MONTH($G131),YEAR(AL$4)=YEAR($G131)),#REF!,IF(AND(AL$4&lt;($H131+1),(AL$4+1)&gt;$G131),$U131,0)))</f>
        <v>0</v>
      </c>
      <c r="AM131" s="1285">
        <f>IF(AND(MONTH(AM$4)=MONTH($H131),YEAR(AM$4)=YEAR($H131)),#REF!,IF(AND(MONTH(AM$4)=MONTH($G131),YEAR(AM$4)=YEAR($G131)),#REF!,IF(AND(AM$4&lt;($H131+1),(AM$4+1)&gt;$G131),$U131,0)))</f>
        <v>0</v>
      </c>
      <c r="AN131" s="1285">
        <f>IF(AND(MONTH(AN$4)=MONTH($H131),YEAR(AN$4)=YEAR($H131)),#REF!,IF(AND(MONTH(AN$4)=MONTH($G131),YEAR(AN$4)=YEAR($G131)),#REF!,IF(AND(AN$4&lt;($H131+1),(AN$4+1)&gt;$G131),$U131,0)))</f>
        <v>0</v>
      </c>
      <c r="AO131" s="1285">
        <f>IF(AND(MONTH(AO$4)=MONTH($H131),YEAR(AO$4)=YEAR($H131)),#REF!,IF(AND(MONTH(AO$4)=MONTH($G131),YEAR(AO$4)=YEAR($G131)),#REF!,IF(AND(AO$4&lt;($H131+1),(AO$4+1)&gt;$G131),$U131,0)))</f>
        <v>0</v>
      </c>
      <c r="AP131" s="1285">
        <f>IF(AND(MONTH(AP$4)=MONTH($H131),YEAR(AP$4)=YEAR($H131)),#REF!,IF(AND(MONTH(AP$4)=MONTH($G131),YEAR(AP$4)=YEAR($G131)),#REF!,IF(AND(AP$4&lt;($H131+1),(AP$4+1)&gt;$G131),$U131,0)))</f>
        <v>0</v>
      </c>
      <c r="AQ131" s="1285">
        <f>IF(AND(MONTH(AQ$4)=MONTH($H131),YEAR(AQ$4)=YEAR($H131)),#REF!,IF(AND(MONTH(AQ$4)=MONTH($G131),YEAR(AQ$4)=YEAR($G131)),#REF!,IF(AND(AQ$4&lt;($H131+1),(AQ$4+1)&gt;$G131),$U131,0)))</f>
        <v>0</v>
      </c>
      <c r="AR131" s="1285">
        <f>IF(AND(MONTH(AR$4)=MONTH($H131),YEAR(AR$4)=YEAR($H131)),#REF!,IF(AND(MONTH(AR$4)=MONTH($G131),YEAR(AR$4)=YEAR($G131)),#REF!,IF(AND(AR$4&lt;($H131+1),(AR$4+1)&gt;$G131),$U131,0)))</f>
        <v>0</v>
      </c>
      <c r="AS131" s="1285">
        <f>IF(AND(MONTH(AS$4)=MONTH($H131),YEAR(AS$4)=YEAR($H131)),#REF!,IF(AND(MONTH(AS$4)=MONTH($G131),YEAR(AS$4)=YEAR($G131)),#REF!,IF(AND(AS$4&lt;($H131+1),(AS$4+1)&gt;$G131),$U131,0)))</f>
        <v>0</v>
      </c>
      <c r="AT131" s="1285">
        <f>IF(AND(MONTH(AT$4)=MONTH($H131),YEAR(AT$4)=YEAR($H131)),#REF!,IF(AND(MONTH(AT$4)=MONTH($G131),YEAR(AT$4)=YEAR($G131)),#REF!,IF(AND(AT$4&lt;($H131+1),(AT$4+1)&gt;$G131),$U131,0)))</f>
        <v>0</v>
      </c>
      <c r="AU131" s="1297"/>
      <c r="AV131" s="1028"/>
      <c r="AW131" s="1028"/>
    </row>
    <row r="132" spans="1:49" ht="18" customHeight="1">
      <c r="A132" s="1186">
        <v>53</v>
      </c>
      <c r="B132" s="1196" t="s">
        <v>167</v>
      </c>
      <c r="C132" s="1196" t="s">
        <v>35</v>
      </c>
      <c r="D132" s="1196"/>
      <c r="E132" s="1314" t="s">
        <v>176</v>
      </c>
      <c r="F132" s="1315" t="s">
        <v>177</v>
      </c>
      <c r="G132" s="1316">
        <v>45019</v>
      </c>
      <c r="H132" s="1316">
        <v>45384</v>
      </c>
      <c r="I132" s="1320"/>
      <c r="J132" s="1321">
        <f>980+527</f>
        <v>1507</v>
      </c>
      <c r="K132" s="1321">
        <v>1507</v>
      </c>
      <c r="L132" s="1322">
        <v>9.89</v>
      </c>
      <c r="M132" s="1322">
        <v>2.2999999999999998</v>
      </c>
      <c r="N132" s="1322">
        <v>11.3735</v>
      </c>
      <c r="O132" s="1313">
        <v>2.2999999999999998</v>
      </c>
      <c r="P132" s="1255">
        <f t="shared" si="43"/>
        <v>12.19</v>
      </c>
      <c r="Q132" s="1284">
        <f t="shared" si="40"/>
        <v>14904.23</v>
      </c>
      <c r="R132" s="1285">
        <f t="shared" si="38"/>
        <v>3466.1</v>
      </c>
      <c r="S132" s="1285">
        <f t="shared" si="39"/>
        <v>18370.330000000002</v>
      </c>
      <c r="T132" s="1285">
        <f t="shared" si="41"/>
        <v>17139.8645</v>
      </c>
      <c r="U132" s="1285">
        <f t="shared" si="22"/>
        <v>3466.1</v>
      </c>
      <c r="V132" s="1285">
        <f t="shared" si="42"/>
        <v>20605.964499999998</v>
      </c>
      <c r="W132" s="1285">
        <f>IF(AND(MONTH(W$4)=MONTH($H132),YEAR(W$4)=YEAR($H132)),#REF!,IF(AND(MONTH(W$4)=MONTH($G132),YEAR(W$4)=YEAR($G132)),#REF!,IF(AND(W$4&lt;($H132+1),(W$4+1)&gt;$G132),$Q132,0)))</f>
        <v>0</v>
      </c>
      <c r="X132" s="1285">
        <f>IF(AND(MONTH(X$4)=MONTH($H132),YEAR(X$4)=YEAR($H132)),#REF!,IF(AND(MONTH(X$4)=MONTH($G132),YEAR(X$4)=YEAR($G132)),#REF!,IF(AND(X$4&lt;($H132+1),(X$4+1)&gt;$G132),$T132,0)))</f>
        <v>0</v>
      </c>
      <c r="Y132" s="1285">
        <f>IF(AND(MONTH(Y$4)=MONTH($H132),YEAR(Y$4)=YEAR($H132)),#REF!,IF(AND(MONTH(Y$4)=MONTH($G132),YEAR(Y$4)=YEAR($G132)),#REF!,IF(AND(Y$4&lt;($H132+1),(Y$4+1)&gt;$G132),$T132,0)))</f>
        <v>0</v>
      </c>
      <c r="Z132" s="1285" t="e">
        <f>IF(AND(MONTH(Z$4)=MONTH($H132),YEAR(Z$4)=YEAR($H132)),#REF!,IF(AND(MONTH(Z$4)=MONTH($G132),YEAR(Z$4)=YEAR($G132)),#REF!,IF(AND(Z$4&lt;($H132+1),(Z$4+1)&gt;$G132),$T132,0)))</f>
        <v>#REF!</v>
      </c>
      <c r="AA132" s="1285">
        <f>IF(AND(MONTH(AA$4)=MONTH($H132),YEAR(AA$4)=YEAR($H132)),#REF!,IF(AND(MONTH(AA$4)=MONTH($G132),YEAR(AA$4)=YEAR($G132)),#REF!,IF(AND(AA$4&lt;($H132+1),(AA$4+1)&gt;$G132),$T132,0)))</f>
        <v>17139.8645</v>
      </c>
      <c r="AB132" s="1285">
        <f>IF(AND(MONTH(AB$4)=MONTH($H132),YEAR(AB$4)=YEAR($H132)),#REF!,IF(AND(MONTH(AB$4)=MONTH($G132),YEAR(AB$4)=YEAR($G132)),#REF!,IF(AND(AB$4&lt;($H132+1),(AB$4+1)&gt;$G132),$T132,0)))</f>
        <v>17139.8645</v>
      </c>
      <c r="AC132" s="1285">
        <f>IF(AND(MONTH(AC$4)=MONTH($H132),YEAR(AC$4)=YEAR($H132)),#REF!,IF(AND(MONTH(AC$4)=MONTH($G132),YEAR(AC$4)=YEAR($G132)),#REF!,IF(AND(AC$4&lt;($H132+1),(AC$4+1)&gt;$G132),$T132,0)))</f>
        <v>17139.8645</v>
      </c>
      <c r="AD132" s="1285">
        <f>IF(AND(MONTH(AD$4)=MONTH($H132),YEAR(AD$4)=YEAR($H132)),#REF!,IF(AND(MONTH(AD$4)=MONTH($G132),YEAR(AD$4)=YEAR($G132)),#REF!,IF(AND(AD$4&lt;($H132+1),(AD$4+1)&gt;$G132),$T132,0)))</f>
        <v>17139.8645</v>
      </c>
      <c r="AE132" s="1285">
        <f>IF(AND(MONTH(AE$4)=MONTH($H132),YEAR(AE$4)=YEAR($H132)),#REF!,IF(AND(MONTH(AE$4)=MONTH($G132),YEAR(AE$4)=YEAR($G132)),#REF!,IF(AND(AE$4&lt;($H132+1),(AE$4+1)&gt;$G132),$T132,0)))</f>
        <v>17139.8645</v>
      </c>
      <c r="AF132" s="1285">
        <f>IF(AND(MONTH(AF$4)=MONTH($H132),YEAR(AF$4)=YEAR($H132)),#REF!,IF(AND(MONTH(AF$4)=MONTH($G132),YEAR(AF$4)=YEAR($G132)),#REF!,IF(AND(AF$4&lt;($H132+1),(AF$4+1)&gt;$G132),$T132,0)))</f>
        <v>17139.8645</v>
      </c>
      <c r="AG132" s="1285">
        <f>IF(AND(MONTH(AG$4)=MONTH($H132),YEAR(AG$4)=YEAR($H132)),#REF!,IF(AND(MONTH(AG$4)=MONTH($G132),YEAR(AG$4)=YEAR($G132)),#REF!,IF(AND(AG$4&lt;($H132+1),(AG$4+1)&gt;$G132),$T132,0)))</f>
        <v>17139.8645</v>
      </c>
      <c r="AH132" s="1285">
        <f>IF(AND(MONTH(AH$4)=MONTH($H132),YEAR(AH$4)=YEAR($H132)),#REF!,IF(AND(MONTH(AH$4)=MONTH($G132),YEAR(AH$4)=YEAR($G132)),#REF!,IF(AND(AH$4&lt;($H132+1),(AH$4+1)&gt;$G132),$T132,0)))</f>
        <v>17139.8645</v>
      </c>
      <c r="AI132" s="1285">
        <f>IF(AND(MONTH(AI$4)=MONTH($H132),YEAR(AI$4)=YEAR($H132)),#REF!,IF(AND(MONTH(AI$4)=MONTH($G132),YEAR(AI$4)=YEAR($G132)),#REF!,IF(AND(AI$4&lt;($H132+1),(AI$4+1)&gt;$G132),$R132,0)))</f>
        <v>0</v>
      </c>
      <c r="AJ132" s="1285">
        <f>IF(AND(MONTH(AJ$4)=MONTH($H132),YEAR(AJ$4)=YEAR($H132)),#REF!,IF(AND(MONTH(AJ$4)=MONTH($G132),YEAR(AJ$4)=YEAR($G132)),#REF!,IF(AND(AJ$4&lt;($H132+1),(AJ$4+1)&gt;$G132),$U132,0)))</f>
        <v>0</v>
      </c>
      <c r="AK132" s="1285">
        <f>IF(AND(MONTH(AK$4)=MONTH($H132),YEAR(AK$4)=YEAR($H132)),#REF!,IF(AND(MONTH(AK$4)=MONTH($G132),YEAR(AK$4)=YEAR($G132)),#REF!,IF(AND(AK$4&lt;($H132+1),(AK$4+1)&gt;$G132),$U132,0)))</f>
        <v>0</v>
      </c>
      <c r="AL132" s="1285" t="e">
        <f>IF(AND(MONTH(AL$4)=MONTH($H132),YEAR(AL$4)=YEAR($H132)),#REF!,IF(AND(MONTH(AL$4)=MONTH($G132),YEAR(AL$4)=YEAR($G132)),#REF!,IF(AND(AL$4&lt;($H132+1),(AL$4+1)&gt;$G132),$U132,0)))</f>
        <v>#REF!</v>
      </c>
      <c r="AM132" s="1285">
        <f>IF(AND(MONTH(AM$4)=MONTH($H132),YEAR(AM$4)=YEAR($H132)),#REF!,IF(AND(MONTH(AM$4)=MONTH($G132),YEAR(AM$4)=YEAR($G132)),#REF!,IF(AND(AM$4&lt;($H132+1),(AM$4+1)&gt;$G132),$U132,0)))</f>
        <v>3466.1</v>
      </c>
      <c r="AN132" s="1285">
        <f>IF(AND(MONTH(AN$4)=MONTH($H132),YEAR(AN$4)=YEAR($H132)),#REF!,IF(AND(MONTH(AN$4)=MONTH($G132),YEAR(AN$4)=YEAR($G132)),#REF!,IF(AND(AN$4&lt;($H132+1),(AN$4+1)&gt;$G132),$U132,0)))</f>
        <v>3466.1</v>
      </c>
      <c r="AO132" s="1285">
        <f>IF(AND(MONTH(AO$4)=MONTH($H132),YEAR(AO$4)=YEAR($H132)),#REF!,IF(AND(MONTH(AO$4)=MONTH($G132),YEAR(AO$4)=YEAR($G132)),#REF!,IF(AND(AO$4&lt;($H132+1),(AO$4+1)&gt;$G132),$U132,0)))</f>
        <v>3466.1</v>
      </c>
      <c r="AP132" s="1285">
        <f>IF(AND(MONTH(AP$4)=MONTH($H132),YEAR(AP$4)=YEAR($H132)),#REF!,IF(AND(MONTH(AP$4)=MONTH($G132),YEAR(AP$4)=YEAR($G132)),#REF!,IF(AND(AP$4&lt;($H132+1),(AP$4+1)&gt;$G132),$U132,0)))</f>
        <v>3466.1</v>
      </c>
      <c r="AQ132" s="1285">
        <f>IF(AND(MONTH(AQ$4)=MONTH($H132),YEAR(AQ$4)=YEAR($H132)),#REF!,IF(AND(MONTH(AQ$4)=MONTH($G132),YEAR(AQ$4)=YEAR($G132)),#REF!,IF(AND(AQ$4&lt;($H132+1),(AQ$4+1)&gt;$G132),$U132,0)))</f>
        <v>3466.1</v>
      </c>
      <c r="AR132" s="1285">
        <f>IF(AND(MONTH(AR$4)=MONTH($H132),YEAR(AR$4)=YEAR($H132)),#REF!,IF(AND(MONTH(AR$4)=MONTH($G132),YEAR(AR$4)=YEAR($G132)),#REF!,IF(AND(AR$4&lt;($H132+1),(AR$4+1)&gt;$G132),$U132,0)))</f>
        <v>3466.1</v>
      </c>
      <c r="AS132" s="1285">
        <f>IF(AND(MONTH(AS$4)=MONTH($H132),YEAR(AS$4)=YEAR($H132)),#REF!,IF(AND(MONTH(AS$4)=MONTH($G132),YEAR(AS$4)=YEAR($G132)),#REF!,IF(AND(AS$4&lt;($H132+1),(AS$4+1)&gt;$G132),$U132,0)))</f>
        <v>3466.1</v>
      </c>
      <c r="AT132" s="1285">
        <f>IF(AND(MONTH(AT$4)=MONTH($H132),YEAR(AT$4)=YEAR($H132)),#REF!,IF(AND(MONTH(AT$4)=MONTH($G132),YEAR(AT$4)=YEAR($G132)),#REF!,IF(AND(AT$4&lt;($H132+1),(AT$4+1)&gt;$G132),$U132,0)))</f>
        <v>3466.1</v>
      </c>
      <c r="AU132" s="1297"/>
      <c r="AV132" s="1028"/>
      <c r="AW132" s="1028"/>
    </row>
    <row r="133" spans="1:49" ht="18" customHeight="1">
      <c r="A133" s="1186">
        <v>53</v>
      </c>
      <c r="B133" s="1196" t="s">
        <v>167</v>
      </c>
      <c r="C133" s="1196" t="s">
        <v>35</v>
      </c>
      <c r="D133" s="1196"/>
      <c r="E133" s="1314"/>
      <c r="F133" s="1315" t="s">
        <v>177</v>
      </c>
      <c r="G133" s="1316">
        <v>45385</v>
      </c>
      <c r="H133" s="1316">
        <v>45749</v>
      </c>
      <c r="I133" s="1320"/>
      <c r="J133" s="1321">
        <v>0</v>
      </c>
      <c r="K133" s="1321">
        <v>1507</v>
      </c>
      <c r="L133" s="1322">
        <v>10.465</v>
      </c>
      <c r="M133" s="1322">
        <v>2.2999999999999998</v>
      </c>
      <c r="N133" s="1322">
        <v>12.034750000000001</v>
      </c>
      <c r="O133" s="1313">
        <v>2.2999999999999998</v>
      </c>
      <c r="P133" s="1255">
        <f t="shared" si="43"/>
        <v>12.765000000000001</v>
      </c>
      <c r="Q133" s="1284">
        <f t="shared" si="40"/>
        <v>15770.754999999999</v>
      </c>
      <c r="R133" s="1285">
        <f t="shared" si="38"/>
        <v>3466.1</v>
      </c>
      <c r="S133" s="1285">
        <f t="shared" si="39"/>
        <v>19236.855</v>
      </c>
      <c r="T133" s="1285">
        <f t="shared" si="41"/>
        <v>18136.36825</v>
      </c>
      <c r="U133" s="1285">
        <f t="shared" si="22"/>
        <v>3466.1</v>
      </c>
      <c r="V133" s="1285">
        <f t="shared" si="42"/>
        <v>21602.468250000002</v>
      </c>
      <c r="W133" s="1285">
        <f>IF(AND(MONTH(W$4)=MONTH($H133),YEAR(W$4)=YEAR($H133)),#REF!,IF(AND(MONTH(W$4)=MONTH($G133),YEAR(W$4)=YEAR($G133)),#REF!,IF(AND(W$4&lt;($H133+1),(W$4+1)&gt;$G133),$Q133,0)))</f>
        <v>0</v>
      </c>
      <c r="X133" s="1285">
        <f>IF(AND(MONTH(X$4)=MONTH($H133),YEAR(X$4)=YEAR($H133)),#REF!,IF(AND(MONTH(X$4)=MONTH($G133),YEAR(X$4)=YEAR($G133)),#REF!,IF(AND(X$4&lt;($H133+1),(X$4+1)&gt;$G133),$T133,0)))</f>
        <v>0</v>
      </c>
      <c r="Y133" s="1285">
        <f>IF(AND(MONTH(Y$4)=MONTH($H133),YEAR(Y$4)=YEAR($H133)),#REF!,IF(AND(MONTH(Y$4)=MONTH($G133),YEAR(Y$4)=YEAR($G133)),#REF!,IF(AND(Y$4&lt;($H133+1),(Y$4+1)&gt;$G133),$T133,0)))</f>
        <v>0</v>
      </c>
      <c r="Z133" s="1285">
        <f>IF(AND(MONTH(Z$4)=MONTH($H133),YEAR(Z$4)=YEAR($H133)),#REF!,IF(AND(MONTH(Z$4)=MONTH($G133),YEAR(Z$4)=YEAR($G133)),#REF!,IF(AND(Z$4&lt;($H133+1),(Z$4+1)&gt;$G133),$T133,0)))</f>
        <v>0</v>
      </c>
      <c r="AA133" s="1285">
        <f>IF(AND(MONTH(AA$4)=MONTH($H133),YEAR(AA$4)=YEAR($H133)),#REF!,IF(AND(MONTH(AA$4)=MONTH($G133),YEAR(AA$4)=YEAR($G133)),#REF!,IF(AND(AA$4&lt;($H133+1),(AA$4+1)&gt;$G133),$T133,0)))</f>
        <v>0</v>
      </c>
      <c r="AB133" s="1285">
        <f>IF(AND(MONTH(AB$4)=MONTH($H133),YEAR(AB$4)=YEAR($H133)),#REF!,IF(AND(MONTH(AB$4)=MONTH($G133),YEAR(AB$4)=YEAR($G133)),#REF!,IF(AND(AB$4&lt;($H133+1),(AB$4+1)&gt;$G133),$T133,0)))</f>
        <v>0</v>
      </c>
      <c r="AC133" s="1285">
        <f>IF(AND(MONTH(AC$4)=MONTH($H133),YEAR(AC$4)=YEAR($H133)),#REF!,IF(AND(MONTH(AC$4)=MONTH($G133),YEAR(AC$4)=YEAR($G133)),#REF!,IF(AND(AC$4&lt;($H133+1),(AC$4+1)&gt;$G133),$T133,0)))</f>
        <v>0</v>
      </c>
      <c r="AD133" s="1285">
        <f>IF(AND(MONTH(AD$4)=MONTH($H133),YEAR(AD$4)=YEAR($H133)),#REF!,IF(AND(MONTH(AD$4)=MONTH($G133),YEAR(AD$4)=YEAR($G133)),#REF!,IF(AND(AD$4&lt;($H133+1),(AD$4+1)&gt;$G133),$T133,0)))</f>
        <v>0</v>
      </c>
      <c r="AE133" s="1285">
        <f>IF(AND(MONTH(AE$4)=MONTH($H133),YEAR(AE$4)=YEAR($H133)),#REF!,IF(AND(MONTH(AE$4)=MONTH($G133),YEAR(AE$4)=YEAR($G133)),#REF!,IF(AND(AE$4&lt;($H133+1),(AE$4+1)&gt;$G133),$T133,0)))</f>
        <v>0</v>
      </c>
      <c r="AF133" s="1285">
        <f>IF(AND(MONTH(AF$4)=MONTH($H133),YEAR(AF$4)=YEAR($H133)),#REF!,IF(AND(MONTH(AF$4)=MONTH($G133),YEAR(AF$4)=YEAR($G133)),#REF!,IF(AND(AF$4&lt;($H133+1),(AF$4+1)&gt;$G133),$T133,0)))</f>
        <v>0</v>
      </c>
      <c r="AG133" s="1285">
        <f>IF(AND(MONTH(AG$4)=MONTH($H133),YEAR(AG$4)=YEAR($H133)),#REF!,IF(AND(MONTH(AG$4)=MONTH($G133),YEAR(AG$4)=YEAR($G133)),#REF!,IF(AND(AG$4&lt;($H133+1),(AG$4+1)&gt;$G133),$T133,0)))</f>
        <v>0</v>
      </c>
      <c r="AH133" s="1285">
        <f>IF(AND(MONTH(AH$4)=MONTH($H133),YEAR(AH$4)=YEAR($H133)),#REF!,IF(AND(MONTH(AH$4)=MONTH($G133),YEAR(AH$4)=YEAR($G133)),#REF!,IF(AND(AH$4&lt;($H133+1),(AH$4+1)&gt;$G133),$T133,0)))</f>
        <v>0</v>
      </c>
      <c r="AI133" s="1285">
        <f>IF(AND(MONTH(AI$4)=MONTH($H133),YEAR(AI$4)=YEAR($H133)),#REF!,IF(AND(MONTH(AI$4)=MONTH($G133),YEAR(AI$4)=YEAR($G133)),#REF!,IF(AND(AI$4&lt;($H133+1),(AI$4+1)&gt;$G133),$R133,0)))</f>
        <v>0</v>
      </c>
      <c r="AJ133" s="1285">
        <f>IF(AND(MONTH(AJ$4)=MONTH($H133),YEAR(AJ$4)=YEAR($H133)),#REF!,IF(AND(MONTH(AJ$4)=MONTH($G133),YEAR(AJ$4)=YEAR($G133)),#REF!,IF(AND(AJ$4&lt;($H133+1),(AJ$4+1)&gt;$G133),$U133,0)))</f>
        <v>0</v>
      </c>
      <c r="AK133" s="1285">
        <f>IF(AND(MONTH(AK$4)=MONTH($H133),YEAR(AK$4)=YEAR($H133)),#REF!,IF(AND(MONTH(AK$4)=MONTH($G133),YEAR(AK$4)=YEAR($G133)),#REF!,IF(AND(AK$4&lt;($H133+1),(AK$4+1)&gt;$G133),$U133,0)))</f>
        <v>0</v>
      </c>
      <c r="AL133" s="1285">
        <f>IF(AND(MONTH(AL$4)=MONTH($H133),YEAR(AL$4)=YEAR($H133)),#REF!,IF(AND(MONTH(AL$4)=MONTH($G133),YEAR(AL$4)=YEAR($G133)),#REF!,IF(AND(AL$4&lt;($H133+1),(AL$4+1)&gt;$G133),$U133,0)))</f>
        <v>0</v>
      </c>
      <c r="AM133" s="1285">
        <f>IF(AND(MONTH(AM$4)=MONTH($H133),YEAR(AM$4)=YEAR($H133)),#REF!,IF(AND(MONTH(AM$4)=MONTH($G133),YEAR(AM$4)=YEAR($G133)),#REF!,IF(AND(AM$4&lt;($H133+1),(AM$4+1)&gt;$G133),$U133,0)))</f>
        <v>0</v>
      </c>
      <c r="AN133" s="1285">
        <f>IF(AND(MONTH(AN$4)=MONTH($H133),YEAR(AN$4)=YEAR($H133)),#REF!,IF(AND(MONTH(AN$4)=MONTH($G133),YEAR(AN$4)=YEAR($G133)),#REF!,IF(AND(AN$4&lt;($H133+1),(AN$4+1)&gt;$G133),$U133,0)))</f>
        <v>0</v>
      </c>
      <c r="AO133" s="1285">
        <f>IF(AND(MONTH(AO$4)=MONTH($H133),YEAR(AO$4)=YEAR($H133)),#REF!,IF(AND(MONTH(AO$4)=MONTH($G133),YEAR(AO$4)=YEAR($G133)),#REF!,IF(AND(AO$4&lt;($H133+1),(AO$4+1)&gt;$G133),$U133,0)))</f>
        <v>0</v>
      </c>
      <c r="AP133" s="1285">
        <f>IF(AND(MONTH(AP$4)=MONTH($H133),YEAR(AP$4)=YEAR($H133)),#REF!,IF(AND(MONTH(AP$4)=MONTH($G133),YEAR(AP$4)=YEAR($G133)),#REF!,IF(AND(AP$4&lt;($H133+1),(AP$4+1)&gt;$G133),$U133,0)))</f>
        <v>0</v>
      </c>
      <c r="AQ133" s="1285">
        <f>IF(AND(MONTH(AQ$4)=MONTH($H133),YEAR(AQ$4)=YEAR($H133)),#REF!,IF(AND(MONTH(AQ$4)=MONTH($G133),YEAR(AQ$4)=YEAR($G133)),#REF!,IF(AND(AQ$4&lt;($H133+1),(AQ$4+1)&gt;$G133),$U133,0)))</f>
        <v>0</v>
      </c>
      <c r="AR133" s="1285">
        <f>IF(AND(MONTH(AR$4)=MONTH($H133),YEAR(AR$4)=YEAR($H133)),#REF!,IF(AND(MONTH(AR$4)=MONTH($G133),YEAR(AR$4)=YEAR($G133)),#REF!,IF(AND(AR$4&lt;($H133+1),(AR$4+1)&gt;$G133),$U133,0)))</f>
        <v>0</v>
      </c>
      <c r="AS133" s="1285">
        <f>IF(AND(MONTH(AS$4)=MONTH($H133),YEAR(AS$4)=YEAR($H133)),#REF!,IF(AND(MONTH(AS$4)=MONTH($G133),YEAR(AS$4)=YEAR($G133)),#REF!,IF(AND(AS$4&lt;($H133+1),(AS$4+1)&gt;$G133),$U133,0)))</f>
        <v>0</v>
      </c>
      <c r="AT133" s="1285">
        <f>IF(AND(MONTH(AT$4)=MONTH($H133),YEAR(AT$4)=YEAR($H133)),#REF!,IF(AND(MONTH(AT$4)=MONTH($G133),YEAR(AT$4)=YEAR($G133)),#REF!,IF(AND(AT$4&lt;($H133+1),(AT$4+1)&gt;$G133),$U133,0)))</f>
        <v>0</v>
      </c>
      <c r="AU133" s="1297"/>
      <c r="AV133" s="1028"/>
      <c r="AW133" s="1028"/>
    </row>
    <row r="134" spans="1:49" ht="18" customHeight="1">
      <c r="A134" s="1186">
        <v>53</v>
      </c>
      <c r="B134" s="1196" t="s">
        <v>167</v>
      </c>
      <c r="C134" s="1196" t="s">
        <v>35</v>
      </c>
      <c r="D134" s="1196"/>
      <c r="E134" s="1314"/>
      <c r="F134" s="1315" t="s">
        <v>177</v>
      </c>
      <c r="G134" s="1316">
        <v>45750</v>
      </c>
      <c r="H134" s="1316">
        <v>46114</v>
      </c>
      <c r="I134" s="1320"/>
      <c r="J134" s="1321">
        <v>0</v>
      </c>
      <c r="K134" s="1321">
        <v>1507</v>
      </c>
      <c r="L134" s="1322">
        <v>10.925000000000001</v>
      </c>
      <c r="M134" s="1322">
        <v>2.2999999999999998</v>
      </c>
      <c r="N134" s="1322">
        <v>12.563750000000001</v>
      </c>
      <c r="O134" s="1313">
        <v>2.2999999999999998</v>
      </c>
      <c r="P134" s="1255">
        <f t="shared" si="43"/>
        <v>13.225</v>
      </c>
      <c r="Q134" s="1284">
        <f t="shared" si="40"/>
        <v>16463.974999999999</v>
      </c>
      <c r="R134" s="1285">
        <f t="shared" si="38"/>
        <v>3466.1</v>
      </c>
      <c r="S134" s="1285">
        <f t="shared" si="39"/>
        <v>19930.075000000001</v>
      </c>
      <c r="T134" s="1285">
        <f t="shared" si="41"/>
        <v>18933.571250000001</v>
      </c>
      <c r="U134" s="1285">
        <f t="shared" si="22"/>
        <v>3466.1</v>
      </c>
      <c r="V134" s="1285">
        <f t="shared" si="42"/>
        <v>22399.671249999999</v>
      </c>
      <c r="W134" s="1285">
        <f>IF(AND(MONTH(W$4)=MONTH($H134),YEAR(W$4)=YEAR($H134)),#REF!,IF(AND(MONTH(W$4)=MONTH($G134),YEAR(W$4)=YEAR($G134)),#REF!,IF(AND(W$4&lt;($H134+1),(W$4+1)&gt;$G134),$Q134,0)))</f>
        <v>0</v>
      </c>
      <c r="X134" s="1285">
        <f>IF(AND(MONTH(X$4)=MONTH($H134),YEAR(X$4)=YEAR($H134)),#REF!,IF(AND(MONTH(X$4)=MONTH($G134),YEAR(X$4)=YEAR($G134)),#REF!,IF(AND(X$4&lt;($H134+1),(X$4+1)&gt;$G134),$T134,0)))</f>
        <v>0</v>
      </c>
      <c r="Y134" s="1285">
        <f>IF(AND(MONTH(Y$4)=MONTH($H134),YEAR(Y$4)=YEAR($H134)),#REF!,IF(AND(MONTH(Y$4)=MONTH($G134),YEAR(Y$4)=YEAR($G134)),#REF!,IF(AND(Y$4&lt;($H134+1),(Y$4+1)&gt;$G134),$T134,0)))</f>
        <v>0</v>
      </c>
      <c r="Z134" s="1285">
        <f>IF(AND(MONTH(Z$4)=MONTH($H134),YEAR(Z$4)=YEAR($H134)),#REF!,IF(AND(MONTH(Z$4)=MONTH($G134),YEAR(Z$4)=YEAR($G134)),#REF!,IF(AND(Z$4&lt;($H134+1),(Z$4+1)&gt;$G134),$T134,0)))</f>
        <v>0</v>
      </c>
      <c r="AA134" s="1285">
        <f>IF(AND(MONTH(AA$4)=MONTH($H134),YEAR(AA$4)=YEAR($H134)),#REF!,IF(AND(MONTH(AA$4)=MONTH($G134),YEAR(AA$4)=YEAR($G134)),#REF!,IF(AND(AA$4&lt;($H134+1),(AA$4+1)&gt;$G134),$T134,0)))</f>
        <v>0</v>
      </c>
      <c r="AB134" s="1285">
        <f>IF(AND(MONTH(AB$4)=MONTH($H134),YEAR(AB$4)=YEAR($H134)),#REF!,IF(AND(MONTH(AB$4)=MONTH($G134),YEAR(AB$4)=YEAR($G134)),#REF!,IF(AND(AB$4&lt;($H134+1),(AB$4+1)&gt;$G134),$T134,0)))</f>
        <v>0</v>
      </c>
      <c r="AC134" s="1285">
        <f>IF(AND(MONTH(AC$4)=MONTH($H134),YEAR(AC$4)=YEAR($H134)),#REF!,IF(AND(MONTH(AC$4)=MONTH($G134),YEAR(AC$4)=YEAR($G134)),#REF!,IF(AND(AC$4&lt;($H134+1),(AC$4+1)&gt;$G134),$T134,0)))</f>
        <v>0</v>
      </c>
      <c r="AD134" s="1285">
        <f>IF(AND(MONTH(AD$4)=MONTH($H134),YEAR(AD$4)=YEAR($H134)),#REF!,IF(AND(MONTH(AD$4)=MONTH($G134),YEAR(AD$4)=YEAR($G134)),#REF!,IF(AND(AD$4&lt;($H134+1),(AD$4+1)&gt;$G134),$T134,0)))</f>
        <v>0</v>
      </c>
      <c r="AE134" s="1285">
        <f>IF(AND(MONTH(AE$4)=MONTH($H134),YEAR(AE$4)=YEAR($H134)),#REF!,IF(AND(MONTH(AE$4)=MONTH($G134),YEAR(AE$4)=YEAR($G134)),#REF!,IF(AND(AE$4&lt;($H134+1),(AE$4+1)&gt;$G134),$T134,0)))</f>
        <v>0</v>
      </c>
      <c r="AF134" s="1285">
        <f>IF(AND(MONTH(AF$4)=MONTH($H134),YEAR(AF$4)=YEAR($H134)),#REF!,IF(AND(MONTH(AF$4)=MONTH($G134),YEAR(AF$4)=YEAR($G134)),#REF!,IF(AND(AF$4&lt;($H134+1),(AF$4+1)&gt;$G134),$T134,0)))</f>
        <v>0</v>
      </c>
      <c r="AG134" s="1285">
        <f>IF(AND(MONTH(AG$4)=MONTH($H134),YEAR(AG$4)=YEAR($H134)),#REF!,IF(AND(MONTH(AG$4)=MONTH($G134),YEAR(AG$4)=YEAR($G134)),#REF!,IF(AND(AG$4&lt;($H134+1),(AG$4+1)&gt;$G134),$T134,0)))</f>
        <v>0</v>
      </c>
      <c r="AH134" s="1285">
        <f>IF(AND(MONTH(AH$4)=MONTH($H134),YEAR(AH$4)=YEAR($H134)),#REF!,IF(AND(MONTH(AH$4)=MONTH($G134),YEAR(AH$4)=YEAR($G134)),#REF!,IF(AND(AH$4&lt;($H134+1),(AH$4+1)&gt;$G134),$T134,0)))</f>
        <v>0</v>
      </c>
      <c r="AI134" s="1285">
        <f>IF(AND(MONTH(AI$4)=MONTH($H134),YEAR(AI$4)=YEAR($H134)),#REF!,IF(AND(MONTH(AI$4)=MONTH($G134),YEAR(AI$4)=YEAR($G134)),#REF!,IF(AND(AI$4&lt;($H134+1),(AI$4+1)&gt;$G134),$R134,0)))</f>
        <v>0</v>
      </c>
      <c r="AJ134" s="1285">
        <f>IF(AND(MONTH(AJ$4)=MONTH($H134),YEAR(AJ$4)=YEAR($H134)),#REF!,IF(AND(MONTH(AJ$4)=MONTH($G134),YEAR(AJ$4)=YEAR($G134)),#REF!,IF(AND(AJ$4&lt;($H134+1),(AJ$4+1)&gt;$G134),$U134,0)))</f>
        <v>0</v>
      </c>
      <c r="AK134" s="1285">
        <f>IF(AND(MONTH(AK$4)=MONTH($H134),YEAR(AK$4)=YEAR($H134)),#REF!,IF(AND(MONTH(AK$4)=MONTH($G134),YEAR(AK$4)=YEAR($G134)),#REF!,IF(AND(AK$4&lt;($H134+1),(AK$4+1)&gt;$G134),$U134,0)))</f>
        <v>0</v>
      </c>
      <c r="AL134" s="1285">
        <f>IF(AND(MONTH(AL$4)=MONTH($H134),YEAR(AL$4)=YEAR($H134)),#REF!,IF(AND(MONTH(AL$4)=MONTH($G134),YEAR(AL$4)=YEAR($G134)),#REF!,IF(AND(AL$4&lt;($H134+1),(AL$4+1)&gt;$G134),$U134,0)))</f>
        <v>0</v>
      </c>
      <c r="AM134" s="1285">
        <f>IF(AND(MONTH(AM$4)=MONTH($H134),YEAR(AM$4)=YEAR($H134)),#REF!,IF(AND(MONTH(AM$4)=MONTH($G134),YEAR(AM$4)=YEAR($G134)),#REF!,IF(AND(AM$4&lt;($H134+1),(AM$4+1)&gt;$G134),$U134,0)))</f>
        <v>0</v>
      </c>
      <c r="AN134" s="1285">
        <f>IF(AND(MONTH(AN$4)=MONTH($H134),YEAR(AN$4)=YEAR($H134)),#REF!,IF(AND(MONTH(AN$4)=MONTH($G134),YEAR(AN$4)=YEAR($G134)),#REF!,IF(AND(AN$4&lt;($H134+1),(AN$4+1)&gt;$G134),$U134,0)))</f>
        <v>0</v>
      </c>
      <c r="AO134" s="1285">
        <f>IF(AND(MONTH(AO$4)=MONTH($H134),YEAR(AO$4)=YEAR($H134)),#REF!,IF(AND(MONTH(AO$4)=MONTH($G134),YEAR(AO$4)=YEAR($G134)),#REF!,IF(AND(AO$4&lt;($H134+1),(AO$4+1)&gt;$G134),$U134,0)))</f>
        <v>0</v>
      </c>
      <c r="AP134" s="1285">
        <f>IF(AND(MONTH(AP$4)=MONTH($H134),YEAR(AP$4)=YEAR($H134)),#REF!,IF(AND(MONTH(AP$4)=MONTH($G134),YEAR(AP$4)=YEAR($G134)),#REF!,IF(AND(AP$4&lt;($H134+1),(AP$4+1)&gt;$G134),$U134,0)))</f>
        <v>0</v>
      </c>
      <c r="AQ134" s="1285">
        <f>IF(AND(MONTH(AQ$4)=MONTH($H134),YEAR(AQ$4)=YEAR($H134)),#REF!,IF(AND(MONTH(AQ$4)=MONTH($G134),YEAR(AQ$4)=YEAR($G134)),#REF!,IF(AND(AQ$4&lt;($H134+1),(AQ$4+1)&gt;$G134),$U134,0)))</f>
        <v>0</v>
      </c>
      <c r="AR134" s="1285">
        <f>IF(AND(MONTH(AR$4)=MONTH($H134),YEAR(AR$4)=YEAR($H134)),#REF!,IF(AND(MONTH(AR$4)=MONTH($G134),YEAR(AR$4)=YEAR($G134)),#REF!,IF(AND(AR$4&lt;($H134+1),(AR$4+1)&gt;$G134),$U134,0)))</f>
        <v>0</v>
      </c>
      <c r="AS134" s="1285">
        <f>IF(AND(MONTH(AS$4)=MONTH($H134),YEAR(AS$4)=YEAR($H134)),#REF!,IF(AND(MONTH(AS$4)=MONTH($G134),YEAR(AS$4)=YEAR($G134)),#REF!,IF(AND(AS$4&lt;($H134+1),(AS$4+1)&gt;$G134),$U134,0)))</f>
        <v>0</v>
      </c>
      <c r="AT134" s="1285">
        <f>IF(AND(MONTH(AT$4)=MONTH($H134),YEAR(AT$4)=YEAR($H134)),#REF!,IF(AND(MONTH(AT$4)=MONTH($G134),YEAR(AT$4)=YEAR($G134)),#REF!,IF(AND(AT$4&lt;($H134+1),(AT$4+1)&gt;$G134),$U134,0)))</f>
        <v>0</v>
      </c>
      <c r="AU134" s="1297"/>
      <c r="AV134" s="1028"/>
      <c r="AW134" s="1028"/>
    </row>
    <row r="135" spans="1:49" ht="18" customHeight="1">
      <c r="A135" s="1186">
        <v>53</v>
      </c>
      <c r="B135" s="1196" t="s">
        <v>167</v>
      </c>
      <c r="C135" s="1196" t="s">
        <v>35</v>
      </c>
      <c r="D135" s="1196"/>
      <c r="E135" s="1314"/>
      <c r="F135" s="1315" t="s">
        <v>177</v>
      </c>
      <c r="G135" s="1316">
        <v>46115</v>
      </c>
      <c r="H135" s="1316">
        <v>46479</v>
      </c>
      <c r="I135" s="1320"/>
      <c r="J135" s="1321">
        <v>0</v>
      </c>
      <c r="K135" s="1321">
        <v>1507</v>
      </c>
      <c r="L135" s="1322">
        <v>11.27</v>
      </c>
      <c r="M135" s="1322">
        <v>2.2999999999999998</v>
      </c>
      <c r="N135" s="1322">
        <v>12.9605</v>
      </c>
      <c r="O135" s="1313">
        <v>2.2999999999999998</v>
      </c>
      <c r="P135" s="1255">
        <f t="shared" si="43"/>
        <v>13.57</v>
      </c>
      <c r="Q135" s="1284">
        <f t="shared" si="40"/>
        <v>16983.89</v>
      </c>
      <c r="R135" s="1285">
        <f t="shared" si="38"/>
        <v>3466.1</v>
      </c>
      <c r="S135" s="1285">
        <f t="shared" si="39"/>
        <v>20449.990000000002</v>
      </c>
      <c r="T135" s="1285">
        <f t="shared" si="41"/>
        <v>19531.4735</v>
      </c>
      <c r="U135" s="1285">
        <f t="shared" si="22"/>
        <v>3466.1</v>
      </c>
      <c r="V135" s="1285">
        <f t="shared" si="42"/>
        <v>22997.573499999999</v>
      </c>
      <c r="W135" s="1285">
        <f>IF(AND(MONTH(W$4)=MONTH($H135),YEAR(W$4)=YEAR($H135)),#REF!,IF(AND(MONTH(W$4)=MONTH($G135),YEAR(W$4)=YEAR($G135)),#REF!,IF(AND(W$4&lt;($H135+1),(W$4+1)&gt;$G135),$Q135,0)))</f>
        <v>0</v>
      </c>
      <c r="X135" s="1285">
        <f>IF(AND(MONTH(X$4)=MONTH($H135),YEAR(X$4)=YEAR($H135)),#REF!,IF(AND(MONTH(X$4)=MONTH($G135),YEAR(X$4)=YEAR($G135)),#REF!,IF(AND(X$4&lt;($H135+1),(X$4+1)&gt;$G135),$T135,0)))</f>
        <v>0</v>
      </c>
      <c r="Y135" s="1285">
        <f>IF(AND(MONTH(Y$4)=MONTH($H135),YEAR(Y$4)=YEAR($H135)),#REF!,IF(AND(MONTH(Y$4)=MONTH($G135),YEAR(Y$4)=YEAR($G135)),#REF!,IF(AND(Y$4&lt;($H135+1),(Y$4+1)&gt;$G135),$T135,0)))</f>
        <v>0</v>
      </c>
      <c r="Z135" s="1285">
        <f>IF(AND(MONTH(Z$4)=MONTH($H135),YEAR(Z$4)=YEAR($H135)),#REF!,IF(AND(MONTH(Z$4)=MONTH($G135),YEAR(Z$4)=YEAR($G135)),#REF!,IF(AND(Z$4&lt;($H135+1),(Z$4+1)&gt;$G135),$T135,0)))</f>
        <v>0</v>
      </c>
      <c r="AA135" s="1285">
        <f>IF(AND(MONTH(AA$4)=MONTH($H135),YEAR(AA$4)=YEAR($H135)),#REF!,IF(AND(MONTH(AA$4)=MONTH($G135),YEAR(AA$4)=YEAR($G135)),#REF!,IF(AND(AA$4&lt;($H135+1),(AA$4+1)&gt;$G135),$T135,0)))</f>
        <v>0</v>
      </c>
      <c r="AB135" s="1285">
        <f>IF(AND(MONTH(AB$4)=MONTH($H135),YEAR(AB$4)=YEAR($H135)),#REF!,IF(AND(MONTH(AB$4)=MONTH($G135),YEAR(AB$4)=YEAR($G135)),#REF!,IF(AND(AB$4&lt;($H135+1),(AB$4+1)&gt;$G135),$T135,0)))</f>
        <v>0</v>
      </c>
      <c r="AC135" s="1285">
        <f>IF(AND(MONTH(AC$4)=MONTH($H135),YEAR(AC$4)=YEAR($H135)),#REF!,IF(AND(MONTH(AC$4)=MONTH($G135),YEAR(AC$4)=YEAR($G135)),#REF!,IF(AND(AC$4&lt;($H135+1),(AC$4+1)&gt;$G135),$T135,0)))</f>
        <v>0</v>
      </c>
      <c r="AD135" s="1285">
        <f>IF(AND(MONTH(AD$4)=MONTH($H135),YEAR(AD$4)=YEAR($H135)),#REF!,IF(AND(MONTH(AD$4)=MONTH($G135),YEAR(AD$4)=YEAR($G135)),#REF!,IF(AND(AD$4&lt;($H135+1),(AD$4+1)&gt;$G135),$T135,0)))</f>
        <v>0</v>
      </c>
      <c r="AE135" s="1285">
        <f>IF(AND(MONTH(AE$4)=MONTH($H135),YEAR(AE$4)=YEAR($H135)),#REF!,IF(AND(MONTH(AE$4)=MONTH($G135),YEAR(AE$4)=YEAR($G135)),#REF!,IF(AND(AE$4&lt;($H135+1),(AE$4+1)&gt;$G135),$T135,0)))</f>
        <v>0</v>
      </c>
      <c r="AF135" s="1285">
        <f>IF(AND(MONTH(AF$4)=MONTH($H135),YEAR(AF$4)=YEAR($H135)),#REF!,IF(AND(MONTH(AF$4)=MONTH($G135),YEAR(AF$4)=YEAR($G135)),#REF!,IF(AND(AF$4&lt;($H135+1),(AF$4+1)&gt;$G135),$T135,0)))</f>
        <v>0</v>
      </c>
      <c r="AG135" s="1285">
        <f>IF(AND(MONTH(AG$4)=MONTH($H135),YEAR(AG$4)=YEAR($H135)),#REF!,IF(AND(MONTH(AG$4)=MONTH($G135),YEAR(AG$4)=YEAR($G135)),#REF!,IF(AND(AG$4&lt;($H135+1),(AG$4+1)&gt;$G135),$T135,0)))</f>
        <v>0</v>
      </c>
      <c r="AH135" s="1285">
        <f>IF(AND(MONTH(AH$4)=MONTH($H135),YEAR(AH$4)=YEAR($H135)),#REF!,IF(AND(MONTH(AH$4)=MONTH($G135),YEAR(AH$4)=YEAR($G135)),#REF!,IF(AND(AH$4&lt;($H135+1),(AH$4+1)&gt;$G135),$T135,0)))</f>
        <v>0</v>
      </c>
      <c r="AI135" s="1285">
        <f>IF(AND(MONTH(AI$4)=MONTH($H135),YEAR(AI$4)=YEAR($H135)),#REF!,IF(AND(MONTH(AI$4)=MONTH($G135),YEAR(AI$4)=YEAR($G135)),#REF!,IF(AND(AI$4&lt;($H135+1),(AI$4+1)&gt;$G135),$R135,0)))</f>
        <v>0</v>
      </c>
      <c r="AJ135" s="1285">
        <f>IF(AND(MONTH(AJ$4)=MONTH($H135),YEAR(AJ$4)=YEAR($H135)),#REF!,IF(AND(MONTH(AJ$4)=MONTH($G135),YEAR(AJ$4)=YEAR($G135)),#REF!,IF(AND(AJ$4&lt;($H135+1),(AJ$4+1)&gt;$G135),$U135,0)))</f>
        <v>0</v>
      </c>
      <c r="AK135" s="1285">
        <f>IF(AND(MONTH(AK$4)=MONTH($H135),YEAR(AK$4)=YEAR($H135)),#REF!,IF(AND(MONTH(AK$4)=MONTH($G135),YEAR(AK$4)=YEAR($G135)),#REF!,IF(AND(AK$4&lt;($H135+1),(AK$4+1)&gt;$G135),$U135,0)))</f>
        <v>0</v>
      </c>
      <c r="AL135" s="1285">
        <f>IF(AND(MONTH(AL$4)=MONTH($H135),YEAR(AL$4)=YEAR($H135)),#REF!,IF(AND(MONTH(AL$4)=MONTH($G135),YEAR(AL$4)=YEAR($G135)),#REF!,IF(AND(AL$4&lt;($H135+1),(AL$4+1)&gt;$G135),$U135,0)))</f>
        <v>0</v>
      </c>
      <c r="AM135" s="1285">
        <f>IF(AND(MONTH(AM$4)=MONTH($H135),YEAR(AM$4)=YEAR($H135)),#REF!,IF(AND(MONTH(AM$4)=MONTH($G135),YEAR(AM$4)=YEAR($G135)),#REF!,IF(AND(AM$4&lt;($H135+1),(AM$4+1)&gt;$G135),$U135,0)))</f>
        <v>0</v>
      </c>
      <c r="AN135" s="1285">
        <f>IF(AND(MONTH(AN$4)=MONTH($H135),YEAR(AN$4)=YEAR($H135)),#REF!,IF(AND(MONTH(AN$4)=MONTH($G135),YEAR(AN$4)=YEAR($G135)),#REF!,IF(AND(AN$4&lt;($H135+1),(AN$4+1)&gt;$G135),$U135,0)))</f>
        <v>0</v>
      </c>
      <c r="AO135" s="1285">
        <f>IF(AND(MONTH(AO$4)=MONTH($H135),YEAR(AO$4)=YEAR($H135)),#REF!,IF(AND(MONTH(AO$4)=MONTH($G135),YEAR(AO$4)=YEAR($G135)),#REF!,IF(AND(AO$4&lt;($H135+1),(AO$4+1)&gt;$G135),$U135,0)))</f>
        <v>0</v>
      </c>
      <c r="AP135" s="1285">
        <f>IF(AND(MONTH(AP$4)=MONTH($H135),YEAR(AP$4)=YEAR($H135)),#REF!,IF(AND(MONTH(AP$4)=MONTH($G135),YEAR(AP$4)=YEAR($G135)),#REF!,IF(AND(AP$4&lt;($H135+1),(AP$4+1)&gt;$G135),$U135,0)))</f>
        <v>0</v>
      </c>
      <c r="AQ135" s="1285">
        <f>IF(AND(MONTH(AQ$4)=MONTH($H135),YEAR(AQ$4)=YEAR($H135)),#REF!,IF(AND(MONTH(AQ$4)=MONTH($G135),YEAR(AQ$4)=YEAR($G135)),#REF!,IF(AND(AQ$4&lt;($H135+1),(AQ$4+1)&gt;$G135),$U135,0)))</f>
        <v>0</v>
      </c>
      <c r="AR135" s="1285">
        <f>IF(AND(MONTH(AR$4)=MONTH($H135),YEAR(AR$4)=YEAR($H135)),#REF!,IF(AND(MONTH(AR$4)=MONTH($G135),YEAR(AR$4)=YEAR($G135)),#REF!,IF(AND(AR$4&lt;($H135+1),(AR$4+1)&gt;$G135),$U135,0)))</f>
        <v>0</v>
      </c>
      <c r="AS135" s="1285">
        <f>IF(AND(MONTH(AS$4)=MONTH($H135),YEAR(AS$4)=YEAR($H135)),#REF!,IF(AND(MONTH(AS$4)=MONTH($G135),YEAR(AS$4)=YEAR($G135)),#REF!,IF(AND(AS$4&lt;($H135+1),(AS$4+1)&gt;$G135),$U135,0)))</f>
        <v>0</v>
      </c>
      <c r="AT135" s="1285">
        <f>IF(AND(MONTH(AT$4)=MONTH($H135),YEAR(AT$4)=YEAR($H135)),#REF!,IF(AND(MONTH(AT$4)=MONTH($G135),YEAR(AT$4)=YEAR($G135)),#REF!,IF(AND(AT$4&lt;($H135+1),(AT$4+1)&gt;$G135),$U135,0)))</f>
        <v>0</v>
      </c>
      <c r="AU135" s="1297"/>
      <c r="AV135" s="1028"/>
      <c r="AW135" s="1028"/>
    </row>
    <row r="136" spans="1:49" ht="18" customHeight="1">
      <c r="A136" s="1186">
        <v>54</v>
      </c>
      <c r="B136" s="1196" t="s">
        <v>167</v>
      </c>
      <c r="C136" s="1196" t="s">
        <v>35</v>
      </c>
      <c r="D136" s="1196"/>
      <c r="E136" s="1199" t="s">
        <v>178</v>
      </c>
      <c r="F136" s="1371" t="s">
        <v>179</v>
      </c>
      <c r="G136" s="1201">
        <v>44927</v>
      </c>
      <c r="H136" s="1201">
        <v>44938</v>
      </c>
      <c r="I136" s="1245"/>
      <c r="J136" s="1246">
        <v>540</v>
      </c>
      <c r="K136" s="1246">
        <v>540</v>
      </c>
      <c r="L136" s="1247">
        <v>16.215</v>
      </c>
      <c r="M136" s="1247">
        <v>1.38</v>
      </c>
      <c r="N136" s="1248">
        <v>0</v>
      </c>
      <c r="O136" s="1248">
        <v>0</v>
      </c>
      <c r="P136" s="1249">
        <f t="shared" si="43"/>
        <v>17.594999999999999</v>
      </c>
      <c r="Q136" s="1284">
        <f t="shared" si="40"/>
        <v>8756.1</v>
      </c>
      <c r="R136" s="1285">
        <f t="shared" si="38"/>
        <v>745.2</v>
      </c>
      <c r="S136" s="1285">
        <f t="shared" si="39"/>
        <v>9501.2999999999993</v>
      </c>
      <c r="T136" s="1285">
        <f t="shared" si="41"/>
        <v>0</v>
      </c>
      <c r="U136" s="1285">
        <f t="shared" ref="U136:U199" si="44">O136*K136</f>
        <v>0</v>
      </c>
      <c r="V136" s="1285">
        <f t="shared" si="42"/>
        <v>0</v>
      </c>
      <c r="W136" s="1285" t="e">
        <f>IF(AND(MONTH(W$4)=MONTH($H136),YEAR(W$4)=YEAR($H136)),#REF!,IF(AND(MONTH(W$4)=MONTH($G136),YEAR(W$4)=YEAR($G136)),#REF!,IF(AND(W$4&lt;($H136+1),(W$4+1)&gt;$G136),$Q136,0)))</f>
        <v>#REF!</v>
      </c>
      <c r="X136" s="1285">
        <f>IF(AND(MONTH(X$4)=MONTH($H136),YEAR(X$4)=YEAR($H136)),#REF!,IF(AND(MONTH(X$4)=MONTH($G136),YEAR(X$4)=YEAR($G136)),#REF!,IF(AND(X$4&lt;($H136+1),(X$4+1)&gt;$G136),$T136,0)))</f>
        <v>0</v>
      </c>
      <c r="Y136" s="1285">
        <f>IF(AND(MONTH(Y$4)=MONTH($H136),YEAR(Y$4)=YEAR($H136)),#REF!,IF(AND(MONTH(Y$4)=MONTH($G136),YEAR(Y$4)=YEAR($G136)),#REF!,IF(AND(Y$4&lt;($H136+1),(Y$4+1)&gt;$G136),$T136,0)))</f>
        <v>0</v>
      </c>
      <c r="Z136" s="1285">
        <f>IF(AND(MONTH(Z$4)=MONTH($H136),YEAR(Z$4)=YEAR($H136)),#REF!,IF(AND(MONTH(Z$4)=MONTH($G136),YEAR(Z$4)=YEAR($G136)),#REF!,IF(AND(Z$4&lt;($H136+1),(Z$4+1)&gt;$G136),$T136,0)))</f>
        <v>0</v>
      </c>
      <c r="AA136" s="1285">
        <f>IF(AND(MONTH(AA$4)=MONTH($H136),YEAR(AA$4)=YEAR($H136)),#REF!,IF(AND(MONTH(AA$4)=MONTH($G136),YEAR(AA$4)=YEAR($G136)),#REF!,IF(AND(AA$4&lt;($H136+1),(AA$4+1)&gt;$G136),$T136,0)))</f>
        <v>0</v>
      </c>
      <c r="AB136" s="1285">
        <f>IF(AND(MONTH(AB$4)=MONTH($H136),YEAR(AB$4)=YEAR($H136)),#REF!,IF(AND(MONTH(AB$4)=MONTH($G136),YEAR(AB$4)=YEAR($G136)),#REF!,IF(AND(AB$4&lt;($H136+1),(AB$4+1)&gt;$G136),$T136,0)))</f>
        <v>0</v>
      </c>
      <c r="AC136" s="1285">
        <f>IF(AND(MONTH(AC$4)=MONTH($H136),YEAR(AC$4)=YEAR($H136)),#REF!,IF(AND(MONTH(AC$4)=MONTH($G136),YEAR(AC$4)=YEAR($G136)),#REF!,IF(AND(AC$4&lt;($H136+1),(AC$4+1)&gt;$G136),$T136,0)))</f>
        <v>0</v>
      </c>
      <c r="AD136" s="1285">
        <f>IF(AND(MONTH(AD$4)=MONTH($H136),YEAR(AD$4)=YEAR($H136)),#REF!,IF(AND(MONTH(AD$4)=MONTH($G136),YEAR(AD$4)=YEAR($G136)),#REF!,IF(AND(AD$4&lt;($H136+1),(AD$4+1)&gt;$G136),$T136,0)))</f>
        <v>0</v>
      </c>
      <c r="AE136" s="1285">
        <f>IF(AND(MONTH(AE$4)=MONTH($H136),YEAR(AE$4)=YEAR($H136)),#REF!,IF(AND(MONTH(AE$4)=MONTH($G136),YEAR(AE$4)=YEAR($G136)),#REF!,IF(AND(AE$4&lt;($H136+1),(AE$4+1)&gt;$G136),$T136,0)))</f>
        <v>0</v>
      </c>
      <c r="AF136" s="1285">
        <f>IF(AND(MONTH(AF$4)=MONTH($H136),YEAR(AF$4)=YEAR($H136)),#REF!,IF(AND(MONTH(AF$4)=MONTH($G136),YEAR(AF$4)=YEAR($G136)),#REF!,IF(AND(AF$4&lt;($H136+1),(AF$4+1)&gt;$G136),$T136,0)))</f>
        <v>0</v>
      </c>
      <c r="AG136" s="1285">
        <f>IF(AND(MONTH(AG$4)=MONTH($H136),YEAR(AG$4)=YEAR($H136)),#REF!,IF(AND(MONTH(AG$4)=MONTH($G136),YEAR(AG$4)=YEAR($G136)),#REF!,IF(AND(AG$4&lt;($H136+1),(AG$4+1)&gt;$G136),$T136,0)))</f>
        <v>0</v>
      </c>
      <c r="AH136" s="1285">
        <f>IF(AND(MONTH(AH$4)=MONTH($H136),YEAR(AH$4)=YEAR($H136)),#REF!,IF(AND(MONTH(AH$4)=MONTH($G136),YEAR(AH$4)=YEAR($G136)),#REF!,IF(AND(AH$4&lt;($H136+1),(AH$4+1)&gt;$G136),$T136,0)))</f>
        <v>0</v>
      </c>
      <c r="AI136" s="1285" t="e">
        <f>IF(AND(MONTH(AI$4)=MONTH($H136),YEAR(AI$4)=YEAR($H136)),#REF!,IF(AND(MONTH(AI$4)=MONTH($G136),YEAR(AI$4)=YEAR($G136)),#REF!,IF(AND(AI$4&lt;($H136+1),(AI$4+1)&gt;$G136),$R136,0)))</f>
        <v>#REF!</v>
      </c>
      <c r="AJ136" s="1285">
        <f>IF(AND(MONTH(AJ$4)=MONTH($H136),YEAR(AJ$4)=YEAR($H136)),#REF!,IF(AND(MONTH(AJ$4)=MONTH($G136),YEAR(AJ$4)=YEAR($G136)),#REF!,IF(AND(AJ$4&lt;($H136+1),(AJ$4+1)&gt;$G136),$U136,0)))</f>
        <v>0</v>
      </c>
      <c r="AK136" s="1285">
        <f>IF(AND(MONTH(AK$4)=MONTH($H136),YEAR(AK$4)=YEAR($H136)),#REF!,IF(AND(MONTH(AK$4)=MONTH($G136),YEAR(AK$4)=YEAR($G136)),#REF!,IF(AND(AK$4&lt;($H136+1),(AK$4+1)&gt;$G136),$U136,0)))</f>
        <v>0</v>
      </c>
      <c r="AL136" s="1285">
        <f>IF(AND(MONTH(AL$4)=MONTH($H136),YEAR(AL$4)=YEAR($H136)),#REF!,IF(AND(MONTH(AL$4)=MONTH($G136),YEAR(AL$4)=YEAR($G136)),#REF!,IF(AND(AL$4&lt;($H136+1),(AL$4+1)&gt;$G136),$U136,0)))</f>
        <v>0</v>
      </c>
      <c r="AM136" s="1285">
        <f>IF(AND(MONTH(AM$4)=MONTH($H136),YEAR(AM$4)=YEAR($H136)),#REF!,IF(AND(MONTH(AM$4)=MONTH($G136),YEAR(AM$4)=YEAR($G136)),#REF!,IF(AND(AM$4&lt;($H136+1),(AM$4+1)&gt;$G136),$U136,0)))</f>
        <v>0</v>
      </c>
      <c r="AN136" s="1285">
        <f>IF(AND(MONTH(AN$4)=MONTH($H136),YEAR(AN$4)=YEAR($H136)),#REF!,IF(AND(MONTH(AN$4)=MONTH($G136),YEAR(AN$4)=YEAR($G136)),#REF!,IF(AND(AN$4&lt;($H136+1),(AN$4+1)&gt;$G136),$U136,0)))</f>
        <v>0</v>
      </c>
      <c r="AO136" s="1285">
        <f>IF(AND(MONTH(AO$4)=MONTH($H136),YEAR(AO$4)=YEAR($H136)),#REF!,IF(AND(MONTH(AO$4)=MONTH($G136),YEAR(AO$4)=YEAR($G136)),#REF!,IF(AND(AO$4&lt;($H136+1),(AO$4+1)&gt;$G136),$U136,0)))</f>
        <v>0</v>
      </c>
      <c r="AP136" s="1285">
        <f>IF(AND(MONTH(AP$4)=MONTH($H136),YEAR(AP$4)=YEAR($H136)),#REF!,IF(AND(MONTH(AP$4)=MONTH($G136),YEAR(AP$4)=YEAR($G136)),#REF!,IF(AND(AP$4&lt;($H136+1),(AP$4+1)&gt;$G136),$U136,0)))</f>
        <v>0</v>
      </c>
      <c r="AQ136" s="1285">
        <f>IF(AND(MONTH(AQ$4)=MONTH($H136),YEAR(AQ$4)=YEAR($H136)),#REF!,IF(AND(MONTH(AQ$4)=MONTH($G136),YEAR(AQ$4)=YEAR($G136)),#REF!,IF(AND(AQ$4&lt;($H136+1),(AQ$4+1)&gt;$G136),$U136,0)))</f>
        <v>0</v>
      </c>
      <c r="AR136" s="1285">
        <f>IF(AND(MONTH(AR$4)=MONTH($H136),YEAR(AR$4)=YEAR($H136)),#REF!,IF(AND(MONTH(AR$4)=MONTH($G136),YEAR(AR$4)=YEAR($G136)),#REF!,IF(AND(AR$4&lt;($H136+1),(AR$4+1)&gt;$G136),$U136,0)))</f>
        <v>0</v>
      </c>
      <c r="AS136" s="1285">
        <f>IF(AND(MONTH(AS$4)=MONTH($H136),YEAR(AS$4)=YEAR($H136)),#REF!,IF(AND(MONTH(AS$4)=MONTH($G136),YEAR(AS$4)=YEAR($G136)),#REF!,IF(AND(AS$4&lt;($H136+1),(AS$4+1)&gt;$G136),$U136,0)))</f>
        <v>0</v>
      </c>
      <c r="AT136" s="1285">
        <f>IF(AND(MONTH(AT$4)=MONTH($H136),YEAR(AT$4)=YEAR($H136)),#REF!,IF(AND(MONTH(AT$4)=MONTH($G136),YEAR(AT$4)=YEAR($G136)),#REF!,IF(AND(AT$4&lt;($H136+1),(AT$4+1)&gt;$G136),$U136,0)))</f>
        <v>0</v>
      </c>
      <c r="AU136" s="1297"/>
      <c r="AV136" s="1028"/>
      <c r="AW136" s="1028"/>
    </row>
    <row r="137" spans="1:49" ht="18" customHeight="1">
      <c r="A137" s="1186">
        <v>55</v>
      </c>
      <c r="B137" s="1187" t="s">
        <v>167</v>
      </c>
      <c r="C137" s="1187" t="s">
        <v>35</v>
      </c>
      <c r="D137" s="1187"/>
      <c r="E137" s="1187" t="s">
        <v>180</v>
      </c>
      <c r="F137" s="1214" t="s">
        <v>181</v>
      </c>
      <c r="G137" s="1190">
        <v>44792</v>
      </c>
      <c r="H137" s="1190">
        <v>45156</v>
      </c>
      <c r="I137" s="1235"/>
      <c r="J137" s="1236">
        <v>614</v>
      </c>
      <c r="K137" s="1236">
        <v>614</v>
      </c>
      <c r="L137" s="1237">
        <v>15.87</v>
      </c>
      <c r="M137" s="1237">
        <v>1.38</v>
      </c>
      <c r="N137" s="1237">
        <v>17.330500000000001</v>
      </c>
      <c r="O137" s="1238">
        <v>2.2999999999999998</v>
      </c>
      <c r="P137" s="1234">
        <f t="shared" si="43"/>
        <v>17.25</v>
      </c>
      <c r="Q137" s="1284">
        <f t="shared" si="40"/>
        <v>9744.18</v>
      </c>
      <c r="R137" s="1285">
        <f t="shared" si="38"/>
        <v>847.32</v>
      </c>
      <c r="S137" s="1285">
        <f t="shared" si="39"/>
        <v>10591.5</v>
      </c>
      <c r="T137" s="1285">
        <f t="shared" si="41"/>
        <v>10640.927</v>
      </c>
      <c r="U137" s="1285">
        <f t="shared" si="44"/>
        <v>1412.2</v>
      </c>
      <c r="V137" s="1285">
        <f t="shared" si="42"/>
        <v>12053.127</v>
      </c>
      <c r="W137" s="1285">
        <f>IF(AND(MONTH(W$4)=MONTH($H137),YEAR(W$4)=YEAR($H137)),#REF!,IF(AND(MONTH(W$4)=MONTH($G137),YEAR(W$4)=YEAR($G137)),#REF!,IF(AND(W$4&lt;($H137+1),(W$4+1)&gt;$G137),$Q137,0)))</f>
        <v>9744.18</v>
      </c>
      <c r="X137" s="1285">
        <f>IF(AND(MONTH(X$4)=MONTH($H137),YEAR(X$4)=YEAR($H137)),#REF!,IF(AND(MONTH(X$4)=MONTH($G137),YEAR(X$4)=YEAR($G137)),#REF!,IF(AND(X$4&lt;($H137+1),(X$4+1)&gt;$G137),$T137,0)))</f>
        <v>10640.927</v>
      </c>
      <c r="Y137" s="1285">
        <f>IF(AND(MONTH(Y$4)=MONTH($H137),YEAR(Y$4)=YEAR($H137)),#REF!,IF(AND(MONTH(Y$4)=MONTH($G137),YEAR(Y$4)=YEAR($G137)),#REF!,IF(AND(Y$4&lt;($H137+1),(Y$4+1)&gt;$G137),$T137,0)))</f>
        <v>10640.927</v>
      </c>
      <c r="Z137" s="1285">
        <f>IF(AND(MONTH(Z$4)=MONTH($H137),YEAR(Z$4)=YEAR($H137)),#REF!,IF(AND(MONTH(Z$4)=MONTH($G137),YEAR(Z$4)=YEAR($G137)),#REF!,IF(AND(Z$4&lt;($H137+1),(Z$4+1)&gt;$G137),$T137,0)))</f>
        <v>10640.927</v>
      </c>
      <c r="AA137" s="1285">
        <f>IF(AND(MONTH(AA$4)=MONTH($H137),YEAR(AA$4)=YEAR($H137)),#REF!,IF(AND(MONTH(AA$4)=MONTH($G137),YEAR(AA$4)=YEAR($G137)),#REF!,IF(AND(AA$4&lt;($H137+1),(AA$4+1)&gt;$G137),$T137,0)))</f>
        <v>10640.927</v>
      </c>
      <c r="AB137" s="1285">
        <f>IF(AND(MONTH(AB$4)=MONTH($H137),YEAR(AB$4)=YEAR($H137)),#REF!,IF(AND(MONTH(AB$4)=MONTH($G137),YEAR(AB$4)=YEAR($G137)),#REF!,IF(AND(AB$4&lt;($H137+1),(AB$4+1)&gt;$G137),$T137,0)))</f>
        <v>10640.927</v>
      </c>
      <c r="AC137" s="1285">
        <f>IF(AND(MONTH(AC$4)=MONTH($H137),YEAR(AC$4)=YEAR($H137)),#REF!,IF(AND(MONTH(AC$4)=MONTH($G137),YEAR(AC$4)=YEAR($G137)),#REF!,IF(AND(AC$4&lt;($H137+1),(AC$4+1)&gt;$G137),$T137,0)))</f>
        <v>10640.927</v>
      </c>
      <c r="AD137" s="1285" t="e">
        <f>IF(AND(MONTH(AD$4)=MONTH($H137),YEAR(AD$4)=YEAR($H137)),#REF!,IF(AND(MONTH(AD$4)=MONTH($G137),YEAR(AD$4)=YEAR($G137)),#REF!,IF(AND(AD$4&lt;($H137+1),(AD$4+1)&gt;$G137),$T137,0)))</f>
        <v>#REF!</v>
      </c>
      <c r="AE137" s="1285">
        <f>IF(AND(MONTH(AE$4)=MONTH($H137),YEAR(AE$4)=YEAR($H137)),#REF!,IF(AND(MONTH(AE$4)=MONTH($G137),YEAR(AE$4)=YEAR($G137)),#REF!,IF(AND(AE$4&lt;($H137+1),(AE$4+1)&gt;$G137),$T137,0)))</f>
        <v>0</v>
      </c>
      <c r="AF137" s="1285">
        <f>IF(AND(MONTH(AF$4)=MONTH($H137),YEAR(AF$4)=YEAR($H137)),#REF!,IF(AND(MONTH(AF$4)=MONTH($G137),YEAR(AF$4)=YEAR($G137)),#REF!,IF(AND(AF$4&lt;($H137+1),(AF$4+1)&gt;$G137),$T137,0)))</f>
        <v>0</v>
      </c>
      <c r="AG137" s="1285">
        <f>IF(AND(MONTH(AG$4)=MONTH($H137),YEAR(AG$4)=YEAR($H137)),#REF!,IF(AND(MONTH(AG$4)=MONTH($G137),YEAR(AG$4)=YEAR($G137)),#REF!,IF(AND(AG$4&lt;($H137+1),(AG$4+1)&gt;$G137),$T137,0)))</f>
        <v>0</v>
      </c>
      <c r="AH137" s="1285">
        <f>IF(AND(MONTH(AH$4)=MONTH($H137),YEAR(AH$4)=YEAR($H137)),#REF!,IF(AND(MONTH(AH$4)=MONTH($G137),YEAR(AH$4)=YEAR($G137)),#REF!,IF(AND(AH$4&lt;($H137+1),(AH$4+1)&gt;$G137),$T137,0)))</f>
        <v>0</v>
      </c>
      <c r="AI137" s="1285">
        <f>IF(AND(MONTH(AI$4)=MONTH($H137),YEAR(AI$4)=YEAR($H137)),#REF!,IF(AND(MONTH(AI$4)=MONTH($G137),YEAR(AI$4)=YEAR($G137)),#REF!,IF(AND(AI$4&lt;($H137+1),(AI$4+1)&gt;$G137),$R137,0)))</f>
        <v>847.32</v>
      </c>
      <c r="AJ137" s="1285">
        <f>IF(AND(MONTH(AJ$4)=MONTH($H137),YEAR(AJ$4)=YEAR($H137)),#REF!,IF(AND(MONTH(AJ$4)=MONTH($G137),YEAR(AJ$4)=YEAR($G137)),#REF!,IF(AND(AJ$4&lt;($H137+1),(AJ$4+1)&gt;$G137),$U137,0)))</f>
        <v>1412.2</v>
      </c>
      <c r="AK137" s="1285">
        <f>IF(AND(MONTH(AK$4)=MONTH($H137),YEAR(AK$4)=YEAR($H137)),#REF!,IF(AND(MONTH(AK$4)=MONTH($G137),YEAR(AK$4)=YEAR($G137)),#REF!,IF(AND(AK$4&lt;($H137+1),(AK$4+1)&gt;$G137),$U137,0)))</f>
        <v>1412.2</v>
      </c>
      <c r="AL137" s="1285">
        <f>IF(AND(MONTH(AL$4)=MONTH($H137),YEAR(AL$4)=YEAR($H137)),#REF!,IF(AND(MONTH(AL$4)=MONTH($G137),YEAR(AL$4)=YEAR($G137)),#REF!,IF(AND(AL$4&lt;($H137+1),(AL$4+1)&gt;$G137),$U137,0)))</f>
        <v>1412.2</v>
      </c>
      <c r="AM137" s="1285">
        <f>IF(AND(MONTH(AM$4)=MONTH($H137),YEAR(AM$4)=YEAR($H137)),#REF!,IF(AND(MONTH(AM$4)=MONTH($G137),YEAR(AM$4)=YEAR($G137)),#REF!,IF(AND(AM$4&lt;($H137+1),(AM$4+1)&gt;$G137),$U137,0)))</f>
        <v>1412.2</v>
      </c>
      <c r="AN137" s="1285">
        <f>IF(AND(MONTH(AN$4)=MONTH($H137),YEAR(AN$4)=YEAR($H137)),#REF!,IF(AND(MONTH(AN$4)=MONTH($G137),YEAR(AN$4)=YEAR($G137)),#REF!,IF(AND(AN$4&lt;($H137+1),(AN$4+1)&gt;$G137),$U137,0)))</f>
        <v>1412.2</v>
      </c>
      <c r="AO137" s="1285">
        <f>IF(AND(MONTH(AO$4)=MONTH($H137),YEAR(AO$4)=YEAR($H137)),#REF!,IF(AND(MONTH(AO$4)=MONTH($G137),YEAR(AO$4)=YEAR($G137)),#REF!,IF(AND(AO$4&lt;($H137+1),(AO$4+1)&gt;$G137),$U137,0)))</f>
        <v>1412.2</v>
      </c>
      <c r="AP137" s="1285" t="e">
        <f>IF(AND(MONTH(AP$4)=MONTH($H137),YEAR(AP$4)=YEAR($H137)),#REF!,IF(AND(MONTH(AP$4)=MONTH($G137),YEAR(AP$4)=YEAR($G137)),#REF!,IF(AND(AP$4&lt;($H137+1),(AP$4+1)&gt;$G137),$U137,0)))</f>
        <v>#REF!</v>
      </c>
      <c r="AQ137" s="1285">
        <f>IF(AND(MONTH(AQ$4)=MONTH($H137),YEAR(AQ$4)=YEAR($H137)),#REF!,IF(AND(MONTH(AQ$4)=MONTH($G137),YEAR(AQ$4)=YEAR($G137)),#REF!,IF(AND(AQ$4&lt;($H137+1),(AQ$4+1)&gt;$G137),$U137,0)))</f>
        <v>0</v>
      </c>
      <c r="AR137" s="1285">
        <f>IF(AND(MONTH(AR$4)=MONTH($H137),YEAR(AR$4)=YEAR($H137)),#REF!,IF(AND(MONTH(AR$4)=MONTH($G137),YEAR(AR$4)=YEAR($G137)),#REF!,IF(AND(AR$4&lt;($H137+1),(AR$4+1)&gt;$G137),$U137,0)))</f>
        <v>0</v>
      </c>
      <c r="AS137" s="1285">
        <f>IF(AND(MONTH(AS$4)=MONTH($H137),YEAR(AS$4)=YEAR($H137)),#REF!,IF(AND(MONTH(AS$4)=MONTH($G137),YEAR(AS$4)=YEAR($G137)),#REF!,IF(AND(AS$4&lt;($H137+1),(AS$4+1)&gt;$G137),$U137,0)))</f>
        <v>0</v>
      </c>
      <c r="AT137" s="1285">
        <f>IF(AND(MONTH(AT$4)=MONTH($H137),YEAR(AT$4)=YEAR($H137)),#REF!,IF(AND(MONTH(AT$4)=MONTH($G137),YEAR(AT$4)=YEAR($G137)),#REF!,IF(AND(AT$4&lt;($H137+1),(AT$4+1)&gt;$G137),$U137,0)))</f>
        <v>0</v>
      </c>
      <c r="AU137" s="1297"/>
      <c r="AV137" s="1028"/>
      <c r="AW137" s="1028"/>
    </row>
    <row r="138" spans="1:49" ht="18" customHeight="1">
      <c r="A138" s="1186">
        <v>55</v>
      </c>
      <c r="B138" s="1187" t="s">
        <v>167</v>
      </c>
      <c r="C138" s="1187" t="s">
        <v>35</v>
      </c>
      <c r="D138" s="1187"/>
      <c r="E138" s="1187"/>
      <c r="F138" s="1214" t="s">
        <v>181</v>
      </c>
      <c r="G138" s="1190">
        <v>45157</v>
      </c>
      <c r="H138" s="1190">
        <v>45522</v>
      </c>
      <c r="I138" s="1235"/>
      <c r="J138" s="1236">
        <v>0</v>
      </c>
      <c r="K138" s="1236">
        <v>614</v>
      </c>
      <c r="L138" s="1237">
        <v>17.02</v>
      </c>
      <c r="M138" s="1237">
        <v>1.38</v>
      </c>
      <c r="N138" s="1237">
        <v>18.652999999999999</v>
      </c>
      <c r="O138" s="1238">
        <v>2.2999999999999998</v>
      </c>
      <c r="P138" s="1234">
        <f t="shared" si="43"/>
        <v>18.399999999999999</v>
      </c>
      <c r="Q138" s="1284">
        <f t="shared" si="40"/>
        <v>10450.280000000001</v>
      </c>
      <c r="R138" s="1285">
        <f t="shared" si="38"/>
        <v>847.32</v>
      </c>
      <c r="S138" s="1285">
        <f t="shared" si="39"/>
        <v>11297.6</v>
      </c>
      <c r="T138" s="1285">
        <f t="shared" si="41"/>
        <v>11452.941999999999</v>
      </c>
      <c r="U138" s="1285">
        <f t="shared" si="44"/>
        <v>1412.2</v>
      </c>
      <c r="V138" s="1285">
        <f t="shared" si="42"/>
        <v>12865.142</v>
      </c>
      <c r="W138" s="1285">
        <f>IF(AND(MONTH(W$4)=MONTH($H138),YEAR(W$4)=YEAR($H138)),#REF!,IF(AND(MONTH(W$4)=MONTH($G138),YEAR(W$4)=YEAR($G138)),#REF!,IF(AND(W$4&lt;($H138+1),(W$4+1)&gt;$G138),$Q138,0)))</f>
        <v>0</v>
      </c>
      <c r="X138" s="1285">
        <f>IF(AND(MONTH(X$4)=MONTH($H138),YEAR(X$4)=YEAR($H138)),#REF!,IF(AND(MONTH(X$4)=MONTH($G138),YEAR(X$4)=YEAR($G138)),#REF!,IF(AND(X$4&lt;($H138+1),(X$4+1)&gt;$G138),$T138,0)))</f>
        <v>0</v>
      </c>
      <c r="Y138" s="1285">
        <f>IF(AND(MONTH(Y$4)=MONTH($H138),YEAR(Y$4)=YEAR($H138)),#REF!,IF(AND(MONTH(Y$4)=MONTH($G138),YEAR(Y$4)=YEAR($G138)),#REF!,IF(AND(Y$4&lt;($H138+1),(Y$4+1)&gt;$G138),$T138,0)))</f>
        <v>0</v>
      </c>
      <c r="Z138" s="1285">
        <f>IF(AND(MONTH(Z$4)=MONTH($H138),YEAR(Z$4)=YEAR($H138)),#REF!,IF(AND(MONTH(Z$4)=MONTH($G138),YEAR(Z$4)=YEAR($G138)),#REF!,IF(AND(Z$4&lt;($H138+1),(Z$4+1)&gt;$G138),$T138,0)))</f>
        <v>0</v>
      </c>
      <c r="AA138" s="1285">
        <f>IF(AND(MONTH(AA$4)=MONTH($H138),YEAR(AA$4)=YEAR($H138)),#REF!,IF(AND(MONTH(AA$4)=MONTH($G138),YEAR(AA$4)=YEAR($G138)),#REF!,IF(AND(AA$4&lt;($H138+1),(AA$4+1)&gt;$G138),$T138,0)))</f>
        <v>0</v>
      </c>
      <c r="AB138" s="1285">
        <f>IF(AND(MONTH(AB$4)=MONTH($H138),YEAR(AB$4)=YEAR($H138)),#REF!,IF(AND(MONTH(AB$4)=MONTH($G138),YEAR(AB$4)=YEAR($G138)),#REF!,IF(AND(AB$4&lt;($H138+1),(AB$4+1)&gt;$G138),$T138,0)))</f>
        <v>0</v>
      </c>
      <c r="AC138" s="1285">
        <f>IF(AND(MONTH(AC$4)=MONTH($H138),YEAR(AC$4)=YEAR($H138)),#REF!,IF(AND(MONTH(AC$4)=MONTH($G138),YEAR(AC$4)=YEAR($G138)),#REF!,IF(AND(AC$4&lt;($H138+1),(AC$4+1)&gt;$G138),$T138,0)))</f>
        <v>0</v>
      </c>
      <c r="AD138" s="1285" t="e">
        <f>IF(AND(MONTH(AD$4)=MONTH($H138),YEAR(AD$4)=YEAR($H138)),#REF!,IF(AND(MONTH(AD$4)=MONTH($G138),YEAR(AD$4)=YEAR($G138)),#REF!,IF(AND(AD$4&lt;($H138+1),(AD$4+1)&gt;$G138),$T138,0)))</f>
        <v>#REF!</v>
      </c>
      <c r="AE138" s="1285">
        <f>IF(AND(MONTH(AE$4)=MONTH($H138),YEAR(AE$4)=YEAR($H138)),#REF!,IF(AND(MONTH(AE$4)=MONTH($G138),YEAR(AE$4)=YEAR($G138)),#REF!,IF(AND(AE$4&lt;($H138+1),(AE$4+1)&gt;$G138),$T138,0)))</f>
        <v>11452.941999999999</v>
      </c>
      <c r="AF138" s="1285">
        <f>IF(AND(MONTH(AF$4)=MONTH($H138),YEAR(AF$4)=YEAR($H138)),#REF!,IF(AND(MONTH(AF$4)=MONTH($G138),YEAR(AF$4)=YEAR($G138)),#REF!,IF(AND(AF$4&lt;($H138+1),(AF$4+1)&gt;$G138),$T138,0)))</f>
        <v>11452.941999999999</v>
      </c>
      <c r="AG138" s="1285">
        <f>IF(AND(MONTH(AG$4)=MONTH($H138),YEAR(AG$4)=YEAR($H138)),#REF!,IF(AND(MONTH(AG$4)=MONTH($G138),YEAR(AG$4)=YEAR($G138)),#REF!,IF(AND(AG$4&lt;($H138+1),(AG$4+1)&gt;$G138),$T138,0)))</f>
        <v>11452.941999999999</v>
      </c>
      <c r="AH138" s="1285">
        <f>IF(AND(MONTH(AH$4)=MONTH($H138),YEAR(AH$4)=YEAR($H138)),#REF!,IF(AND(MONTH(AH$4)=MONTH($G138),YEAR(AH$4)=YEAR($G138)),#REF!,IF(AND(AH$4&lt;($H138+1),(AH$4+1)&gt;$G138),$T138,0)))</f>
        <v>11452.941999999999</v>
      </c>
      <c r="AI138" s="1285">
        <f>IF(AND(MONTH(AI$4)=MONTH($H138),YEAR(AI$4)=YEAR($H138)),#REF!,IF(AND(MONTH(AI$4)=MONTH($G138),YEAR(AI$4)=YEAR($G138)),#REF!,IF(AND(AI$4&lt;($H138+1),(AI$4+1)&gt;$G138),$R138,0)))</f>
        <v>0</v>
      </c>
      <c r="AJ138" s="1285">
        <f>IF(AND(MONTH(AJ$4)=MONTH($H138),YEAR(AJ$4)=YEAR($H138)),#REF!,IF(AND(MONTH(AJ$4)=MONTH($G138),YEAR(AJ$4)=YEAR($G138)),#REF!,IF(AND(AJ$4&lt;($H138+1),(AJ$4+1)&gt;$G138),$U138,0)))</f>
        <v>0</v>
      </c>
      <c r="AK138" s="1285">
        <f>IF(AND(MONTH(AK$4)=MONTH($H138),YEAR(AK$4)=YEAR($H138)),#REF!,IF(AND(MONTH(AK$4)=MONTH($G138),YEAR(AK$4)=YEAR($G138)),#REF!,IF(AND(AK$4&lt;($H138+1),(AK$4+1)&gt;$G138),$U138,0)))</f>
        <v>0</v>
      </c>
      <c r="AL138" s="1285">
        <f>IF(AND(MONTH(AL$4)=MONTH($H138),YEAR(AL$4)=YEAR($H138)),#REF!,IF(AND(MONTH(AL$4)=MONTH($G138),YEAR(AL$4)=YEAR($G138)),#REF!,IF(AND(AL$4&lt;($H138+1),(AL$4+1)&gt;$G138),$U138,0)))</f>
        <v>0</v>
      </c>
      <c r="AM138" s="1285">
        <f>IF(AND(MONTH(AM$4)=MONTH($H138),YEAR(AM$4)=YEAR($H138)),#REF!,IF(AND(MONTH(AM$4)=MONTH($G138),YEAR(AM$4)=YEAR($G138)),#REF!,IF(AND(AM$4&lt;($H138+1),(AM$4+1)&gt;$G138),$U138,0)))</f>
        <v>0</v>
      </c>
      <c r="AN138" s="1285">
        <f>IF(AND(MONTH(AN$4)=MONTH($H138),YEAR(AN$4)=YEAR($H138)),#REF!,IF(AND(MONTH(AN$4)=MONTH($G138),YEAR(AN$4)=YEAR($G138)),#REF!,IF(AND(AN$4&lt;($H138+1),(AN$4+1)&gt;$G138),$U138,0)))</f>
        <v>0</v>
      </c>
      <c r="AO138" s="1285">
        <f>IF(AND(MONTH(AO$4)=MONTH($H138),YEAR(AO$4)=YEAR($H138)),#REF!,IF(AND(MONTH(AO$4)=MONTH($G138),YEAR(AO$4)=YEAR($G138)),#REF!,IF(AND(AO$4&lt;($H138+1),(AO$4+1)&gt;$G138),$U138,0)))</f>
        <v>0</v>
      </c>
      <c r="AP138" s="1285" t="e">
        <f>IF(AND(MONTH(AP$4)=MONTH($H138),YEAR(AP$4)=YEAR($H138)),#REF!,IF(AND(MONTH(AP$4)=MONTH($G138),YEAR(AP$4)=YEAR($G138)),#REF!,IF(AND(AP$4&lt;($H138+1),(AP$4+1)&gt;$G138),$U138,0)))</f>
        <v>#REF!</v>
      </c>
      <c r="AQ138" s="1285">
        <f>IF(AND(MONTH(AQ$4)=MONTH($H138),YEAR(AQ$4)=YEAR($H138)),#REF!,IF(AND(MONTH(AQ$4)=MONTH($G138),YEAR(AQ$4)=YEAR($G138)),#REF!,IF(AND(AQ$4&lt;($H138+1),(AQ$4+1)&gt;$G138),$U138,0)))</f>
        <v>1412.2</v>
      </c>
      <c r="AR138" s="1285">
        <f>IF(AND(MONTH(AR$4)=MONTH($H138),YEAR(AR$4)=YEAR($H138)),#REF!,IF(AND(MONTH(AR$4)=MONTH($G138),YEAR(AR$4)=YEAR($G138)),#REF!,IF(AND(AR$4&lt;($H138+1),(AR$4+1)&gt;$G138),$U138,0)))</f>
        <v>1412.2</v>
      </c>
      <c r="AS138" s="1285">
        <f>IF(AND(MONTH(AS$4)=MONTH($H138),YEAR(AS$4)=YEAR($H138)),#REF!,IF(AND(MONTH(AS$4)=MONTH($G138),YEAR(AS$4)=YEAR($G138)),#REF!,IF(AND(AS$4&lt;($H138+1),(AS$4+1)&gt;$G138),$U138,0)))</f>
        <v>1412.2</v>
      </c>
      <c r="AT138" s="1285">
        <f>IF(AND(MONTH(AT$4)=MONTH($H138),YEAR(AT$4)=YEAR($H138)),#REF!,IF(AND(MONTH(AT$4)=MONTH($G138),YEAR(AT$4)=YEAR($G138)),#REF!,IF(AND(AT$4&lt;($H138+1),(AT$4+1)&gt;$G138),$U138,0)))</f>
        <v>1412.2</v>
      </c>
      <c r="AU138" s="1297"/>
      <c r="AV138" s="1028"/>
      <c r="AW138" s="1028"/>
    </row>
    <row r="139" spans="1:49" ht="18" customHeight="1">
      <c r="A139" s="1186">
        <v>56</v>
      </c>
      <c r="B139" s="1196" t="s">
        <v>167</v>
      </c>
      <c r="C139" s="1196" t="s">
        <v>35</v>
      </c>
      <c r="D139" s="1196"/>
      <c r="E139" s="1199" t="s">
        <v>182</v>
      </c>
      <c r="F139" s="1200" t="s">
        <v>183</v>
      </c>
      <c r="G139" s="1203">
        <v>44903</v>
      </c>
      <c r="H139" s="1203">
        <v>45267</v>
      </c>
      <c r="I139" s="1245"/>
      <c r="J139" s="1246">
        <v>250</v>
      </c>
      <c r="K139" s="1246">
        <v>250</v>
      </c>
      <c r="L139" s="1247">
        <v>32.071199999999997</v>
      </c>
      <c r="M139" s="1247">
        <v>1.38</v>
      </c>
      <c r="N139" s="1247">
        <v>35.961880000000001</v>
      </c>
      <c r="O139" s="1248">
        <v>2.2999999999999998</v>
      </c>
      <c r="P139" s="1249">
        <f t="shared" si="43"/>
        <v>33.4512</v>
      </c>
      <c r="Q139" s="1284">
        <f t="shared" si="40"/>
        <v>8017.8</v>
      </c>
      <c r="R139" s="1285">
        <f t="shared" si="38"/>
        <v>345</v>
      </c>
      <c r="S139" s="1285">
        <f t="shared" si="39"/>
        <v>8362.7999999999993</v>
      </c>
      <c r="T139" s="1285">
        <f t="shared" si="41"/>
        <v>8990.4699999999993</v>
      </c>
      <c r="U139" s="1285">
        <f t="shared" si="44"/>
        <v>575</v>
      </c>
      <c r="V139" s="1285">
        <f t="shared" si="42"/>
        <v>9565.4699999999993</v>
      </c>
      <c r="W139" s="1285">
        <f>IF(AND(MONTH(W$4)=MONTH($H139),YEAR(W$4)=YEAR($H139)),#REF!,IF(AND(MONTH(W$4)=MONTH($G139),YEAR(W$4)=YEAR($G139)),#REF!,IF(AND(W$4&lt;($H139+1),(W$4+1)&gt;$G139),$Q139,0)))</f>
        <v>8017.8</v>
      </c>
      <c r="X139" s="1285">
        <f>IF(AND(MONTH(X$4)=MONTH($H139),YEAR(X$4)=YEAR($H139)),#REF!,IF(AND(MONTH(X$4)=MONTH($G139),YEAR(X$4)=YEAR($G139)),#REF!,IF(AND(X$4&lt;($H139+1),(X$4+1)&gt;$G139),$T139,0)))</f>
        <v>8990.4699999999993</v>
      </c>
      <c r="Y139" s="1285">
        <f>IF(AND(MONTH(Y$4)=MONTH($H139),YEAR(Y$4)=YEAR($H139)),#REF!,IF(AND(MONTH(Y$4)=MONTH($G139),YEAR(Y$4)=YEAR($G139)),#REF!,IF(AND(Y$4&lt;($H139+1),(Y$4+1)&gt;$G139),$T139,0)))</f>
        <v>8990.4699999999993</v>
      </c>
      <c r="Z139" s="1285">
        <f>IF(AND(MONTH(Z$4)=MONTH($H139),YEAR(Z$4)=YEAR($H139)),#REF!,IF(AND(MONTH(Z$4)=MONTH($G139),YEAR(Z$4)=YEAR($G139)),#REF!,IF(AND(Z$4&lt;($H139+1),(Z$4+1)&gt;$G139),$T139,0)))</f>
        <v>8990.4699999999993</v>
      </c>
      <c r="AA139" s="1285">
        <f>IF(AND(MONTH(AA$4)=MONTH($H139),YEAR(AA$4)=YEAR($H139)),#REF!,IF(AND(MONTH(AA$4)=MONTH($G139),YEAR(AA$4)=YEAR($G139)),#REF!,IF(AND(AA$4&lt;($H139+1),(AA$4+1)&gt;$G139),$T139,0)))</f>
        <v>8990.4699999999993</v>
      </c>
      <c r="AB139" s="1285">
        <f>IF(AND(MONTH(AB$4)=MONTH($H139),YEAR(AB$4)=YEAR($H139)),#REF!,IF(AND(MONTH(AB$4)=MONTH($G139),YEAR(AB$4)=YEAR($G139)),#REF!,IF(AND(AB$4&lt;($H139+1),(AB$4+1)&gt;$G139),$T139,0)))</f>
        <v>8990.4699999999993</v>
      </c>
      <c r="AC139" s="1285">
        <f>IF(AND(MONTH(AC$4)=MONTH($H139),YEAR(AC$4)=YEAR($H139)),#REF!,IF(AND(MONTH(AC$4)=MONTH($G139),YEAR(AC$4)=YEAR($G139)),#REF!,IF(AND(AC$4&lt;($H139+1),(AC$4+1)&gt;$G139),$T139,0)))</f>
        <v>8990.4699999999993</v>
      </c>
      <c r="AD139" s="1285">
        <f>IF(AND(MONTH(AD$4)=MONTH($H139),YEAR(AD$4)=YEAR($H139)),#REF!,IF(AND(MONTH(AD$4)=MONTH($G139),YEAR(AD$4)=YEAR($G139)),#REF!,IF(AND(AD$4&lt;($H139+1),(AD$4+1)&gt;$G139),$T139,0)))</f>
        <v>8990.4699999999993</v>
      </c>
      <c r="AE139" s="1285">
        <f>IF(AND(MONTH(AE$4)=MONTH($H139),YEAR(AE$4)=YEAR($H139)),#REF!,IF(AND(MONTH(AE$4)=MONTH($G139),YEAR(AE$4)=YEAR($G139)),#REF!,IF(AND(AE$4&lt;($H139+1),(AE$4+1)&gt;$G139),$T139,0)))</f>
        <v>8990.4699999999993</v>
      </c>
      <c r="AF139" s="1285">
        <f>IF(AND(MONTH(AF$4)=MONTH($H139),YEAR(AF$4)=YEAR($H139)),#REF!,IF(AND(MONTH(AF$4)=MONTH($G139),YEAR(AF$4)=YEAR($G139)),#REF!,IF(AND(AF$4&lt;($H139+1),(AF$4+1)&gt;$G139),$T139,0)))</f>
        <v>8990.4699999999993</v>
      </c>
      <c r="AG139" s="1285">
        <f>IF(AND(MONTH(AG$4)=MONTH($H139),YEAR(AG$4)=YEAR($H139)),#REF!,IF(AND(MONTH(AG$4)=MONTH($G139),YEAR(AG$4)=YEAR($G139)),#REF!,IF(AND(AG$4&lt;($H139+1),(AG$4+1)&gt;$G139),$T139,0)))</f>
        <v>8990.4699999999993</v>
      </c>
      <c r="AH139" s="1285" t="e">
        <f>IF(AND(MONTH(AH$4)=MONTH($H139),YEAR(AH$4)=YEAR($H139)),#REF!,IF(AND(MONTH(AH$4)=MONTH($G139),YEAR(AH$4)=YEAR($G139)),#REF!,IF(AND(AH$4&lt;($H139+1),(AH$4+1)&gt;$G139),$T139,0)))</f>
        <v>#REF!</v>
      </c>
      <c r="AI139" s="1285">
        <f>IF(AND(MONTH(AI$4)=MONTH($H139),YEAR(AI$4)=YEAR($H139)),#REF!,IF(AND(MONTH(AI$4)=MONTH($G139),YEAR(AI$4)=YEAR($G139)),#REF!,IF(AND(AI$4&lt;($H139+1),(AI$4+1)&gt;$G139),$R139,0)))</f>
        <v>345</v>
      </c>
      <c r="AJ139" s="1285">
        <f>IF(AND(MONTH(AJ$4)=MONTH($H139),YEAR(AJ$4)=YEAR($H139)),#REF!,IF(AND(MONTH(AJ$4)=MONTH($G139),YEAR(AJ$4)=YEAR($G139)),#REF!,IF(AND(AJ$4&lt;($H139+1),(AJ$4+1)&gt;$G139),$U139,0)))</f>
        <v>575</v>
      </c>
      <c r="AK139" s="1285">
        <f>IF(AND(MONTH(AK$4)=MONTH($H139),YEAR(AK$4)=YEAR($H139)),#REF!,IF(AND(MONTH(AK$4)=MONTH($G139),YEAR(AK$4)=YEAR($G139)),#REF!,IF(AND(AK$4&lt;($H139+1),(AK$4+1)&gt;$G139),$U139,0)))</f>
        <v>575</v>
      </c>
      <c r="AL139" s="1285">
        <f>IF(AND(MONTH(AL$4)=MONTH($H139),YEAR(AL$4)=YEAR($H139)),#REF!,IF(AND(MONTH(AL$4)=MONTH($G139),YEAR(AL$4)=YEAR($G139)),#REF!,IF(AND(AL$4&lt;($H139+1),(AL$4+1)&gt;$G139),$U139,0)))</f>
        <v>575</v>
      </c>
      <c r="AM139" s="1285">
        <f>IF(AND(MONTH(AM$4)=MONTH($H139),YEAR(AM$4)=YEAR($H139)),#REF!,IF(AND(MONTH(AM$4)=MONTH($G139),YEAR(AM$4)=YEAR($G139)),#REF!,IF(AND(AM$4&lt;($H139+1),(AM$4+1)&gt;$G139),$U139,0)))</f>
        <v>575</v>
      </c>
      <c r="AN139" s="1285">
        <f>IF(AND(MONTH(AN$4)=MONTH($H139),YEAR(AN$4)=YEAR($H139)),#REF!,IF(AND(MONTH(AN$4)=MONTH($G139),YEAR(AN$4)=YEAR($G139)),#REF!,IF(AND(AN$4&lt;($H139+1),(AN$4+1)&gt;$G139),$U139,0)))</f>
        <v>575</v>
      </c>
      <c r="AO139" s="1285">
        <f>IF(AND(MONTH(AO$4)=MONTH($H139),YEAR(AO$4)=YEAR($H139)),#REF!,IF(AND(MONTH(AO$4)=MONTH($G139),YEAR(AO$4)=YEAR($G139)),#REF!,IF(AND(AO$4&lt;($H139+1),(AO$4+1)&gt;$G139),$U139,0)))</f>
        <v>575</v>
      </c>
      <c r="AP139" s="1285">
        <f>IF(AND(MONTH(AP$4)=MONTH($H139),YEAR(AP$4)=YEAR($H139)),#REF!,IF(AND(MONTH(AP$4)=MONTH($G139),YEAR(AP$4)=YEAR($G139)),#REF!,IF(AND(AP$4&lt;($H139+1),(AP$4+1)&gt;$G139),$U139,0)))</f>
        <v>575</v>
      </c>
      <c r="AQ139" s="1285">
        <f>IF(AND(MONTH(AQ$4)=MONTH($H139),YEAR(AQ$4)=YEAR($H139)),#REF!,IF(AND(MONTH(AQ$4)=MONTH($G139),YEAR(AQ$4)=YEAR($G139)),#REF!,IF(AND(AQ$4&lt;($H139+1),(AQ$4+1)&gt;$G139),$U139,0)))</f>
        <v>575</v>
      </c>
      <c r="AR139" s="1285">
        <f>IF(AND(MONTH(AR$4)=MONTH($H139),YEAR(AR$4)=YEAR($H139)),#REF!,IF(AND(MONTH(AR$4)=MONTH($G139),YEAR(AR$4)=YEAR($G139)),#REF!,IF(AND(AR$4&lt;($H139+1),(AR$4+1)&gt;$G139),$U139,0)))</f>
        <v>575</v>
      </c>
      <c r="AS139" s="1285">
        <f>IF(AND(MONTH(AS$4)=MONTH($H139),YEAR(AS$4)=YEAR($H139)),#REF!,IF(AND(MONTH(AS$4)=MONTH($G139),YEAR(AS$4)=YEAR($G139)),#REF!,IF(AND(AS$4&lt;($H139+1),(AS$4+1)&gt;$G139),$U139,0)))</f>
        <v>575</v>
      </c>
      <c r="AT139" s="1285" t="e">
        <f>IF(AND(MONTH(AT$4)=MONTH($H139),YEAR(AT$4)=YEAR($H139)),#REF!,IF(AND(MONTH(AT$4)=MONTH($G139),YEAR(AT$4)=YEAR($G139)),#REF!,IF(AND(AT$4&lt;($H139+1),(AT$4+1)&gt;$G139),$U139,0)))</f>
        <v>#REF!</v>
      </c>
      <c r="AU139" s="1297"/>
      <c r="AV139" s="1028"/>
      <c r="AW139" s="1028"/>
    </row>
    <row r="140" spans="1:49" ht="18" customHeight="1">
      <c r="A140" s="1186">
        <v>56</v>
      </c>
      <c r="B140" s="1196" t="s">
        <v>167</v>
      </c>
      <c r="C140" s="1196" t="s">
        <v>35</v>
      </c>
      <c r="D140" s="1196"/>
      <c r="E140" s="1199"/>
      <c r="F140" s="1200" t="s">
        <v>183</v>
      </c>
      <c r="G140" s="1203">
        <v>45268</v>
      </c>
      <c r="H140" s="1203">
        <v>45633</v>
      </c>
      <c r="I140" s="1245"/>
      <c r="J140" s="1246">
        <v>0</v>
      </c>
      <c r="K140" s="1246">
        <v>250</v>
      </c>
      <c r="L140" s="1247">
        <v>33.005000000000003</v>
      </c>
      <c r="M140" s="1247">
        <v>1.38</v>
      </c>
      <c r="N140" s="1247">
        <v>37.03575</v>
      </c>
      <c r="O140" s="1248">
        <v>2.2999999999999998</v>
      </c>
      <c r="P140" s="1249">
        <f t="shared" si="43"/>
        <v>34.384999999999998</v>
      </c>
      <c r="Q140" s="1284">
        <f t="shared" si="40"/>
        <v>8251.25</v>
      </c>
      <c r="R140" s="1285">
        <f t="shared" si="38"/>
        <v>345</v>
      </c>
      <c r="S140" s="1285">
        <f t="shared" si="39"/>
        <v>8596.25</v>
      </c>
      <c r="T140" s="1285">
        <f t="shared" si="41"/>
        <v>9258.9375</v>
      </c>
      <c r="U140" s="1285">
        <f t="shared" si="44"/>
        <v>575</v>
      </c>
      <c r="V140" s="1285">
        <f t="shared" si="42"/>
        <v>9833.9375</v>
      </c>
      <c r="W140" s="1285">
        <f>IF(AND(MONTH(W$4)=MONTH($H140),YEAR(W$4)=YEAR($H140)),#REF!,IF(AND(MONTH(W$4)=MONTH($G140),YEAR(W$4)=YEAR($G140)),#REF!,IF(AND(W$4&lt;($H140+1),(W$4+1)&gt;$G140),$Q140,0)))</f>
        <v>0</v>
      </c>
      <c r="X140" s="1285">
        <f>IF(AND(MONTH(X$4)=MONTH($H140),YEAR(X$4)=YEAR($H140)),#REF!,IF(AND(MONTH(X$4)=MONTH($G140),YEAR(X$4)=YEAR($G140)),#REF!,IF(AND(X$4&lt;($H140+1),(X$4+1)&gt;$G140),$T140,0)))</f>
        <v>0</v>
      </c>
      <c r="Y140" s="1285">
        <f>IF(AND(MONTH(Y$4)=MONTH($H140),YEAR(Y$4)=YEAR($H140)),#REF!,IF(AND(MONTH(Y$4)=MONTH($G140),YEAR(Y$4)=YEAR($G140)),#REF!,IF(AND(Y$4&lt;($H140+1),(Y$4+1)&gt;$G140),$T140,0)))</f>
        <v>0</v>
      </c>
      <c r="Z140" s="1285">
        <f>IF(AND(MONTH(Z$4)=MONTH($H140),YEAR(Z$4)=YEAR($H140)),#REF!,IF(AND(MONTH(Z$4)=MONTH($G140),YEAR(Z$4)=YEAR($G140)),#REF!,IF(AND(Z$4&lt;($H140+1),(Z$4+1)&gt;$G140),$T140,0)))</f>
        <v>0</v>
      </c>
      <c r="AA140" s="1285">
        <f>IF(AND(MONTH(AA$4)=MONTH($H140),YEAR(AA$4)=YEAR($H140)),#REF!,IF(AND(MONTH(AA$4)=MONTH($G140),YEAR(AA$4)=YEAR($G140)),#REF!,IF(AND(AA$4&lt;($H140+1),(AA$4+1)&gt;$G140),$T140,0)))</f>
        <v>0</v>
      </c>
      <c r="AB140" s="1285">
        <f>IF(AND(MONTH(AB$4)=MONTH($H140),YEAR(AB$4)=YEAR($H140)),#REF!,IF(AND(MONTH(AB$4)=MONTH($G140),YEAR(AB$4)=YEAR($G140)),#REF!,IF(AND(AB$4&lt;($H140+1),(AB$4+1)&gt;$G140),$T140,0)))</f>
        <v>0</v>
      </c>
      <c r="AC140" s="1285">
        <f>IF(AND(MONTH(AC$4)=MONTH($H140),YEAR(AC$4)=YEAR($H140)),#REF!,IF(AND(MONTH(AC$4)=MONTH($G140),YEAR(AC$4)=YEAR($G140)),#REF!,IF(AND(AC$4&lt;($H140+1),(AC$4+1)&gt;$G140),$T140,0)))</f>
        <v>0</v>
      </c>
      <c r="AD140" s="1285">
        <f>IF(AND(MONTH(AD$4)=MONTH($H140),YEAR(AD$4)=YEAR($H140)),#REF!,IF(AND(MONTH(AD$4)=MONTH($G140),YEAR(AD$4)=YEAR($G140)),#REF!,IF(AND(AD$4&lt;($H140+1),(AD$4+1)&gt;$G140),$T140,0)))</f>
        <v>0</v>
      </c>
      <c r="AE140" s="1285">
        <f>IF(AND(MONTH(AE$4)=MONTH($H140),YEAR(AE$4)=YEAR($H140)),#REF!,IF(AND(MONTH(AE$4)=MONTH($G140),YEAR(AE$4)=YEAR($G140)),#REF!,IF(AND(AE$4&lt;($H140+1),(AE$4+1)&gt;$G140),$T140,0)))</f>
        <v>0</v>
      </c>
      <c r="AF140" s="1285">
        <f>IF(AND(MONTH(AF$4)=MONTH($H140),YEAR(AF$4)=YEAR($H140)),#REF!,IF(AND(MONTH(AF$4)=MONTH($G140),YEAR(AF$4)=YEAR($G140)),#REF!,IF(AND(AF$4&lt;($H140+1),(AF$4+1)&gt;$G140),$T140,0)))</f>
        <v>0</v>
      </c>
      <c r="AG140" s="1285">
        <f>IF(AND(MONTH(AG$4)=MONTH($H140),YEAR(AG$4)=YEAR($H140)),#REF!,IF(AND(MONTH(AG$4)=MONTH($G140),YEAR(AG$4)=YEAR($G140)),#REF!,IF(AND(AG$4&lt;($H140+1),(AG$4+1)&gt;$G140),$T140,0)))</f>
        <v>0</v>
      </c>
      <c r="AH140" s="1285" t="e">
        <f>IF(AND(MONTH(AH$4)=MONTH($H140),YEAR(AH$4)=YEAR($H140)),#REF!,IF(AND(MONTH(AH$4)=MONTH($G140),YEAR(AH$4)=YEAR($G140)),#REF!,IF(AND(AH$4&lt;($H140+1),(AH$4+1)&gt;$G140),$T140,0)))</f>
        <v>#REF!</v>
      </c>
      <c r="AI140" s="1285">
        <f>IF(AND(MONTH(AI$4)=MONTH($H140),YEAR(AI$4)=YEAR($H140)),#REF!,IF(AND(MONTH(AI$4)=MONTH($G140),YEAR(AI$4)=YEAR($G140)),#REF!,IF(AND(AI$4&lt;($H140+1),(AI$4+1)&gt;$G140),$R140,0)))</f>
        <v>0</v>
      </c>
      <c r="AJ140" s="1285">
        <f>IF(AND(MONTH(AJ$4)=MONTH($H140),YEAR(AJ$4)=YEAR($H140)),#REF!,IF(AND(MONTH(AJ$4)=MONTH($G140),YEAR(AJ$4)=YEAR($G140)),#REF!,IF(AND(AJ$4&lt;($H140+1),(AJ$4+1)&gt;$G140),$U140,0)))</f>
        <v>0</v>
      </c>
      <c r="AK140" s="1285">
        <f>IF(AND(MONTH(AK$4)=MONTH($H140),YEAR(AK$4)=YEAR($H140)),#REF!,IF(AND(MONTH(AK$4)=MONTH($G140),YEAR(AK$4)=YEAR($G140)),#REF!,IF(AND(AK$4&lt;($H140+1),(AK$4+1)&gt;$G140),$U140,0)))</f>
        <v>0</v>
      </c>
      <c r="AL140" s="1285">
        <f>IF(AND(MONTH(AL$4)=MONTH($H140),YEAR(AL$4)=YEAR($H140)),#REF!,IF(AND(MONTH(AL$4)=MONTH($G140),YEAR(AL$4)=YEAR($G140)),#REF!,IF(AND(AL$4&lt;($H140+1),(AL$4+1)&gt;$G140),$U140,0)))</f>
        <v>0</v>
      </c>
      <c r="AM140" s="1285">
        <f>IF(AND(MONTH(AM$4)=MONTH($H140),YEAR(AM$4)=YEAR($H140)),#REF!,IF(AND(MONTH(AM$4)=MONTH($G140),YEAR(AM$4)=YEAR($G140)),#REF!,IF(AND(AM$4&lt;($H140+1),(AM$4+1)&gt;$G140),$U140,0)))</f>
        <v>0</v>
      </c>
      <c r="AN140" s="1285">
        <f>IF(AND(MONTH(AN$4)=MONTH($H140),YEAR(AN$4)=YEAR($H140)),#REF!,IF(AND(MONTH(AN$4)=MONTH($G140),YEAR(AN$4)=YEAR($G140)),#REF!,IF(AND(AN$4&lt;($H140+1),(AN$4+1)&gt;$G140),$U140,0)))</f>
        <v>0</v>
      </c>
      <c r="AO140" s="1285">
        <f>IF(AND(MONTH(AO$4)=MONTH($H140),YEAR(AO$4)=YEAR($H140)),#REF!,IF(AND(MONTH(AO$4)=MONTH($G140),YEAR(AO$4)=YEAR($G140)),#REF!,IF(AND(AO$4&lt;($H140+1),(AO$4+1)&gt;$G140),$U140,0)))</f>
        <v>0</v>
      </c>
      <c r="AP140" s="1285">
        <f>IF(AND(MONTH(AP$4)=MONTH($H140),YEAR(AP$4)=YEAR($H140)),#REF!,IF(AND(MONTH(AP$4)=MONTH($G140),YEAR(AP$4)=YEAR($G140)),#REF!,IF(AND(AP$4&lt;($H140+1),(AP$4+1)&gt;$G140),$U140,0)))</f>
        <v>0</v>
      </c>
      <c r="AQ140" s="1285">
        <f>IF(AND(MONTH(AQ$4)=MONTH($H140),YEAR(AQ$4)=YEAR($H140)),#REF!,IF(AND(MONTH(AQ$4)=MONTH($G140),YEAR(AQ$4)=YEAR($G140)),#REF!,IF(AND(AQ$4&lt;($H140+1),(AQ$4+1)&gt;$G140),$U140,0)))</f>
        <v>0</v>
      </c>
      <c r="AR140" s="1285">
        <f>IF(AND(MONTH(AR$4)=MONTH($H140),YEAR(AR$4)=YEAR($H140)),#REF!,IF(AND(MONTH(AR$4)=MONTH($G140),YEAR(AR$4)=YEAR($G140)),#REF!,IF(AND(AR$4&lt;($H140+1),(AR$4+1)&gt;$G140),$U140,0)))</f>
        <v>0</v>
      </c>
      <c r="AS140" s="1285">
        <f>IF(AND(MONTH(AS$4)=MONTH($H140),YEAR(AS$4)=YEAR($H140)),#REF!,IF(AND(MONTH(AS$4)=MONTH($G140),YEAR(AS$4)=YEAR($G140)),#REF!,IF(AND(AS$4&lt;($H140+1),(AS$4+1)&gt;$G140),$U140,0)))</f>
        <v>0</v>
      </c>
      <c r="AT140" s="1285" t="e">
        <f>IF(AND(MONTH(AT$4)=MONTH($H140),YEAR(AT$4)=YEAR($H140)),#REF!,IF(AND(MONTH(AT$4)=MONTH($G140),YEAR(AT$4)=YEAR($G140)),#REF!,IF(AND(AT$4&lt;($H140+1),(AT$4+1)&gt;$G140),$U140,0)))</f>
        <v>#REF!</v>
      </c>
      <c r="AU140" s="1297"/>
      <c r="AV140" s="1028"/>
      <c r="AW140" s="1028"/>
    </row>
    <row r="141" spans="1:49" ht="18" customHeight="1">
      <c r="A141" s="1186">
        <v>56</v>
      </c>
      <c r="B141" s="1196" t="s">
        <v>167</v>
      </c>
      <c r="C141" s="1196" t="s">
        <v>35</v>
      </c>
      <c r="D141" s="1196"/>
      <c r="E141" s="1199"/>
      <c r="F141" s="1200" t="s">
        <v>183</v>
      </c>
      <c r="G141" s="1203">
        <v>45634</v>
      </c>
      <c r="H141" s="1203">
        <v>45998</v>
      </c>
      <c r="I141" s="1245"/>
      <c r="J141" s="1246">
        <v>0</v>
      </c>
      <c r="K141" s="1246">
        <v>250</v>
      </c>
      <c r="L141" s="1247">
        <v>33.924999999999997</v>
      </c>
      <c r="M141" s="1247">
        <v>1.38</v>
      </c>
      <c r="N141" s="1247">
        <v>38.09375</v>
      </c>
      <c r="O141" s="1248">
        <v>2.2999999999999998</v>
      </c>
      <c r="P141" s="1249">
        <f t="shared" si="43"/>
        <v>35.305</v>
      </c>
      <c r="Q141" s="1284">
        <f t="shared" si="40"/>
        <v>8481.25</v>
      </c>
      <c r="R141" s="1285">
        <f t="shared" si="38"/>
        <v>345</v>
      </c>
      <c r="S141" s="1285">
        <f t="shared" si="39"/>
        <v>8826.25</v>
      </c>
      <c r="T141" s="1285">
        <f t="shared" si="41"/>
        <v>9523.4375</v>
      </c>
      <c r="U141" s="1285">
        <f t="shared" si="44"/>
        <v>575</v>
      </c>
      <c r="V141" s="1285">
        <f t="shared" si="42"/>
        <v>10098.4375</v>
      </c>
      <c r="W141" s="1285">
        <f>IF(AND(MONTH(W$4)=MONTH($H141),YEAR(W$4)=YEAR($H141)),#REF!,IF(AND(MONTH(W$4)=MONTH($G141),YEAR(W$4)=YEAR($G141)),#REF!,IF(AND(W$4&lt;($H141+1),(W$4+1)&gt;$G141),$Q141,0)))</f>
        <v>0</v>
      </c>
      <c r="X141" s="1285">
        <f>IF(AND(MONTH(X$4)=MONTH($H141),YEAR(X$4)=YEAR($H141)),#REF!,IF(AND(MONTH(X$4)=MONTH($G141),YEAR(X$4)=YEAR($G141)),#REF!,IF(AND(X$4&lt;($H141+1),(X$4+1)&gt;$G141),$T141,0)))</f>
        <v>0</v>
      </c>
      <c r="Y141" s="1285">
        <f>IF(AND(MONTH(Y$4)=MONTH($H141),YEAR(Y$4)=YEAR($H141)),#REF!,IF(AND(MONTH(Y$4)=MONTH($G141),YEAR(Y$4)=YEAR($G141)),#REF!,IF(AND(Y$4&lt;($H141+1),(Y$4+1)&gt;$G141),$T141,0)))</f>
        <v>0</v>
      </c>
      <c r="Z141" s="1285">
        <f>IF(AND(MONTH(Z$4)=MONTH($H141),YEAR(Z$4)=YEAR($H141)),#REF!,IF(AND(MONTH(Z$4)=MONTH($G141),YEAR(Z$4)=YEAR($G141)),#REF!,IF(AND(Z$4&lt;($H141+1),(Z$4+1)&gt;$G141),$T141,0)))</f>
        <v>0</v>
      </c>
      <c r="AA141" s="1285">
        <f>IF(AND(MONTH(AA$4)=MONTH($H141),YEAR(AA$4)=YEAR($H141)),#REF!,IF(AND(MONTH(AA$4)=MONTH($G141),YEAR(AA$4)=YEAR($G141)),#REF!,IF(AND(AA$4&lt;($H141+1),(AA$4+1)&gt;$G141),$T141,0)))</f>
        <v>0</v>
      </c>
      <c r="AB141" s="1285">
        <f>IF(AND(MONTH(AB$4)=MONTH($H141),YEAR(AB$4)=YEAR($H141)),#REF!,IF(AND(MONTH(AB$4)=MONTH($G141),YEAR(AB$4)=YEAR($G141)),#REF!,IF(AND(AB$4&lt;($H141+1),(AB$4+1)&gt;$G141),$T141,0)))</f>
        <v>0</v>
      </c>
      <c r="AC141" s="1285">
        <f>IF(AND(MONTH(AC$4)=MONTH($H141),YEAR(AC$4)=YEAR($H141)),#REF!,IF(AND(MONTH(AC$4)=MONTH($G141),YEAR(AC$4)=YEAR($G141)),#REF!,IF(AND(AC$4&lt;($H141+1),(AC$4+1)&gt;$G141),$T141,0)))</f>
        <v>0</v>
      </c>
      <c r="AD141" s="1285">
        <f>IF(AND(MONTH(AD$4)=MONTH($H141),YEAR(AD$4)=YEAR($H141)),#REF!,IF(AND(MONTH(AD$4)=MONTH($G141),YEAR(AD$4)=YEAR($G141)),#REF!,IF(AND(AD$4&lt;($H141+1),(AD$4+1)&gt;$G141),$T141,0)))</f>
        <v>0</v>
      </c>
      <c r="AE141" s="1285">
        <f>IF(AND(MONTH(AE$4)=MONTH($H141),YEAR(AE$4)=YEAR($H141)),#REF!,IF(AND(MONTH(AE$4)=MONTH($G141),YEAR(AE$4)=YEAR($G141)),#REF!,IF(AND(AE$4&lt;($H141+1),(AE$4+1)&gt;$G141),$T141,0)))</f>
        <v>0</v>
      </c>
      <c r="AF141" s="1285">
        <f>IF(AND(MONTH(AF$4)=MONTH($H141),YEAR(AF$4)=YEAR($H141)),#REF!,IF(AND(MONTH(AF$4)=MONTH($G141),YEAR(AF$4)=YEAR($G141)),#REF!,IF(AND(AF$4&lt;($H141+1),(AF$4+1)&gt;$G141),$T141,0)))</f>
        <v>0</v>
      </c>
      <c r="AG141" s="1285">
        <f>IF(AND(MONTH(AG$4)=MONTH($H141),YEAR(AG$4)=YEAR($H141)),#REF!,IF(AND(MONTH(AG$4)=MONTH($G141),YEAR(AG$4)=YEAR($G141)),#REF!,IF(AND(AG$4&lt;($H141+1),(AG$4+1)&gt;$G141),$T141,0)))</f>
        <v>0</v>
      </c>
      <c r="AH141" s="1285">
        <f>IF(AND(MONTH(AH$4)=MONTH($H141),YEAR(AH$4)=YEAR($H141)),#REF!,IF(AND(MONTH(AH$4)=MONTH($G141),YEAR(AH$4)=YEAR($G141)),#REF!,IF(AND(AH$4&lt;($H141+1),(AH$4+1)&gt;$G141),$T141,0)))</f>
        <v>0</v>
      </c>
      <c r="AI141" s="1285">
        <f>IF(AND(MONTH(AI$4)=MONTH($H141),YEAR(AI$4)=YEAR($H141)),#REF!,IF(AND(MONTH(AI$4)=MONTH($G141),YEAR(AI$4)=YEAR($G141)),#REF!,IF(AND(AI$4&lt;($H141+1),(AI$4+1)&gt;$G141),$R141,0)))</f>
        <v>0</v>
      </c>
      <c r="AJ141" s="1285">
        <f>IF(AND(MONTH(AJ$4)=MONTH($H141),YEAR(AJ$4)=YEAR($H141)),#REF!,IF(AND(MONTH(AJ$4)=MONTH($G141),YEAR(AJ$4)=YEAR($G141)),#REF!,IF(AND(AJ$4&lt;($H141+1),(AJ$4+1)&gt;$G141),$U141,0)))</f>
        <v>0</v>
      </c>
      <c r="AK141" s="1285">
        <f>IF(AND(MONTH(AK$4)=MONTH($H141),YEAR(AK$4)=YEAR($H141)),#REF!,IF(AND(MONTH(AK$4)=MONTH($G141),YEAR(AK$4)=YEAR($G141)),#REF!,IF(AND(AK$4&lt;($H141+1),(AK$4+1)&gt;$G141),$U141,0)))</f>
        <v>0</v>
      </c>
      <c r="AL141" s="1285">
        <f>IF(AND(MONTH(AL$4)=MONTH($H141),YEAR(AL$4)=YEAR($H141)),#REF!,IF(AND(MONTH(AL$4)=MONTH($G141),YEAR(AL$4)=YEAR($G141)),#REF!,IF(AND(AL$4&lt;($H141+1),(AL$4+1)&gt;$G141),$U141,0)))</f>
        <v>0</v>
      </c>
      <c r="AM141" s="1285">
        <f>IF(AND(MONTH(AM$4)=MONTH($H141),YEAR(AM$4)=YEAR($H141)),#REF!,IF(AND(MONTH(AM$4)=MONTH($G141),YEAR(AM$4)=YEAR($G141)),#REF!,IF(AND(AM$4&lt;($H141+1),(AM$4+1)&gt;$G141),$U141,0)))</f>
        <v>0</v>
      </c>
      <c r="AN141" s="1285">
        <f>IF(AND(MONTH(AN$4)=MONTH($H141),YEAR(AN$4)=YEAR($H141)),#REF!,IF(AND(MONTH(AN$4)=MONTH($G141),YEAR(AN$4)=YEAR($G141)),#REF!,IF(AND(AN$4&lt;($H141+1),(AN$4+1)&gt;$G141),$U141,0)))</f>
        <v>0</v>
      </c>
      <c r="AO141" s="1285">
        <f>IF(AND(MONTH(AO$4)=MONTH($H141),YEAR(AO$4)=YEAR($H141)),#REF!,IF(AND(MONTH(AO$4)=MONTH($G141),YEAR(AO$4)=YEAR($G141)),#REF!,IF(AND(AO$4&lt;($H141+1),(AO$4+1)&gt;$G141),$U141,0)))</f>
        <v>0</v>
      </c>
      <c r="AP141" s="1285">
        <f>IF(AND(MONTH(AP$4)=MONTH($H141),YEAR(AP$4)=YEAR($H141)),#REF!,IF(AND(MONTH(AP$4)=MONTH($G141),YEAR(AP$4)=YEAR($G141)),#REF!,IF(AND(AP$4&lt;($H141+1),(AP$4+1)&gt;$G141),$U141,0)))</f>
        <v>0</v>
      </c>
      <c r="AQ141" s="1285">
        <f>IF(AND(MONTH(AQ$4)=MONTH($H141),YEAR(AQ$4)=YEAR($H141)),#REF!,IF(AND(MONTH(AQ$4)=MONTH($G141),YEAR(AQ$4)=YEAR($G141)),#REF!,IF(AND(AQ$4&lt;($H141+1),(AQ$4+1)&gt;$G141),$U141,0)))</f>
        <v>0</v>
      </c>
      <c r="AR141" s="1285">
        <f>IF(AND(MONTH(AR$4)=MONTH($H141),YEAR(AR$4)=YEAR($H141)),#REF!,IF(AND(MONTH(AR$4)=MONTH($G141),YEAR(AR$4)=YEAR($G141)),#REF!,IF(AND(AR$4&lt;($H141+1),(AR$4+1)&gt;$G141),$U141,0)))</f>
        <v>0</v>
      </c>
      <c r="AS141" s="1285">
        <f>IF(AND(MONTH(AS$4)=MONTH($H141),YEAR(AS$4)=YEAR($H141)),#REF!,IF(AND(MONTH(AS$4)=MONTH($G141),YEAR(AS$4)=YEAR($G141)),#REF!,IF(AND(AS$4&lt;($H141+1),(AS$4+1)&gt;$G141),$U141,0)))</f>
        <v>0</v>
      </c>
      <c r="AT141" s="1285">
        <f>IF(AND(MONTH(AT$4)=MONTH($H141),YEAR(AT$4)=YEAR($H141)),#REF!,IF(AND(MONTH(AT$4)=MONTH($G141),YEAR(AT$4)=YEAR($G141)),#REF!,IF(AND(AT$4&lt;($H141+1),(AT$4+1)&gt;$G141),$U141,0)))</f>
        <v>0</v>
      </c>
      <c r="AU141" s="1297"/>
      <c r="AV141" s="1028"/>
      <c r="AW141" s="1028"/>
    </row>
    <row r="142" spans="1:49" ht="18" customHeight="1">
      <c r="A142" s="1186">
        <v>57</v>
      </c>
      <c r="B142" s="1196" t="s">
        <v>167</v>
      </c>
      <c r="C142" s="1196" t="s">
        <v>35</v>
      </c>
      <c r="D142" s="1196"/>
      <c r="E142" s="1187" t="s">
        <v>184</v>
      </c>
      <c r="F142" s="1197" t="s">
        <v>185</v>
      </c>
      <c r="G142" s="1190">
        <v>44941</v>
      </c>
      <c r="H142" s="1190">
        <v>45305</v>
      </c>
      <c r="I142" s="1235"/>
      <c r="J142" s="1236">
        <v>1098</v>
      </c>
      <c r="K142" s="1236">
        <v>1098</v>
      </c>
      <c r="L142" s="1237">
        <v>14.145</v>
      </c>
      <c r="M142" s="1237">
        <v>1.38</v>
      </c>
      <c r="N142" s="1237">
        <v>15.34675</v>
      </c>
      <c r="O142" s="1238">
        <v>2.2999999999999998</v>
      </c>
      <c r="P142" s="1234">
        <f t="shared" si="43"/>
        <v>15.525</v>
      </c>
      <c r="Q142" s="1284">
        <f t="shared" si="40"/>
        <v>15531.21</v>
      </c>
      <c r="R142" s="1285">
        <f t="shared" si="38"/>
        <v>1515.24</v>
      </c>
      <c r="S142" s="1285">
        <f t="shared" si="39"/>
        <v>17046.45</v>
      </c>
      <c r="T142" s="1285">
        <f t="shared" si="41"/>
        <v>16850.731500000002</v>
      </c>
      <c r="U142" s="1285">
        <f t="shared" si="44"/>
        <v>2525.4</v>
      </c>
      <c r="V142" s="1285">
        <f t="shared" si="42"/>
        <v>19376.1315</v>
      </c>
      <c r="W142" s="1285" t="e">
        <f>IF(AND(MONTH(W$4)=MONTH($H142),YEAR(W$4)=YEAR($H142)),#REF!,IF(AND(MONTH(W$4)=MONTH($G142),YEAR(W$4)=YEAR($G142)),#REF!,IF(AND(W$4&lt;($H142+1),(W$4+1)&gt;$G142),$Q142,0)))</f>
        <v>#REF!</v>
      </c>
      <c r="X142" s="1285">
        <f>IF(AND(MONTH(X$4)=MONTH($H142),YEAR(X$4)=YEAR($H142)),#REF!,IF(AND(MONTH(X$4)=MONTH($G142),YEAR(X$4)=YEAR($G142)),#REF!,IF(AND(X$4&lt;($H142+1),(X$4+1)&gt;$G142),$T142,0)))</f>
        <v>16850.731500000002</v>
      </c>
      <c r="Y142" s="1285">
        <f>IF(AND(MONTH(Y$4)=MONTH($H142),YEAR(Y$4)=YEAR($H142)),#REF!,IF(AND(MONTH(Y$4)=MONTH($G142),YEAR(Y$4)=YEAR($G142)),#REF!,IF(AND(Y$4&lt;($H142+1),(Y$4+1)&gt;$G142),$T142,0)))</f>
        <v>16850.731500000002</v>
      </c>
      <c r="Z142" s="1285">
        <f>IF(AND(MONTH(Z$4)=MONTH($H142),YEAR(Z$4)=YEAR($H142)),#REF!,IF(AND(MONTH(Z$4)=MONTH($G142),YEAR(Z$4)=YEAR($G142)),#REF!,IF(AND(Z$4&lt;($H142+1),(Z$4+1)&gt;$G142),$T142,0)))</f>
        <v>16850.731500000002</v>
      </c>
      <c r="AA142" s="1285">
        <f>IF(AND(MONTH(AA$4)=MONTH($H142),YEAR(AA$4)=YEAR($H142)),#REF!,IF(AND(MONTH(AA$4)=MONTH($G142),YEAR(AA$4)=YEAR($G142)),#REF!,IF(AND(AA$4&lt;($H142+1),(AA$4+1)&gt;$G142),$T142,0)))</f>
        <v>16850.731500000002</v>
      </c>
      <c r="AB142" s="1285">
        <f>IF(AND(MONTH(AB$4)=MONTH($H142),YEAR(AB$4)=YEAR($H142)),#REF!,IF(AND(MONTH(AB$4)=MONTH($G142),YEAR(AB$4)=YEAR($G142)),#REF!,IF(AND(AB$4&lt;($H142+1),(AB$4+1)&gt;$G142),$T142,0)))</f>
        <v>16850.731500000002</v>
      </c>
      <c r="AC142" s="1285">
        <f>IF(AND(MONTH(AC$4)=MONTH($H142),YEAR(AC$4)=YEAR($H142)),#REF!,IF(AND(MONTH(AC$4)=MONTH($G142),YEAR(AC$4)=YEAR($G142)),#REF!,IF(AND(AC$4&lt;($H142+1),(AC$4+1)&gt;$G142),$T142,0)))</f>
        <v>16850.731500000002</v>
      </c>
      <c r="AD142" s="1285">
        <f>IF(AND(MONTH(AD$4)=MONTH($H142),YEAR(AD$4)=YEAR($H142)),#REF!,IF(AND(MONTH(AD$4)=MONTH($G142),YEAR(AD$4)=YEAR($G142)),#REF!,IF(AND(AD$4&lt;($H142+1),(AD$4+1)&gt;$G142),$T142,0)))</f>
        <v>16850.731500000002</v>
      </c>
      <c r="AE142" s="1285">
        <f>IF(AND(MONTH(AE$4)=MONTH($H142),YEAR(AE$4)=YEAR($H142)),#REF!,IF(AND(MONTH(AE$4)=MONTH($G142),YEAR(AE$4)=YEAR($G142)),#REF!,IF(AND(AE$4&lt;($H142+1),(AE$4+1)&gt;$G142),$T142,0)))</f>
        <v>16850.731500000002</v>
      </c>
      <c r="AF142" s="1285">
        <f>IF(AND(MONTH(AF$4)=MONTH($H142),YEAR(AF$4)=YEAR($H142)),#REF!,IF(AND(MONTH(AF$4)=MONTH($G142),YEAR(AF$4)=YEAR($G142)),#REF!,IF(AND(AF$4&lt;($H142+1),(AF$4+1)&gt;$G142),$T142,0)))</f>
        <v>16850.731500000002</v>
      </c>
      <c r="AG142" s="1285">
        <f>IF(AND(MONTH(AG$4)=MONTH($H142),YEAR(AG$4)=YEAR($H142)),#REF!,IF(AND(MONTH(AG$4)=MONTH($G142),YEAR(AG$4)=YEAR($G142)),#REF!,IF(AND(AG$4&lt;($H142+1),(AG$4+1)&gt;$G142),$T142,0)))</f>
        <v>16850.731500000002</v>
      </c>
      <c r="AH142" s="1285">
        <f>IF(AND(MONTH(AH$4)=MONTH($H142),YEAR(AH$4)=YEAR($H142)),#REF!,IF(AND(MONTH(AH$4)=MONTH($G142),YEAR(AH$4)=YEAR($G142)),#REF!,IF(AND(AH$4&lt;($H142+1),(AH$4+1)&gt;$G142),$T142,0)))</f>
        <v>16850.731500000002</v>
      </c>
      <c r="AI142" s="1285" t="e">
        <f>IF(AND(MONTH(AI$4)=MONTH($H142),YEAR(AI$4)=YEAR($H142)),#REF!,IF(AND(MONTH(AI$4)=MONTH($G142),YEAR(AI$4)=YEAR($G142)),#REF!,IF(AND(AI$4&lt;($H142+1),(AI$4+1)&gt;$G142),$R142,0)))</f>
        <v>#REF!</v>
      </c>
      <c r="AJ142" s="1285">
        <f>IF(AND(MONTH(AJ$4)=MONTH($H142),YEAR(AJ$4)=YEAR($H142)),#REF!,IF(AND(MONTH(AJ$4)=MONTH($G142),YEAR(AJ$4)=YEAR($G142)),#REF!,IF(AND(AJ$4&lt;($H142+1),(AJ$4+1)&gt;$G142),$U142,0)))</f>
        <v>2525.4</v>
      </c>
      <c r="AK142" s="1285">
        <f>IF(AND(MONTH(AK$4)=MONTH($H142),YEAR(AK$4)=YEAR($H142)),#REF!,IF(AND(MONTH(AK$4)=MONTH($G142),YEAR(AK$4)=YEAR($G142)),#REF!,IF(AND(AK$4&lt;($H142+1),(AK$4+1)&gt;$G142),$U142,0)))</f>
        <v>2525.4</v>
      </c>
      <c r="AL142" s="1285">
        <f>IF(AND(MONTH(AL$4)=MONTH($H142),YEAR(AL$4)=YEAR($H142)),#REF!,IF(AND(MONTH(AL$4)=MONTH($G142),YEAR(AL$4)=YEAR($G142)),#REF!,IF(AND(AL$4&lt;($H142+1),(AL$4+1)&gt;$G142),$U142,0)))</f>
        <v>2525.4</v>
      </c>
      <c r="AM142" s="1285">
        <f>IF(AND(MONTH(AM$4)=MONTH($H142),YEAR(AM$4)=YEAR($H142)),#REF!,IF(AND(MONTH(AM$4)=MONTH($G142),YEAR(AM$4)=YEAR($G142)),#REF!,IF(AND(AM$4&lt;($H142+1),(AM$4+1)&gt;$G142),$U142,0)))</f>
        <v>2525.4</v>
      </c>
      <c r="AN142" s="1285">
        <f>IF(AND(MONTH(AN$4)=MONTH($H142),YEAR(AN$4)=YEAR($H142)),#REF!,IF(AND(MONTH(AN$4)=MONTH($G142),YEAR(AN$4)=YEAR($G142)),#REF!,IF(AND(AN$4&lt;($H142+1),(AN$4+1)&gt;$G142),$U142,0)))</f>
        <v>2525.4</v>
      </c>
      <c r="AO142" s="1285">
        <f>IF(AND(MONTH(AO$4)=MONTH($H142),YEAR(AO$4)=YEAR($H142)),#REF!,IF(AND(MONTH(AO$4)=MONTH($G142),YEAR(AO$4)=YEAR($G142)),#REF!,IF(AND(AO$4&lt;($H142+1),(AO$4+1)&gt;$G142),$U142,0)))</f>
        <v>2525.4</v>
      </c>
      <c r="AP142" s="1285">
        <f>IF(AND(MONTH(AP$4)=MONTH($H142),YEAR(AP$4)=YEAR($H142)),#REF!,IF(AND(MONTH(AP$4)=MONTH($G142),YEAR(AP$4)=YEAR($G142)),#REF!,IF(AND(AP$4&lt;($H142+1),(AP$4+1)&gt;$G142),$U142,0)))</f>
        <v>2525.4</v>
      </c>
      <c r="AQ142" s="1285">
        <f>IF(AND(MONTH(AQ$4)=MONTH($H142),YEAR(AQ$4)=YEAR($H142)),#REF!,IF(AND(MONTH(AQ$4)=MONTH($G142),YEAR(AQ$4)=YEAR($G142)),#REF!,IF(AND(AQ$4&lt;($H142+1),(AQ$4+1)&gt;$G142),$U142,0)))</f>
        <v>2525.4</v>
      </c>
      <c r="AR142" s="1285">
        <f>IF(AND(MONTH(AR$4)=MONTH($H142),YEAR(AR$4)=YEAR($H142)),#REF!,IF(AND(MONTH(AR$4)=MONTH($G142),YEAR(AR$4)=YEAR($G142)),#REF!,IF(AND(AR$4&lt;($H142+1),(AR$4+1)&gt;$G142),$U142,0)))</f>
        <v>2525.4</v>
      </c>
      <c r="AS142" s="1285">
        <f>IF(AND(MONTH(AS$4)=MONTH($H142),YEAR(AS$4)=YEAR($H142)),#REF!,IF(AND(MONTH(AS$4)=MONTH($G142),YEAR(AS$4)=YEAR($G142)),#REF!,IF(AND(AS$4&lt;($H142+1),(AS$4+1)&gt;$G142),$U142,0)))</f>
        <v>2525.4</v>
      </c>
      <c r="AT142" s="1285">
        <f>IF(AND(MONTH(AT$4)=MONTH($H142),YEAR(AT$4)=YEAR($H142)),#REF!,IF(AND(MONTH(AT$4)=MONTH($G142),YEAR(AT$4)=YEAR($G142)),#REF!,IF(AND(AT$4&lt;($H142+1),(AT$4+1)&gt;$G142),$U142,0)))</f>
        <v>2525.4</v>
      </c>
      <c r="AU142" s="1297"/>
      <c r="AV142" s="1028"/>
      <c r="AW142" s="1028"/>
    </row>
    <row r="143" spans="1:49" ht="18" customHeight="1">
      <c r="A143" s="1186">
        <v>57</v>
      </c>
      <c r="B143" s="1196" t="s">
        <v>167</v>
      </c>
      <c r="C143" s="1196" t="s">
        <v>35</v>
      </c>
      <c r="D143" s="1196"/>
      <c r="E143" s="1187"/>
      <c r="F143" s="1197" t="s">
        <v>185</v>
      </c>
      <c r="G143" s="1190">
        <v>45306</v>
      </c>
      <c r="H143" s="1190">
        <v>45671</v>
      </c>
      <c r="I143" s="1235"/>
      <c r="J143" s="1236">
        <v>0</v>
      </c>
      <c r="K143" s="1236">
        <v>1098</v>
      </c>
      <c r="L143" s="1237">
        <v>14.72</v>
      </c>
      <c r="M143" s="1237">
        <v>1.38</v>
      </c>
      <c r="N143" s="1237">
        <v>16.007999999999999</v>
      </c>
      <c r="O143" s="1238">
        <v>2.2999999999999998</v>
      </c>
      <c r="P143" s="1234">
        <f t="shared" si="43"/>
        <v>16.100000000000001</v>
      </c>
      <c r="Q143" s="1284">
        <f t="shared" si="40"/>
        <v>16162.56</v>
      </c>
      <c r="R143" s="1285">
        <f t="shared" si="38"/>
        <v>1515.24</v>
      </c>
      <c r="S143" s="1285">
        <f t="shared" si="39"/>
        <v>17677.8</v>
      </c>
      <c r="T143" s="1285">
        <f t="shared" si="41"/>
        <v>17576.784</v>
      </c>
      <c r="U143" s="1285">
        <f t="shared" si="44"/>
        <v>2525.4</v>
      </c>
      <c r="V143" s="1285">
        <f t="shared" si="42"/>
        <v>20102.184000000001</v>
      </c>
      <c r="W143" s="1285">
        <f>IF(AND(MONTH(W$4)=MONTH($H143),YEAR(W$4)=YEAR($H143)),#REF!,IF(AND(MONTH(W$4)=MONTH($G143),YEAR(W$4)=YEAR($G143)),#REF!,IF(AND(W$4&lt;($H143+1),(W$4+1)&gt;$G143),$Q143,0)))</f>
        <v>0</v>
      </c>
      <c r="X143" s="1285">
        <f>IF(AND(MONTH(X$4)=MONTH($H143),YEAR(X$4)=YEAR($H143)),#REF!,IF(AND(MONTH(X$4)=MONTH($G143),YEAR(X$4)=YEAR($G143)),#REF!,IF(AND(X$4&lt;($H143+1),(X$4+1)&gt;$G143),$T143,0)))</f>
        <v>0</v>
      </c>
      <c r="Y143" s="1285">
        <f>IF(AND(MONTH(Y$4)=MONTH($H143),YEAR(Y$4)=YEAR($H143)),#REF!,IF(AND(MONTH(Y$4)=MONTH($G143),YEAR(Y$4)=YEAR($G143)),#REF!,IF(AND(Y$4&lt;($H143+1),(Y$4+1)&gt;$G143),$T143,0)))</f>
        <v>0</v>
      </c>
      <c r="Z143" s="1285">
        <f>IF(AND(MONTH(Z$4)=MONTH($H143),YEAR(Z$4)=YEAR($H143)),#REF!,IF(AND(MONTH(Z$4)=MONTH($G143),YEAR(Z$4)=YEAR($G143)),#REF!,IF(AND(Z$4&lt;($H143+1),(Z$4+1)&gt;$G143),$T143,0)))</f>
        <v>0</v>
      </c>
      <c r="AA143" s="1285">
        <f>IF(AND(MONTH(AA$4)=MONTH($H143),YEAR(AA$4)=YEAR($H143)),#REF!,IF(AND(MONTH(AA$4)=MONTH($G143),YEAR(AA$4)=YEAR($G143)),#REF!,IF(AND(AA$4&lt;($H143+1),(AA$4+1)&gt;$G143),$T143,0)))</f>
        <v>0</v>
      </c>
      <c r="AB143" s="1285">
        <f>IF(AND(MONTH(AB$4)=MONTH($H143),YEAR(AB$4)=YEAR($H143)),#REF!,IF(AND(MONTH(AB$4)=MONTH($G143),YEAR(AB$4)=YEAR($G143)),#REF!,IF(AND(AB$4&lt;($H143+1),(AB$4+1)&gt;$G143),$T143,0)))</f>
        <v>0</v>
      </c>
      <c r="AC143" s="1285">
        <f>IF(AND(MONTH(AC$4)=MONTH($H143),YEAR(AC$4)=YEAR($H143)),#REF!,IF(AND(MONTH(AC$4)=MONTH($G143),YEAR(AC$4)=YEAR($G143)),#REF!,IF(AND(AC$4&lt;($H143+1),(AC$4+1)&gt;$G143),$T143,0)))</f>
        <v>0</v>
      </c>
      <c r="AD143" s="1285">
        <f>IF(AND(MONTH(AD$4)=MONTH($H143),YEAR(AD$4)=YEAR($H143)),#REF!,IF(AND(MONTH(AD$4)=MONTH($G143),YEAR(AD$4)=YEAR($G143)),#REF!,IF(AND(AD$4&lt;($H143+1),(AD$4+1)&gt;$G143),$T143,0)))</f>
        <v>0</v>
      </c>
      <c r="AE143" s="1285">
        <f>IF(AND(MONTH(AE$4)=MONTH($H143),YEAR(AE$4)=YEAR($H143)),#REF!,IF(AND(MONTH(AE$4)=MONTH($G143),YEAR(AE$4)=YEAR($G143)),#REF!,IF(AND(AE$4&lt;($H143+1),(AE$4+1)&gt;$G143),$T143,0)))</f>
        <v>0</v>
      </c>
      <c r="AF143" s="1285">
        <f>IF(AND(MONTH(AF$4)=MONTH($H143),YEAR(AF$4)=YEAR($H143)),#REF!,IF(AND(MONTH(AF$4)=MONTH($G143),YEAR(AF$4)=YEAR($G143)),#REF!,IF(AND(AF$4&lt;($H143+1),(AF$4+1)&gt;$G143),$T143,0)))</f>
        <v>0</v>
      </c>
      <c r="AG143" s="1285">
        <f>IF(AND(MONTH(AG$4)=MONTH($H143),YEAR(AG$4)=YEAR($H143)),#REF!,IF(AND(MONTH(AG$4)=MONTH($G143),YEAR(AG$4)=YEAR($G143)),#REF!,IF(AND(AG$4&lt;($H143+1),(AG$4+1)&gt;$G143),$T143,0)))</f>
        <v>0</v>
      </c>
      <c r="AH143" s="1285">
        <f>IF(AND(MONTH(AH$4)=MONTH($H143),YEAR(AH$4)=YEAR($H143)),#REF!,IF(AND(MONTH(AH$4)=MONTH($G143),YEAR(AH$4)=YEAR($G143)),#REF!,IF(AND(AH$4&lt;($H143+1),(AH$4+1)&gt;$G143),$T143,0)))</f>
        <v>0</v>
      </c>
      <c r="AI143" s="1285">
        <f>IF(AND(MONTH(AI$4)=MONTH($H143),YEAR(AI$4)=YEAR($H143)),#REF!,IF(AND(MONTH(AI$4)=MONTH($G143),YEAR(AI$4)=YEAR($G143)),#REF!,IF(AND(AI$4&lt;($H143+1),(AI$4+1)&gt;$G143),$R143,0)))</f>
        <v>0</v>
      </c>
      <c r="AJ143" s="1285">
        <f>IF(AND(MONTH(AJ$4)=MONTH($H143),YEAR(AJ$4)=YEAR($H143)),#REF!,IF(AND(MONTH(AJ$4)=MONTH($G143),YEAR(AJ$4)=YEAR($G143)),#REF!,IF(AND(AJ$4&lt;($H143+1),(AJ$4+1)&gt;$G143),$U143,0)))</f>
        <v>0</v>
      </c>
      <c r="AK143" s="1285">
        <f>IF(AND(MONTH(AK$4)=MONTH($H143),YEAR(AK$4)=YEAR($H143)),#REF!,IF(AND(MONTH(AK$4)=MONTH($G143),YEAR(AK$4)=YEAR($G143)),#REF!,IF(AND(AK$4&lt;($H143+1),(AK$4+1)&gt;$G143),$U143,0)))</f>
        <v>0</v>
      </c>
      <c r="AL143" s="1285">
        <f>IF(AND(MONTH(AL$4)=MONTH($H143),YEAR(AL$4)=YEAR($H143)),#REF!,IF(AND(MONTH(AL$4)=MONTH($G143),YEAR(AL$4)=YEAR($G143)),#REF!,IF(AND(AL$4&lt;($H143+1),(AL$4+1)&gt;$G143),$U143,0)))</f>
        <v>0</v>
      </c>
      <c r="AM143" s="1285">
        <f>IF(AND(MONTH(AM$4)=MONTH($H143),YEAR(AM$4)=YEAR($H143)),#REF!,IF(AND(MONTH(AM$4)=MONTH($G143),YEAR(AM$4)=YEAR($G143)),#REF!,IF(AND(AM$4&lt;($H143+1),(AM$4+1)&gt;$G143),$U143,0)))</f>
        <v>0</v>
      </c>
      <c r="AN143" s="1285">
        <f>IF(AND(MONTH(AN$4)=MONTH($H143),YEAR(AN$4)=YEAR($H143)),#REF!,IF(AND(MONTH(AN$4)=MONTH($G143),YEAR(AN$4)=YEAR($G143)),#REF!,IF(AND(AN$4&lt;($H143+1),(AN$4+1)&gt;$G143),$U143,0)))</f>
        <v>0</v>
      </c>
      <c r="AO143" s="1285">
        <f>IF(AND(MONTH(AO$4)=MONTH($H143),YEAR(AO$4)=YEAR($H143)),#REF!,IF(AND(MONTH(AO$4)=MONTH($G143),YEAR(AO$4)=YEAR($G143)),#REF!,IF(AND(AO$4&lt;($H143+1),(AO$4+1)&gt;$G143),$U143,0)))</f>
        <v>0</v>
      </c>
      <c r="AP143" s="1285">
        <f>IF(AND(MONTH(AP$4)=MONTH($H143),YEAR(AP$4)=YEAR($H143)),#REF!,IF(AND(MONTH(AP$4)=MONTH($G143),YEAR(AP$4)=YEAR($G143)),#REF!,IF(AND(AP$4&lt;($H143+1),(AP$4+1)&gt;$G143),$U143,0)))</f>
        <v>0</v>
      </c>
      <c r="AQ143" s="1285">
        <f>IF(AND(MONTH(AQ$4)=MONTH($H143),YEAR(AQ$4)=YEAR($H143)),#REF!,IF(AND(MONTH(AQ$4)=MONTH($G143),YEAR(AQ$4)=YEAR($G143)),#REF!,IF(AND(AQ$4&lt;($H143+1),(AQ$4+1)&gt;$G143),$U143,0)))</f>
        <v>0</v>
      </c>
      <c r="AR143" s="1285">
        <f>IF(AND(MONTH(AR$4)=MONTH($H143),YEAR(AR$4)=YEAR($H143)),#REF!,IF(AND(MONTH(AR$4)=MONTH($G143),YEAR(AR$4)=YEAR($G143)),#REF!,IF(AND(AR$4&lt;($H143+1),(AR$4+1)&gt;$G143),$U143,0)))</f>
        <v>0</v>
      </c>
      <c r="AS143" s="1285">
        <f>IF(AND(MONTH(AS$4)=MONTH($H143),YEAR(AS$4)=YEAR($H143)),#REF!,IF(AND(MONTH(AS$4)=MONTH($G143),YEAR(AS$4)=YEAR($G143)),#REF!,IF(AND(AS$4&lt;($H143+1),(AS$4+1)&gt;$G143),$U143,0)))</f>
        <v>0</v>
      </c>
      <c r="AT143" s="1285">
        <f>IF(AND(MONTH(AT$4)=MONTH($H143),YEAR(AT$4)=YEAR($H143)),#REF!,IF(AND(MONTH(AT$4)=MONTH($G143),YEAR(AT$4)=YEAR($G143)),#REF!,IF(AND(AT$4&lt;($H143+1),(AT$4+1)&gt;$G143),$U143,0)))</f>
        <v>0</v>
      </c>
      <c r="AU143" s="1297"/>
      <c r="AV143" s="1028"/>
      <c r="AW143" s="1028"/>
    </row>
    <row r="144" spans="1:49" ht="18" customHeight="1">
      <c r="A144" s="1186">
        <v>57</v>
      </c>
      <c r="B144" s="1196" t="s">
        <v>167</v>
      </c>
      <c r="C144" s="1196" t="s">
        <v>35</v>
      </c>
      <c r="D144" s="1196"/>
      <c r="E144" s="1187"/>
      <c r="F144" s="1197" t="s">
        <v>185</v>
      </c>
      <c r="G144" s="1190">
        <v>45672</v>
      </c>
      <c r="H144" s="1190">
        <v>46401</v>
      </c>
      <c r="I144" s="1235"/>
      <c r="J144" s="1236">
        <v>0</v>
      </c>
      <c r="K144" s="1236">
        <v>1098</v>
      </c>
      <c r="L144" s="1237">
        <v>15.87</v>
      </c>
      <c r="M144" s="1237">
        <v>1.38</v>
      </c>
      <c r="N144" s="1237">
        <v>17.330500000000001</v>
      </c>
      <c r="O144" s="1238">
        <v>2.2999999999999998</v>
      </c>
      <c r="P144" s="1234">
        <f t="shared" si="43"/>
        <v>17.25</v>
      </c>
      <c r="Q144" s="1284">
        <f t="shared" si="40"/>
        <v>17425.259999999998</v>
      </c>
      <c r="R144" s="1285">
        <f t="shared" si="38"/>
        <v>1515.24</v>
      </c>
      <c r="S144" s="1285">
        <f t="shared" si="39"/>
        <v>18940.5</v>
      </c>
      <c r="T144" s="1285">
        <f t="shared" si="41"/>
        <v>19028.888999999999</v>
      </c>
      <c r="U144" s="1285">
        <f t="shared" si="44"/>
        <v>2525.4</v>
      </c>
      <c r="V144" s="1285">
        <f t="shared" si="42"/>
        <v>21554.289000000001</v>
      </c>
      <c r="W144" s="1285">
        <f>IF(AND(MONTH(W$4)=MONTH($H144),YEAR(W$4)=YEAR($H144)),#REF!,IF(AND(MONTH(W$4)=MONTH($G144),YEAR(W$4)=YEAR($G144)),#REF!,IF(AND(W$4&lt;($H144+1),(W$4+1)&gt;$G144),$Q144,0)))</f>
        <v>0</v>
      </c>
      <c r="X144" s="1285">
        <f>IF(AND(MONTH(X$4)=MONTH($H144),YEAR(X$4)=YEAR($H144)),#REF!,IF(AND(MONTH(X$4)=MONTH($G144),YEAR(X$4)=YEAR($G144)),#REF!,IF(AND(X$4&lt;($H144+1),(X$4+1)&gt;$G144),$T144,0)))</f>
        <v>0</v>
      </c>
      <c r="Y144" s="1285">
        <f>IF(AND(MONTH(Y$4)=MONTH($H144),YEAR(Y$4)=YEAR($H144)),#REF!,IF(AND(MONTH(Y$4)=MONTH($G144),YEAR(Y$4)=YEAR($G144)),#REF!,IF(AND(Y$4&lt;($H144+1),(Y$4+1)&gt;$G144),$T144,0)))</f>
        <v>0</v>
      </c>
      <c r="Z144" s="1285">
        <f>IF(AND(MONTH(Z$4)=MONTH($H144),YEAR(Z$4)=YEAR($H144)),#REF!,IF(AND(MONTH(Z$4)=MONTH($G144),YEAR(Z$4)=YEAR($G144)),#REF!,IF(AND(Z$4&lt;($H144+1),(Z$4+1)&gt;$G144),$T144,0)))</f>
        <v>0</v>
      </c>
      <c r="AA144" s="1285">
        <f>IF(AND(MONTH(AA$4)=MONTH($H144),YEAR(AA$4)=YEAR($H144)),#REF!,IF(AND(MONTH(AA$4)=MONTH($G144),YEAR(AA$4)=YEAR($G144)),#REF!,IF(AND(AA$4&lt;($H144+1),(AA$4+1)&gt;$G144),$T144,0)))</f>
        <v>0</v>
      </c>
      <c r="AB144" s="1285">
        <f>IF(AND(MONTH(AB$4)=MONTH($H144),YEAR(AB$4)=YEAR($H144)),#REF!,IF(AND(MONTH(AB$4)=MONTH($G144),YEAR(AB$4)=YEAR($G144)),#REF!,IF(AND(AB$4&lt;($H144+1),(AB$4+1)&gt;$G144),$T144,0)))</f>
        <v>0</v>
      </c>
      <c r="AC144" s="1285">
        <f>IF(AND(MONTH(AC$4)=MONTH($H144),YEAR(AC$4)=YEAR($H144)),#REF!,IF(AND(MONTH(AC$4)=MONTH($G144),YEAR(AC$4)=YEAR($G144)),#REF!,IF(AND(AC$4&lt;($H144+1),(AC$4+1)&gt;$G144),$T144,0)))</f>
        <v>0</v>
      </c>
      <c r="AD144" s="1285">
        <f>IF(AND(MONTH(AD$4)=MONTH($H144),YEAR(AD$4)=YEAR($H144)),#REF!,IF(AND(MONTH(AD$4)=MONTH($G144),YEAR(AD$4)=YEAR($G144)),#REF!,IF(AND(AD$4&lt;($H144+1),(AD$4+1)&gt;$G144),$T144,0)))</f>
        <v>0</v>
      </c>
      <c r="AE144" s="1285">
        <f>IF(AND(MONTH(AE$4)=MONTH($H144),YEAR(AE$4)=YEAR($H144)),#REF!,IF(AND(MONTH(AE$4)=MONTH($G144),YEAR(AE$4)=YEAR($G144)),#REF!,IF(AND(AE$4&lt;($H144+1),(AE$4+1)&gt;$G144),$T144,0)))</f>
        <v>0</v>
      </c>
      <c r="AF144" s="1285">
        <f>IF(AND(MONTH(AF$4)=MONTH($H144),YEAR(AF$4)=YEAR($H144)),#REF!,IF(AND(MONTH(AF$4)=MONTH($G144),YEAR(AF$4)=YEAR($G144)),#REF!,IF(AND(AF$4&lt;($H144+1),(AF$4+1)&gt;$G144),$T144,0)))</f>
        <v>0</v>
      </c>
      <c r="AG144" s="1285">
        <f>IF(AND(MONTH(AG$4)=MONTH($H144),YEAR(AG$4)=YEAR($H144)),#REF!,IF(AND(MONTH(AG$4)=MONTH($G144),YEAR(AG$4)=YEAR($G144)),#REF!,IF(AND(AG$4&lt;($H144+1),(AG$4+1)&gt;$G144),$T144,0)))</f>
        <v>0</v>
      </c>
      <c r="AH144" s="1285">
        <f>IF(AND(MONTH(AH$4)=MONTH($H144),YEAR(AH$4)=YEAR($H144)),#REF!,IF(AND(MONTH(AH$4)=MONTH($G144),YEAR(AH$4)=YEAR($G144)),#REF!,IF(AND(AH$4&lt;($H144+1),(AH$4+1)&gt;$G144),$T144,0)))</f>
        <v>0</v>
      </c>
      <c r="AI144" s="1285">
        <f>IF(AND(MONTH(AI$4)=MONTH($H144),YEAR(AI$4)=YEAR($H144)),#REF!,IF(AND(MONTH(AI$4)=MONTH($G144),YEAR(AI$4)=YEAR($G144)),#REF!,IF(AND(AI$4&lt;($H144+1),(AI$4+1)&gt;$G144),$R144,0)))</f>
        <v>0</v>
      </c>
      <c r="AJ144" s="1285">
        <f>IF(AND(MONTH(AJ$4)=MONTH($H144),YEAR(AJ$4)=YEAR($H144)),#REF!,IF(AND(MONTH(AJ$4)=MONTH($G144),YEAR(AJ$4)=YEAR($G144)),#REF!,IF(AND(AJ$4&lt;($H144+1),(AJ$4+1)&gt;$G144),$U144,0)))</f>
        <v>0</v>
      </c>
      <c r="AK144" s="1285">
        <f>IF(AND(MONTH(AK$4)=MONTH($H144),YEAR(AK$4)=YEAR($H144)),#REF!,IF(AND(MONTH(AK$4)=MONTH($G144),YEAR(AK$4)=YEAR($G144)),#REF!,IF(AND(AK$4&lt;($H144+1),(AK$4+1)&gt;$G144),$U144,0)))</f>
        <v>0</v>
      </c>
      <c r="AL144" s="1285">
        <f>IF(AND(MONTH(AL$4)=MONTH($H144),YEAR(AL$4)=YEAR($H144)),#REF!,IF(AND(MONTH(AL$4)=MONTH($G144),YEAR(AL$4)=YEAR($G144)),#REF!,IF(AND(AL$4&lt;($H144+1),(AL$4+1)&gt;$G144),$U144,0)))</f>
        <v>0</v>
      </c>
      <c r="AM144" s="1285">
        <f>IF(AND(MONTH(AM$4)=MONTH($H144),YEAR(AM$4)=YEAR($H144)),#REF!,IF(AND(MONTH(AM$4)=MONTH($G144),YEAR(AM$4)=YEAR($G144)),#REF!,IF(AND(AM$4&lt;($H144+1),(AM$4+1)&gt;$G144),$U144,0)))</f>
        <v>0</v>
      </c>
      <c r="AN144" s="1285">
        <f>IF(AND(MONTH(AN$4)=MONTH($H144),YEAR(AN$4)=YEAR($H144)),#REF!,IF(AND(MONTH(AN$4)=MONTH($G144),YEAR(AN$4)=YEAR($G144)),#REF!,IF(AND(AN$4&lt;($H144+1),(AN$4+1)&gt;$G144),$U144,0)))</f>
        <v>0</v>
      </c>
      <c r="AO144" s="1285">
        <f>IF(AND(MONTH(AO$4)=MONTH($H144),YEAR(AO$4)=YEAR($H144)),#REF!,IF(AND(MONTH(AO$4)=MONTH($G144),YEAR(AO$4)=YEAR($G144)),#REF!,IF(AND(AO$4&lt;($H144+1),(AO$4+1)&gt;$G144),$U144,0)))</f>
        <v>0</v>
      </c>
      <c r="AP144" s="1285">
        <f>IF(AND(MONTH(AP$4)=MONTH($H144),YEAR(AP$4)=YEAR($H144)),#REF!,IF(AND(MONTH(AP$4)=MONTH($G144),YEAR(AP$4)=YEAR($G144)),#REF!,IF(AND(AP$4&lt;($H144+1),(AP$4+1)&gt;$G144),$U144,0)))</f>
        <v>0</v>
      </c>
      <c r="AQ144" s="1285">
        <f>IF(AND(MONTH(AQ$4)=MONTH($H144),YEAR(AQ$4)=YEAR($H144)),#REF!,IF(AND(MONTH(AQ$4)=MONTH($G144),YEAR(AQ$4)=YEAR($G144)),#REF!,IF(AND(AQ$4&lt;($H144+1),(AQ$4+1)&gt;$G144),$U144,0)))</f>
        <v>0</v>
      </c>
      <c r="AR144" s="1285">
        <f>IF(AND(MONTH(AR$4)=MONTH($H144),YEAR(AR$4)=YEAR($H144)),#REF!,IF(AND(MONTH(AR$4)=MONTH($G144),YEAR(AR$4)=YEAR($G144)),#REF!,IF(AND(AR$4&lt;($H144+1),(AR$4+1)&gt;$G144),$U144,0)))</f>
        <v>0</v>
      </c>
      <c r="AS144" s="1285">
        <f>IF(AND(MONTH(AS$4)=MONTH($H144),YEAR(AS$4)=YEAR($H144)),#REF!,IF(AND(MONTH(AS$4)=MONTH($G144),YEAR(AS$4)=YEAR($G144)),#REF!,IF(AND(AS$4&lt;($H144+1),(AS$4+1)&gt;$G144),$U144,0)))</f>
        <v>0</v>
      </c>
      <c r="AT144" s="1285">
        <f>IF(AND(MONTH(AT$4)=MONTH($H144),YEAR(AT$4)=YEAR($H144)),#REF!,IF(AND(MONTH(AT$4)=MONTH($G144),YEAR(AT$4)=YEAR($G144)),#REF!,IF(AND(AT$4&lt;($H144+1),(AT$4+1)&gt;$G144),$U144,0)))</f>
        <v>0</v>
      </c>
      <c r="AU144" s="1297"/>
      <c r="AV144" s="1028"/>
      <c r="AW144" s="1028"/>
    </row>
    <row r="145" spans="1:49" ht="18" customHeight="1">
      <c r="A145" s="1186">
        <v>58</v>
      </c>
      <c r="B145" s="1196" t="s">
        <v>167</v>
      </c>
      <c r="C145" s="1196" t="s">
        <v>35</v>
      </c>
      <c r="D145" s="1196"/>
      <c r="E145" s="1199" t="s">
        <v>186</v>
      </c>
      <c r="F145" s="1200" t="s">
        <v>187</v>
      </c>
      <c r="G145" s="1203">
        <v>44847</v>
      </c>
      <c r="H145" s="1203">
        <v>45211</v>
      </c>
      <c r="I145" s="1245"/>
      <c r="J145" s="1246">
        <v>754</v>
      </c>
      <c r="K145" s="1246">
        <v>754</v>
      </c>
      <c r="L145" s="1247">
        <v>13.914999999999999</v>
      </c>
      <c r="M145" s="1247">
        <v>1.38</v>
      </c>
      <c r="N145" s="1247">
        <v>15.08225</v>
      </c>
      <c r="O145" s="1248">
        <v>2.2999999999999998</v>
      </c>
      <c r="P145" s="1249">
        <f t="shared" si="43"/>
        <v>15.295</v>
      </c>
      <c r="Q145" s="1284">
        <f t="shared" si="40"/>
        <v>10491.91</v>
      </c>
      <c r="R145" s="1285">
        <f t="shared" si="38"/>
        <v>1040.52</v>
      </c>
      <c r="S145" s="1285">
        <f t="shared" si="39"/>
        <v>11532.43</v>
      </c>
      <c r="T145" s="1285">
        <f t="shared" si="41"/>
        <v>11372.0165</v>
      </c>
      <c r="U145" s="1285">
        <f t="shared" si="44"/>
        <v>1734.2</v>
      </c>
      <c r="V145" s="1285">
        <f t="shared" si="42"/>
        <v>13106.2165</v>
      </c>
      <c r="W145" s="1285">
        <f>IF(AND(MONTH(W$4)=MONTH($H145),YEAR(W$4)=YEAR($H145)),#REF!,IF(AND(MONTH(W$4)=MONTH($G145),YEAR(W$4)=YEAR($G145)),#REF!,IF(AND(W$4&lt;($H145+1),(W$4+1)&gt;$G145),$Q145,0)))</f>
        <v>10491.91</v>
      </c>
      <c r="X145" s="1285">
        <f>IF(AND(MONTH(X$4)=MONTH($H145),YEAR(X$4)=YEAR($H145)),#REF!,IF(AND(MONTH(X$4)=MONTH($G145),YEAR(X$4)=YEAR($G145)),#REF!,IF(AND(X$4&lt;($H145+1),(X$4+1)&gt;$G145),$T145,0)))</f>
        <v>11372.0165</v>
      </c>
      <c r="Y145" s="1285">
        <f>IF(AND(MONTH(Y$4)=MONTH($H145),YEAR(Y$4)=YEAR($H145)),#REF!,IF(AND(MONTH(Y$4)=MONTH($G145),YEAR(Y$4)=YEAR($G145)),#REF!,IF(AND(Y$4&lt;($H145+1),(Y$4+1)&gt;$G145),$T145,0)))</f>
        <v>11372.0165</v>
      </c>
      <c r="Z145" s="1285">
        <f>IF(AND(MONTH(Z$4)=MONTH($H145),YEAR(Z$4)=YEAR($H145)),#REF!,IF(AND(MONTH(Z$4)=MONTH($G145),YEAR(Z$4)=YEAR($G145)),#REF!,IF(AND(Z$4&lt;($H145+1),(Z$4+1)&gt;$G145),$T145,0)))</f>
        <v>11372.0165</v>
      </c>
      <c r="AA145" s="1285">
        <f>IF(AND(MONTH(AA$4)=MONTH($H145),YEAR(AA$4)=YEAR($H145)),#REF!,IF(AND(MONTH(AA$4)=MONTH($G145),YEAR(AA$4)=YEAR($G145)),#REF!,IF(AND(AA$4&lt;($H145+1),(AA$4+1)&gt;$G145),$T145,0)))</f>
        <v>11372.0165</v>
      </c>
      <c r="AB145" s="1285">
        <f>IF(AND(MONTH(AB$4)=MONTH($H145),YEAR(AB$4)=YEAR($H145)),#REF!,IF(AND(MONTH(AB$4)=MONTH($G145),YEAR(AB$4)=YEAR($G145)),#REF!,IF(AND(AB$4&lt;($H145+1),(AB$4+1)&gt;$G145),$T145,0)))</f>
        <v>11372.0165</v>
      </c>
      <c r="AC145" s="1285">
        <f>IF(AND(MONTH(AC$4)=MONTH($H145),YEAR(AC$4)=YEAR($H145)),#REF!,IF(AND(MONTH(AC$4)=MONTH($G145),YEAR(AC$4)=YEAR($G145)),#REF!,IF(AND(AC$4&lt;($H145+1),(AC$4+1)&gt;$G145),$T145,0)))</f>
        <v>11372.0165</v>
      </c>
      <c r="AD145" s="1285">
        <f>IF(AND(MONTH(AD$4)=MONTH($H145),YEAR(AD$4)=YEAR($H145)),#REF!,IF(AND(MONTH(AD$4)=MONTH($G145),YEAR(AD$4)=YEAR($G145)),#REF!,IF(AND(AD$4&lt;($H145+1),(AD$4+1)&gt;$G145),$T145,0)))</f>
        <v>11372.0165</v>
      </c>
      <c r="AE145" s="1285">
        <f>IF(AND(MONTH(AE$4)=MONTH($H145),YEAR(AE$4)=YEAR($H145)),#REF!,IF(AND(MONTH(AE$4)=MONTH($G145),YEAR(AE$4)=YEAR($G145)),#REF!,IF(AND(AE$4&lt;($H145+1),(AE$4+1)&gt;$G145),$T145,0)))</f>
        <v>11372.0165</v>
      </c>
      <c r="AF145" s="1285" t="e">
        <f>IF(AND(MONTH(AF$4)=MONTH($H145),YEAR(AF$4)=YEAR($H145)),#REF!,IF(AND(MONTH(AF$4)=MONTH($G145),YEAR(AF$4)=YEAR($G145)),#REF!,IF(AND(AF$4&lt;($H145+1),(AF$4+1)&gt;$G145),$T145,0)))</f>
        <v>#REF!</v>
      </c>
      <c r="AG145" s="1285">
        <f>IF(AND(MONTH(AG$4)=MONTH($H145),YEAR(AG$4)=YEAR($H145)),#REF!,IF(AND(MONTH(AG$4)=MONTH($G145),YEAR(AG$4)=YEAR($G145)),#REF!,IF(AND(AG$4&lt;($H145+1),(AG$4+1)&gt;$G145),$T145,0)))</f>
        <v>0</v>
      </c>
      <c r="AH145" s="1285">
        <f>IF(AND(MONTH(AH$4)=MONTH($H145),YEAR(AH$4)=YEAR($H145)),#REF!,IF(AND(MONTH(AH$4)=MONTH($G145),YEAR(AH$4)=YEAR($G145)),#REF!,IF(AND(AH$4&lt;($H145+1),(AH$4+1)&gt;$G145),$T145,0)))</f>
        <v>0</v>
      </c>
      <c r="AI145" s="1285">
        <f>IF(AND(MONTH(AI$4)=MONTH($H145),YEAR(AI$4)=YEAR($H145)),#REF!,IF(AND(MONTH(AI$4)=MONTH($G145),YEAR(AI$4)=YEAR($G145)),#REF!,IF(AND(AI$4&lt;($H145+1),(AI$4+1)&gt;$G145),$R145,0)))</f>
        <v>1040.52</v>
      </c>
      <c r="AJ145" s="1285">
        <f>IF(AND(MONTH(AJ$4)=MONTH($H145),YEAR(AJ$4)=YEAR($H145)),#REF!,IF(AND(MONTH(AJ$4)=MONTH($G145),YEAR(AJ$4)=YEAR($G145)),#REF!,IF(AND(AJ$4&lt;($H145+1),(AJ$4+1)&gt;$G145),$U145,0)))</f>
        <v>1734.2</v>
      </c>
      <c r="AK145" s="1285">
        <f>IF(AND(MONTH(AK$4)=MONTH($H145),YEAR(AK$4)=YEAR($H145)),#REF!,IF(AND(MONTH(AK$4)=MONTH($G145),YEAR(AK$4)=YEAR($G145)),#REF!,IF(AND(AK$4&lt;($H145+1),(AK$4+1)&gt;$G145),$U145,0)))</f>
        <v>1734.2</v>
      </c>
      <c r="AL145" s="1285">
        <f>IF(AND(MONTH(AL$4)=MONTH($H145),YEAR(AL$4)=YEAR($H145)),#REF!,IF(AND(MONTH(AL$4)=MONTH($G145),YEAR(AL$4)=YEAR($G145)),#REF!,IF(AND(AL$4&lt;($H145+1),(AL$4+1)&gt;$G145),$U145,0)))</f>
        <v>1734.2</v>
      </c>
      <c r="AM145" s="1285">
        <f>IF(AND(MONTH(AM$4)=MONTH($H145),YEAR(AM$4)=YEAR($H145)),#REF!,IF(AND(MONTH(AM$4)=MONTH($G145),YEAR(AM$4)=YEAR($G145)),#REF!,IF(AND(AM$4&lt;($H145+1),(AM$4+1)&gt;$G145),$U145,0)))</f>
        <v>1734.2</v>
      </c>
      <c r="AN145" s="1285">
        <f>IF(AND(MONTH(AN$4)=MONTH($H145),YEAR(AN$4)=YEAR($H145)),#REF!,IF(AND(MONTH(AN$4)=MONTH($G145),YEAR(AN$4)=YEAR($G145)),#REF!,IF(AND(AN$4&lt;($H145+1),(AN$4+1)&gt;$G145),$U145,0)))</f>
        <v>1734.2</v>
      </c>
      <c r="AO145" s="1285">
        <f>IF(AND(MONTH(AO$4)=MONTH($H145),YEAR(AO$4)=YEAR($H145)),#REF!,IF(AND(MONTH(AO$4)=MONTH($G145),YEAR(AO$4)=YEAR($G145)),#REF!,IF(AND(AO$4&lt;($H145+1),(AO$4+1)&gt;$G145),$U145,0)))</f>
        <v>1734.2</v>
      </c>
      <c r="AP145" s="1285">
        <f>IF(AND(MONTH(AP$4)=MONTH($H145),YEAR(AP$4)=YEAR($H145)),#REF!,IF(AND(MONTH(AP$4)=MONTH($G145),YEAR(AP$4)=YEAR($G145)),#REF!,IF(AND(AP$4&lt;($H145+1),(AP$4+1)&gt;$G145),$U145,0)))</f>
        <v>1734.2</v>
      </c>
      <c r="AQ145" s="1285">
        <f>IF(AND(MONTH(AQ$4)=MONTH($H145),YEAR(AQ$4)=YEAR($H145)),#REF!,IF(AND(MONTH(AQ$4)=MONTH($G145),YEAR(AQ$4)=YEAR($G145)),#REF!,IF(AND(AQ$4&lt;($H145+1),(AQ$4+1)&gt;$G145),$U145,0)))</f>
        <v>1734.2</v>
      </c>
      <c r="AR145" s="1285" t="e">
        <f>IF(AND(MONTH(AR$4)=MONTH($H145),YEAR(AR$4)=YEAR($H145)),#REF!,IF(AND(MONTH(AR$4)=MONTH($G145),YEAR(AR$4)=YEAR($G145)),#REF!,IF(AND(AR$4&lt;($H145+1),(AR$4+1)&gt;$G145),$U145,0)))</f>
        <v>#REF!</v>
      </c>
      <c r="AS145" s="1285">
        <f>IF(AND(MONTH(AS$4)=MONTH($H145),YEAR(AS$4)=YEAR($H145)),#REF!,IF(AND(MONTH(AS$4)=MONTH($G145),YEAR(AS$4)=YEAR($G145)),#REF!,IF(AND(AS$4&lt;($H145+1),(AS$4+1)&gt;$G145),$U145,0)))</f>
        <v>0</v>
      </c>
      <c r="AT145" s="1285">
        <f>IF(AND(MONTH(AT$4)=MONTH($H145),YEAR(AT$4)=YEAR($H145)),#REF!,IF(AND(MONTH(AT$4)=MONTH($G145),YEAR(AT$4)=YEAR($G145)),#REF!,IF(AND(AT$4&lt;($H145+1),(AT$4+1)&gt;$G145),$U145,0)))</f>
        <v>0</v>
      </c>
      <c r="AU145" s="1297"/>
      <c r="AV145" s="1028"/>
      <c r="AW145" s="1028"/>
    </row>
    <row r="146" spans="1:49" ht="18" customHeight="1">
      <c r="A146" s="1186">
        <v>58</v>
      </c>
      <c r="B146" s="1196" t="s">
        <v>167</v>
      </c>
      <c r="C146" s="1196" t="s">
        <v>35</v>
      </c>
      <c r="D146" s="1196"/>
      <c r="E146" s="1199"/>
      <c r="F146" s="1200" t="s">
        <v>187</v>
      </c>
      <c r="G146" s="1203">
        <v>45212</v>
      </c>
      <c r="H146" s="1203">
        <v>45577</v>
      </c>
      <c r="I146" s="1245"/>
      <c r="J146" s="1246">
        <v>0</v>
      </c>
      <c r="K146" s="1246">
        <v>754</v>
      </c>
      <c r="L146" s="1247">
        <v>14.145</v>
      </c>
      <c r="M146" s="1247">
        <v>1.38</v>
      </c>
      <c r="N146" s="1247">
        <v>15.34675</v>
      </c>
      <c r="O146" s="1248">
        <v>2.2999999999999998</v>
      </c>
      <c r="P146" s="1249">
        <f t="shared" si="43"/>
        <v>15.525</v>
      </c>
      <c r="Q146" s="1284">
        <f t="shared" si="40"/>
        <v>10665.33</v>
      </c>
      <c r="R146" s="1285">
        <f t="shared" si="38"/>
        <v>1040.52</v>
      </c>
      <c r="S146" s="1285">
        <f t="shared" si="39"/>
        <v>11705.85</v>
      </c>
      <c r="T146" s="1285">
        <f t="shared" si="41"/>
        <v>11571.449500000001</v>
      </c>
      <c r="U146" s="1285">
        <f t="shared" si="44"/>
        <v>1734.2</v>
      </c>
      <c r="V146" s="1285">
        <f t="shared" si="42"/>
        <v>13305.6495</v>
      </c>
      <c r="W146" s="1285">
        <f>IF(AND(MONTH(W$4)=MONTH($H146),YEAR(W$4)=YEAR($H146)),#REF!,IF(AND(MONTH(W$4)=MONTH($G146),YEAR(W$4)=YEAR($G146)),#REF!,IF(AND(W$4&lt;($H146+1),(W$4+1)&gt;$G146),$Q146,0)))</f>
        <v>0</v>
      </c>
      <c r="X146" s="1285">
        <f>IF(AND(MONTH(X$4)=MONTH($H146),YEAR(X$4)=YEAR($H146)),#REF!,IF(AND(MONTH(X$4)=MONTH($G146),YEAR(X$4)=YEAR($G146)),#REF!,IF(AND(X$4&lt;($H146+1),(X$4+1)&gt;$G146),$T146,0)))</f>
        <v>0</v>
      </c>
      <c r="Y146" s="1285">
        <f>IF(AND(MONTH(Y$4)=MONTH($H146),YEAR(Y$4)=YEAR($H146)),#REF!,IF(AND(MONTH(Y$4)=MONTH($G146),YEAR(Y$4)=YEAR($G146)),#REF!,IF(AND(Y$4&lt;($H146+1),(Y$4+1)&gt;$G146),$T146,0)))</f>
        <v>0</v>
      </c>
      <c r="Z146" s="1285">
        <f>IF(AND(MONTH(Z$4)=MONTH($H146),YEAR(Z$4)=YEAR($H146)),#REF!,IF(AND(MONTH(Z$4)=MONTH($G146),YEAR(Z$4)=YEAR($G146)),#REF!,IF(AND(Z$4&lt;($H146+1),(Z$4+1)&gt;$G146),$T146,0)))</f>
        <v>0</v>
      </c>
      <c r="AA146" s="1285">
        <f>IF(AND(MONTH(AA$4)=MONTH($H146),YEAR(AA$4)=YEAR($H146)),#REF!,IF(AND(MONTH(AA$4)=MONTH($G146),YEAR(AA$4)=YEAR($G146)),#REF!,IF(AND(AA$4&lt;($H146+1),(AA$4+1)&gt;$G146),$T146,0)))</f>
        <v>0</v>
      </c>
      <c r="AB146" s="1285">
        <f>IF(AND(MONTH(AB$4)=MONTH($H146),YEAR(AB$4)=YEAR($H146)),#REF!,IF(AND(MONTH(AB$4)=MONTH($G146),YEAR(AB$4)=YEAR($G146)),#REF!,IF(AND(AB$4&lt;($H146+1),(AB$4+1)&gt;$G146),$T146,0)))</f>
        <v>0</v>
      </c>
      <c r="AC146" s="1285">
        <f>IF(AND(MONTH(AC$4)=MONTH($H146),YEAR(AC$4)=YEAR($H146)),#REF!,IF(AND(MONTH(AC$4)=MONTH($G146),YEAR(AC$4)=YEAR($G146)),#REF!,IF(AND(AC$4&lt;($H146+1),(AC$4+1)&gt;$G146),$T146,0)))</f>
        <v>0</v>
      </c>
      <c r="AD146" s="1285">
        <f>IF(AND(MONTH(AD$4)=MONTH($H146),YEAR(AD$4)=YEAR($H146)),#REF!,IF(AND(MONTH(AD$4)=MONTH($G146),YEAR(AD$4)=YEAR($G146)),#REF!,IF(AND(AD$4&lt;($H146+1),(AD$4+1)&gt;$G146),$T146,0)))</f>
        <v>0</v>
      </c>
      <c r="AE146" s="1285">
        <f>IF(AND(MONTH(AE$4)=MONTH($H146),YEAR(AE$4)=YEAR($H146)),#REF!,IF(AND(MONTH(AE$4)=MONTH($G146),YEAR(AE$4)=YEAR($G146)),#REF!,IF(AND(AE$4&lt;($H146+1),(AE$4+1)&gt;$G146),$T146,0)))</f>
        <v>0</v>
      </c>
      <c r="AF146" s="1285" t="e">
        <f>IF(AND(MONTH(AF$4)=MONTH($H146),YEAR(AF$4)=YEAR($H146)),#REF!,IF(AND(MONTH(AF$4)=MONTH($G146),YEAR(AF$4)=YEAR($G146)),#REF!,IF(AND(AF$4&lt;($H146+1),(AF$4+1)&gt;$G146),$T146,0)))</f>
        <v>#REF!</v>
      </c>
      <c r="AG146" s="1285">
        <f>IF(AND(MONTH(AG$4)=MONTH($H146),YEAR(AG$4)=YEAR($H146)),#REF!,IF(AND(MONTH(AG$4)=MONTH($G146),YEAR(AG$4)=YEAR($G146)),#REF!,IF(AND(AG$4&lt;($H146+1),(AG$4+1)&gt;$G146),$T146,0)))</f>
        <v>11571.449500000001</v>
      </c>
      <c r="AH146" s="1285">
        <f>IF(AND(MONTH(AH$4)=MONTH($H146),YEAR(AH$4)=YEAR($H146)),#REF!,IF(AND(MONTH(AH$4)=MONTH($G146),YEAR(AH$4)=YEAR($G146)),#REF!,IF(AND(AH$4&lt;($H146+1),(AH$4+1)&gt;$G146),$T146,0)))</f>
        <v>11571.449500000001</v>
      </c>
      <c r="AI146" s="1285">
        <f>IF(AND(MONTH(AI$4)=MONTH($H146),YEAR(AI$4)=YEAR($H146)),#REF!,IF(AND(MONTH(AI$4)=MONTH($G146),YEAR(AI$4)=YEAR($G146)),#REF!,IF(AND(AI$4&lt;($H146+1),(AI$4+1)&gt;$G146),$R146,0)))</f>
        <v>0</v>
      </c>
      <c r="AJ146" s="1285">
        <f>IF(AND(MONTH(AJ$4)=MONTH($H146),YEAR(AJ$4)=YEAR($H146)),#REF!,IF(AND(MONTH(AJ$4)=MONTH($G146),YEAR(AJ$4)=YEAR($G146)),#REF!,IF(AND(AJ$4&lt;($H146+1),(AJ$4+1)&gt;$G146),$U146,0)))</f>
        <v>0</v>
      </c>
      <c r="AK146" s="1285">
        <f>IF(AND(MONTH(AK$4)=MONTH($H146),YEAR(AK$4)=YEAR($H146)),#REF!,IF(AND(MONTH(AK$4)=MONTH($G146),YEAR(AK$4)=YEAR($G146)),#REF!,IF(AND(AK$4&lt;($H146+1),(AK$4+1)&gt;$G146),$U146,0)))</f>
        <v>0</v>
      </c>
      <c r="AL146" s="1285">
        <f>IF(AND(MONTH(AL$4)=MONTH($H146),YEAR(AL$4)=YEAR($H146)),#REF!,IF(AND(MONTH(AL$4)=MONTH($G146),YEAR(AL$4)=YEAR($G146)),#REF!,IF(AND(AL$4&lt;($H146+1),(AL$4+1)&gt;$G146),$U146,0)))</f>
        <v>0</v>
      </c>
      <c r="AM146" s="1285">
        <f>IF(AND(MONTH(AM$4)=MONTH($H146),YEAR(AM$4)=YEAR($H146)),#REF!,IF(AND(MONTH(AM$4)=MONTH($G146),YEAR(AM$4)=YEAR($G146)),#REF!,IF(AND(AM$4&lt;($H146+1),(AM$4+1)&gt;$G146),$U146,0)))</f>
        <v>0</v>
      </c>
      <c r="AN146" s="1285">
        <f>IF(AND(MONTH(AN$4)=MONTH($H146),YEAR(AN$4)=YEAR($H146)),#REF!,IF(AND(MONTH(AN$4)=MONTH($G146),YEAR(AN$4)=YEAR($G146)),#REF!,IF(AND(AN$4&lt;($H146+1),(AN$4+1)&gt;$G146),$U146,0)))</f>
        <v>0</v>
      </c>
      <c r="AO146" s="1285">
        <f>IF(AND(MONTH(AO$4)=MONTH($H146),YEAR(AO$4)=YEAR($H146)),#REF!,IF(AND(MONTH(AO$4)=MONTH($G146),YEAR(AO$4)=YEAR($G146)),#REF!,IF(AND(AO$4&lt;($H146+1),(AO$4+1)&gt;$G146),$U146,0)))</f>
        <v>0</v>
      </c>
      <c r="AP146" s="1285">
        <f>IF(AND(MONTH(AP$4)=MONTH($H146),YEAR(AP$4)=YEAR($H146)),#REF!,IF(AND(MONTH(AP$4)=MONTH($G146),YEAR(AP$4)=YEAR($G146)),#REF!,IF(AND(AP$4&lt;($H146+1),(AP$4+1)&gt;$G146),$U146,0)))</f>
        <v>0</v>
      </c>
      <c r="AQ146" s="1285">
        <f>IF(AND(MONTH(AQ$4)=MONTH($H146),YEAR(AQ$4)=YEAR($H146)),#REF!,IF(AND(MONTH(AQ$4)=MONTH($G146),YEAR(AQ$4)=YEAR($G146)),#REF!,IF(AND(AQ$4&lt;($H146+1),(AQ$4+1)&gt;$G146),$U146,0)))</f>
        <v>0</v>
      </c>
      <c r="AR146" s="1285" t="e">
        <f>IF(AND(MONTH(AR$4)=MONTH($H146),YEAR(AR$4)=YEAR($H146)),#REF!,IF(AND(MONTH(AR$4)=MONTH($G146),YEAR(AR$4)=YEAR($G146)),#REF!,IF(AND(AR$4&lt;($H146+1),(AR$4+1)&gt;$G146),$U146,0)))</f>
        <v>#REF!</v>
      </c>
      <c r="AS146" s="1285">
        <f>IF(AND(MONTH(AS$4)=MONTH($H146),YEAR(AS$4)=YEAR($H146)),#REF!,IF(AND(MONTH(AS$4)=MONTH($G146),YEAR(AS$4)=YEAR($G146)),#REF!,IF(AND(AS$4&lt;($H146+1),(AS$4+1)&gt;$G146),$U146,0)))</f>
        <v>1734.2</v>
      </c>
      <c r="AT146" s="1285">
        <f>IF(AND(MONTH(AT$4)=MONTH($H146),YEAR(AT$4)=YEAR($H146)),#REF!,IF(AND(MONTH(AT$4)=MONTH($G146),YEAR(AT$4)=YEAR($G146)),#REF!,IF(AND(AT$4&lt;($H146+1),(AT$4+1)&gt;$G146),$U146,0)))</f>
        <v>1734.2</v>
      </c>
      <c r="AU146" s="1297"/>
      <c r="AV146" s="1028"/>
      <c r="AW146" s="1028"/>
    </row>
    <row r="147" spans="1:49" ht="18" customHeight="1">
      <c r="A147" s="1186">
        <v>58</v>
      </c>
      <c r="B147" s="1196" t="s">
        <v>167</v>
      </c>
      <c r="C147" s="1196" t="s">
        <v>35</v>
      </c>
      <c r="D147" s="1196"/>
      <c r="E147" s="1199"/>
      <c r="F147" s="1200" t="s">
        <v>187</v>
      </c>
      <c r="G147" s="1203">
        <v>45578</v>
      </c>
      <c r="H147" s="1203">
        <v>45942</v>
      </c>
      <c r="I147" s="1245"/>
      <c r="J147" s="1246">
        <v>0</v>
      </c>
      <c r="K147" s="1246">
        <v>754</v>
      </c>
      <c r="L147" s="1247">
        <v>14.49</v>
      </c>
      <c r="M147" s="1247">
        <v>1.38</v>
      </c>
      <c r="N147" s="1247">
        <v>15.743499999999999</v>
      </c>
      <c r="O147" s="1248">
        <v>2.2999999999999998</v>
      </c>
      <c r="P147" s="1249">
        <f t="shared" si="43"/>
        <v>15.87</v>
      </c>
      <c r="Q147" s="1284">
        <f t="shared" si="40"/>
        <v>10925.46</v>
      </c>
      <c r="R147" s="1285">
        <f t="shared" si="38"/>
        <v>1040.52</v>
      </c>
      <c r="S147" s="1285">
        <f t="shared" si="39"/>
        <v>11965.98</v>
      </c>
      <c r="T147" s="1285">
        <f t="shared" si="41"/>
        <v>11870.599</v>
      </c>
      <c r="U147" s="1285">
        <f t="shared" si="44"/>
        <v>1734.2</v>
      </c>
      <c r="V147" s="1285">
        <f t="shared" si="42"/>
        <v>13604.799000000001</v>
      </c>
      <c r="W147" s="1285">
        <f>IF(AND(MONTH(W$4)=MONTH($H147),YEAR(W$4)=YEAR($H147)),#REF!,IF(AND(MONTH(W$4)=MONTH($G147),YEAR(W$4)=YEAR($G147)),#REF!,IF(AND(W$4&lt;($H147+1),(W$4+1)&gt;$G147),$Q147,0)))</f>
        <v>0</v>
      </c>
      <c r="X147" s="1285">
        <f>IF(AND(MONTH(X$4)=MONTH($H147),YEAR(X$4)=YEAR($H147)),#REF!,IF(AND(MONTH(X$4)=MONTH($G147),YEAR(X$4)=YEAR($G147)),#REF!,IF(AND(X$4&lt;($H147+1),(X$4+1)&gt;$G147),$T147,0)))</f>
        <v>0</v>
      </c>
      <c r="Y147" s="1285">
        <f>IF(AND(MONTH(Y$4)=MONTH($H147),YEAR(Y$4)=YEAR($H147)),#REF!,IF(AND(MONTH(Y$4)=MONTH($G147),YEAR(Y$4)=YEAR($G147)),#REF!,IF(AND(Y$4&lt;($H147+1),(Y$4+1)&gt;$G147),$T147,0)))</f>
        <v>0</v>
      </c>
      <c r="Z147" s="1285">
        <f>IF(AND(MONTH(Z$4)=MONTH($H147),YEAR(Z$4)=YEAR($H147)),#REF!,IF(AND(MONTH(Z$4)=MONTH($G147),YEAR(Z$4)=YEAR($G147)),#REF!,IF(AND(Z$4&lt;($H147+1),(Z$4+1)&gt;$G147),$T147,0)))</f>
        <v>0</v>
      </c>
      <c r="AA147" s="1285">
        <f>IF(AND(MONTH(AA$4)=MONTH($H147),YEAR(AA$4)=YEAR($H147)),#REF!,IF(AND(MONTH(AA$4)=MONTH($G147),YEAR(AA$4)=YEAR($G147)),#REF!,IF(AND(AA$4&lt;($H147+1),(AA$4+1)&gt;$G147),$T147,0)))</f>
        <v>0</v>
      </c>
      <c r="AB147" s="1285">
        <f>IF(AND(MONTH(AB$4)=MONTH($H147),YEAR(AB$4)=YEAR($H147)),#REF!,IF(AND(MONTH(AB$4)=MONTH($G147),YEAR(AB$4)=YEAR($G147)),#REF!,IF(AND(AB$4&lt;($H147+1),(AB$4+1)&gt;$G147),$T147,0)))</f>
        <v>0</v>
      </c>
      <c r="AC147" s="1285">
        <f>IF(AND(MONTH(AC$4)=MONTH($H147),YEAR(AC$4)=YEAR($H147)),#REF!,IF(AND(MONTH(AC$4)=MONTH($G147),YEAR(AC$4)=YEAR($G147)),#REF!,IF(AND(AC$4&lt;($H147+1),(AC$4+1)&gt;$G147),$T147,0)))</f>
        <v>0</v>
      </c>
      <c r="AD147" s="1285">
        <f>IF(AND(MONTH(AD$4)=MONTH($H147),YEAR(AD$4)=YEAR($H147)),#REF!,IF(AND(MONTH(AD$4)=MONTH($G147),YEAR(AD$4)=YEAR($G147)),#REF!,IF(AND(AD$4&lt;($H147+1),(AD$4+1)&gt;$G147),$T147,0)))</f>
        <v>0</v>
      </c>
      <c r="AE147" s="1285">
        <f>IF(AND(MONTH(AE$4)=MONTH($H147),YEAR(AE$4)=YEAR($H147)),#REF!,IF(AND(MONTH(AE$4)=MONTH($G147),YEAR(AE$4)=YEAR($G147)),#REF!,IF(AND(AE$4&lt;($H147+1),(AE$4+1)&gt;$G147),$T147,0)))</f>
        <v>0</v>
      </c>
      <c r="AF147" s="1285">
        <f>IF(AND(MONTH(AF$4)=MONTH($H147),YEAR(AF$4)=YEAR($H147)),#REF!,IF(AND(MONTH(AF$4)=MONTH($G147),YEAR(AF$4)=YEAR($G147)),#REF!,IF(AND(AF$4&lt;($H147+1),(AF$4+1)&gt;$G147),$T147,0)))</f>
        <v>0</v>
      </c>
      <c r="AG147" s="1285">
        <f>IF(AND(MONTH(AG$4)=MONTH($H147),YEAR(AG$4)=YEAR($H147)),#REF!,IF(AND(MONTH(AG$4)=MONTH($G147),YEAR(AG$4)=YEAR($G147)),#REF!,IF(AND(AG$4&lt;($H147+1),(AG$4+1)&gt;$G147),$T147,0)))</f>
        <v>0</v>
      </c>
      <c r="AH147" s="1285">
        <f>IF(AND(MONTH(AH$4)=MONTH($H147),YEAR(AH$4)=YEAR($H147)),#REF!,IF(AND(MONTH(AH$4)=MONTH($G147),YEAR(AH$4)=YEAR($G147)),#REF!,IF(AND(AH$4&lt;($H147+1),(AH$4+1)&gt;$G147),$T147,0)))</f>
        <v>0</v>
      </c>
      <c r="AI147" s="1285">
        <f>IF(AND(MONTH(AI$4)=MONTH($H147),YEAR(AI$4)=YEAR($H147)),#REF!,IF(AND(MONTH(AI$4)=MONTH($G147),YEAR(AI$4)=YEAR($G147)),#REF!,IF(AND(AI$4&lt;($H147+1),(AI$4+1)&gt;$G147),$R147,0)))</f>
        <v>0</v>
      </c>
      <c r="AJ147" s="1285">
        <f>IF(AND(MONTH(AJ$4)=MONTH($H147),YEAR(AJ$4)=YEAR($H147)),#REF!,IF(AND(MONTH(AJ$4)=MONTH($G147),YEAR(AJ$4)=YEAR($G147)),#REF!,IF(AND(AJ$4&lt;($H147+1),(AJ$4+1)&gt;$G147),$U147,0)))</f>
        <v>0</v>
      </c>
      <c r="AK147" s="1285">
        <f>IF(AND(MONTH(AK$4)=MONTH($H147),YEAR(AK$4)=YEAR($H147)),#REF!,IF(AND(MONTH(AK$4)=MONTH($G147),YEAR(AK$4)=YEAR($G147)),#REF!,IF(AND(AK$4&lt;($H147+1),(AK$4+1)&gt;$G147),$U147,0)))</f>
        <v>0</v>
      </c>
      <c r="AL147" s="1285">
        <f>IF(AND(MONTH(AL$4)=MONTH($H147),YEAR(AL$4)=YEAR($H147)),#REF!,IF(AND(MONTH(AL$4)=MONTH($G147),YEAR(AL$4)=YEAR($G147)),#REF!,IF(AND(AL$4&lt;($H147+1),(AL$4+1)&gt;$G147),$U147,0)))</f>
        <v>0</v>
      </c>
      <c r="AM147" s="1285">
        <f>IF(AND(MONTH(AM$4)=MONTH($H147),YEAR(AM$4)=YEAR($H147)),#REF!,IF(AND(MONTH(AM$4)=MONTH($G147),YEAR(AM$4)=YEAR($G147)),#REF!,IF(AND(AM$4&lt;($H147+1),(AM$4+1)&gt;$G147),$U147,0)))</f>
        <v>0</v>
      </c>
      <c r="AN147" s="1285">
        <f>IF(AND(MONTH(AN$4)=MONTH($H147),YEAR(AN$4)=YEAR($H147)),#REF!,IF(AND(MONTH(AN$4)=MONTH($G147),YEAR(AN$4)=YEAR($G147)),#REF!,IF(AND(AN$4&lt;($H147+1),(AN$4+1)&gt;$G147),$U147,0)))</f>
        <v>0</v>
      </c>
      <c r="AO147" s="1285">
        <f>IF(AND(MONTH(AO$4)=MONTH($H147),YEAR(AO$4)=YEAR($H147)),#REF!,IF(AND(MONTH(AO$4)=MONTH($G147),YEAR(AO$4)=YEAR($G147)),#REF!,IF(AND(AO$4&lt;($H147+1),(AO$4+1)&gt;$G147),$U147,0)))</f>
        <v>0</v>
      </c>
      <c r="AP147" s="1285">
        <f>IF(AND(MONTH(AP$4)=MONTH($H147),YEAR(AP$4)=YEAR($H147)),#REF!,IF(AND(MONTH(AP$4)=MONTH($G147),YEAR(AP$4)=YEAR($G147)),#REF!,IF(AND(AP$4&lt;($H147+1),(AP$4+1)&gt;$G147),$U147,0)))</f>
        <v>0</v>
      </c>
      <c r="AQ147" s="1285">
        <f>IF(AND(MONTH(AQ$4)=MONTH($H147),YEAR(AQ$4)=YEAR($H147)),#REF!,IF(AND(MONTH(AQ$4)=MONTH($G147),YEAR(AQ$4)=YEAR($G147)),#REF!,IF(AND(AQ$4&lt;($H147+1),(AQ$4+1)&gt;$G147),$U147,0)))</f>
        <v>0</v>
      </c>
      <c r="AR147" s="1285">
        <f>IF(AND(MONTH(AR$4)=MONTH($H147),YEAR(AR$4)=YEAR($H147)),#REF!,IF(AND(MONTH(AR$4)=MONTH($G147),YEAR(AR$4)=YEAR($G147)),#REF!,IF(AND(AR$4&lt;($H147+1),(AR$4+1)&gt;$G147),$U147,0)))</f>
        <v>0</v>
      </c>
      <c r="AS147" s="1285">
        <f>IF(AND(MONTH(AS$4)=MONTH($H147),YEAR(AS$4)=YEAR($H147)),#REF!,IF(AND(MONTH(AS$4)=MONTH($G147),YEAR(AS$4)=YEAR($G147)),#REF!,IF(AND(AS$4&lt;($H147+1),(AS$4+1)&gt;$G147),$U147,0)))</f>
        <v>0</v>
      </c>
      <c r="AT147" s="1285">
        <f>IF(AND(MONTH(AT$4)=MONTH($H147),YEAR(AT$4)=YEAR($H147)),#REF!,IF(AND(MONTH(AT$4)=MONTH($G147),YEAR(AT$4)=YEAR($G147)),#REF!,IF(AND(AT$4&lt;($H147+1),(AT$4+1)&gt;$G147),$U147,0)))</f>
        <v>0</v>
      </c>
      <c r="AU147" s="1297"/>
      <c r="AV147" s="1028"/>
      <c r="AW147" s="1028"/>
    </row>
    <row r="148" spans="1:49" ht="18" customHeight="1">
      <c r="A148" s="1186">
        <v>58</v>
      </c>
      <c r="B148" s="1196" t="s">
        <v>167</v>
      </c>
      <c r="C148" s="1196" t="s">
        <v>35</v>
      </c>
      <c r="D148" s="1196"/>
      <c r="E148" s="1199"/>
      <c r="F148" s="1200" t="s">
        <v>187</v>
      </c>
      <c r="G148" s="1203">
        <v>45943</v>
      </c>
      <c r="H148" s="1203">
        <v>46307</v>
      </c>
      <c r="I148" s="1245"/>
      <c r="J148" s="1246">
        <v>0</v>
      </c>
      <c r="K148" s="1246">
        <v>754</v>
      </c>
      <c r="L148" s="1247">
        <v>15.065</v>
      </c>
      <c r="M148" s="1247">
        <v>1.38</v>
      </c>
      <c r="N148" s="1247">
        <v>16.40475</v>
      </c>
      <c r="O148" s="1248">
        <v>2.2999999999999998</v>
      </c>
      <c r="P148" s="1249">
        <f t="shared" si="43"/>
        <v>16.445</v>
      </c>
      <c r="Q148" s="1284">
        <f t="shared" si="40"/>
        <v>11359.01</v>
      </c>
      <c r="R148" s="1285">
        <f t="shared" si="38"/>
        <v>1040.52</v>
      </c>
      <c r="S148" s="1285">
        <f t="shared" si="39"/>
        <v>12399.53</v>
      </c>
      <c r="T148" s="1285">
        <f t="shared" si="41"/>
        <v>12369.181500000001</v>
      </c>
      <c r="U148" s="1285">
        <f t="shared" si="44"/>
        <v>1734.2</v>
      </c>
      <c r="V148" s="1285">
        <f t="shared" si="42"/>
        <v>14103.3815</v>
      </c>
      <c r="W148" s="1285">
        <f>IF(AND(MONTH(W$4)=MONTH($H148),YEAR(W$4)=YEAR($H148)),#REF!,IF(AND(MONTH(W$4)=MONTH($G148),YEAR(W$4)=YEAR($G148)),#REF!,IF(AND(W$4&lt;($H148+1),(W$4+1)&gt;$G148),$Q148,0)))</f>
        <v>0</v>
      </c>
      <c r="X148" s="1285">
        <f>IF(AND(MONTH(X$4)=MONTH($H148),YEAR(X$4)=YEAR($H148)),#REF!,IF(AND(MONTH(X$4)=MONTH($G148),YEAR(X$4)=YEAR($G148)),#REF!,IF(AND(X$4&lt;($H148+1),(X$4+1)&gt;$G148),$T148,0)))</f>
        <v>0</v>
      </c>
      <c r="Y148" s="1285">
        <f>IF(AND(MONTH(Y$4)=MONTH($H148),YEAR(Y$4)=YEAR($H148)),#REF!,IF(AND(MONTH(Y$4)=MONTH($G148),YEAR(Y$4)=YEAR($G148)),#REF!,IF(AND(Y$4&lt;($H148+1),(Y$4+1)&gt;$G148),$T148,0)))</f>
        <v>0</v>
      </c>
      <c r="Z148" s="1285">
        <f>IF(AND(MONTH(Z$4)=MONTH($H148),YEAR(Z$4)=YEAR($H148)),#REF!,IF(AND(MONTH(Z$4)=MONTH($G148),YEAR(Z$4)=YEAR($G148)),#REF!,IF(AND(Z$4&lt;($H148+1),(Z$4+1)&gt;$G148),$T148,0)))</f>
        <v>0</v>
      </c>
      <c r="AA148" s="1285">
        <f>IF(AND(MONTH(AA$4)=MONTH($H148),YEAR(AA$4)=YEAR($H148)),#REF!,IF(AND(MONTH(AA$4)=MONTH($G148),YEAR(AA$4)=YEAR($G148)),#REF!,IF(AND(AA$4&lt;($H148+1),(AA$4+1)&gt;$G148),$T148,0)))</f>
        <v>0</v>
      </c>
      <c r="AB148" s="1285">
        <f>IF(AND(MONTH(AB$4)=MONTH($H148),YEAR(AB$4)=YEAR($H148)),#REF!,IF(AND(MONTH(AB$4)=MONTH($G148),YEAR(AB$4)=YEAR($G148)),#REF!,IF(AND(AB$4&lt;($H148+1),(AB$4+1)&gt;$G148),$T148,0)))</f>
        <v>0</v>
      </c>
      <c r="AC148" s="1285">
        <f>IF(AND(MONTH(AC$4)=MONTH($H148),YEAR(AC$4)=YEAR($H148)),#REF!,IF(AND(MONTH(AC$4)=MONTH($G148),YEAR(AC$4)=YEAR($G148)),#REF!,IF(AND(AC$4&lt;($H148+1),(AC$4+1)&gt;$G148),$T148,0)))</f>
        <v>0</v>
      </c>
      <c r="AD148" s="1285">
        <f>IF(AND(MONTH(AD$4)=MONTH($H148),YEAR(AD$4)=YEAR($H148)),#REF!,IF(AND(MONTH(AD$4)=MONTH($G148),YEAR(AD$4)=YEAR($G148)),#REF!,IF(AND(AD$4&lt;($H148+1),(AD$4+1)&gt;$G148),$T148,0)))</f>
        <v>0</v>
      </c>
      <c r="AE148" s="1285">
        <f>IF(AND(MONTH(AE$4)=MONTH($H148),YEAR(AE$4)=YEAR($H148)),#REF!,IF(AND(MONTH(AE$4)=MONTH($G148),YEAR(AE$4)=YEAR($G148)),#REF!,IF(AND(AE$4&lt;($H148+1),(AE$4+1)&gt;$G148),$T148,0)))</f>
        <v>0</v>
      </c>
      <c r="AF148" s="1285">
        <f>IF(AND(MONTH(AF$4)=MONTH($H148),YEAR(AF$4)=YEAR($H148)),#REF!,IF(AND(MONTH(AF$4)=MONTH($G148),YEAR(AF$4)=YEAR($G148)),#REF!,IF(AND(AF$4&lt;($H148+1),(AF$4+1)&gt;$G148),$T148,0)))</f>
        <v>0</v>
      </c>
      <c r="AG148" s="1285">
        <f>IF(AND(MONTH(AG$4)=MONTH($H148),YEAR(AG$4)=YEAR($H148)),#REF!,IF(AND(MONTH(AG$4)=MONTH($G148),YEAR(AG$4)=YEAR($G148)),#REF!,IF(AND(AG$4&lt;($H148+1),(AG$4+1)&gt;$G148),$T148,0)))</f>
        <v>0</v>
      </c>
      <c r="AH148" s="1285">
        <f>IF(AND(MONTH(AH$4)=MONTH($H148),YEAR(AH$4)=YEAR($H148)),#REF!,IF(AND(MONTH(AH$4)=MONTH($G148),YEAR(AH$4)=YEAR($G148)),#REF!,IF(AND(AH$4&lt;($H148+1),(AH$4+1)&gt;$G148),$T148,0)))</f>
        <v>0</v>
      </c>
      <c r="AI148" s="1285">
        <f>IF(AND(MONTH(AI$4)=MONTH($H148),YEAR(AI$4)=YEAR($H148)),#REF!,IF(AND(MONTH(AI$4)=MONTH($G148),YEAR(AI$4)=YEAR($G148)),#REF!,IF(AND(AI$4&lt;($H148+1),(AI$4+1)&gt;$G148),$R148,0)))</f>
        <v>0</v>
      </c>
      <c r="AJ148" s="1285">
        <f>IF(AND(MONTH(AJ$4)=MONTH($H148),YEAR(AJ$4)=YEAR($H148)),#REF!,IF(AND(MONTH(AJ$4)=MONTH($G148),YEAR(AJ$4)=YEAR($G148)),#REF!,IF(AND(AJ$4&lt;($H148+1),(AJ$4+1)&gt;$G148),$U148,0)))</f>
        <v>0</v>
      </c>
      <c r="AK148" s="1285">
        <f>IF(AND(MONTH(AK$4)=MONTH($H148),YEAR(AK$4)=YEAR($H148)),#REF!,IF(AND(MONTH(AK$4)=MONTH($G148),YEAR(AK$4)=YEAR($G148)),#REF!,IF(AND(AK$4&lt;($H148+1),(AK$4+1)&gt;$G148),$U148,0)))</f>
        <v>0</v>
      </c>
      <c r="AL148" s="1285">
        <f>IF(AND(MONTH(AL$4)=MONTH($H148),YEAR(AL$4)=YEAR($H148)),#REF!,IF(AND(MONTH(AL$4)=MONTH($G148),YEAR(AL$4)=YEAR($G148)),#REF!,IF(AND(AL$4&lt;($H148+1),(AL$4+1)&gt;$G148),$U148,0)))</f>
        <v>0</v>
      </c>
      <c r="AM148" s="1285">
        <f>IF(AND(MONTH(AM$4)=MONTH($H148),YEAR(AM$4)=YEAR($H148)),#REF!,IF(AND(MONTH(AM$4)=MONTH($G148),YEAR(AM$4)=YEAR($G148)),#REF!,IF(AND(AM$4&lt;($H148+1),(AM$4+1)&gt;$G148),$U148,0)))</f>
        <v>0</v>
      </c>
      <c r="AN148" s="1285">
        <f>IF(AND(MONTH(AN$4)=MONTH($H148),YEAR(AN$4)=YEAR($H148)),#REF!,IF(AND(MONTH(AN$4)=MONTH($G148),YEAR(AN$4)=YEAR($G148)),#REF!,IF(AND(AN$4&lt;($H148+1),(AN$4+1)&gt;$G148),$U148,0)))</f>
        <v>0</v>
      </c>
      <c r="AO148" s="1285">
        <f>IF(AND(MONTH(AO$4)=MONTH($H148),YEAR(AO$4)=YEAR($H148)),#REF!,IF(AND(MONTH(AO$4)=MONTH($G148),YEAR(AO$4)=YEAR($G148)),#REF!,IF(AND(AO$4&lt;($H148+1),(AO$4+1)&gt;$G148),$U148,0)))</f>
        <v>0</v>
      </c>
      <c r="AP148" s="1285">
        <f>IF(AND(MONTH(AP$4)=MONTH($H148),YEAR(AP$4)=YEAR($H148)),#REF!,IF(AND(MONTH(AP$4)=MONTH($G148),YEAR(AP$4)=YEAR($G148)),#REF!,IF(AND(AP$4&lt;($H148+1),(AP$4+1)&gt;$G148),$U148,0)))</f>
        <v>0</v>
      </c>
      <c r="AQ148" s="1285">
        <f>IF(AND(MONTH(AQ$4)=MONTH($H148),YEAR(AQ$4)=YEAR($H148)),#REF!,IF(AND(MONTH(AQ$4)=MONTH($G148),YEAR(AQ$4)=YEAR($G148)),#REF!,IF(AND(AQ$4&lt;($H148+1),(AQ$4+1)&gt;$G148),$U148,0)))</f>
        <v>0</v>
      </c>
      <c r="AR148" s="1285">
        <f>IF(AND(MONTH(AR$4)=MONTH($H148),YEAR(AR$4)=YEAR($H148)),#REF!,IF(AND(MONTH(AR$4)=MONTH($G148),YEAR(AR$4)=YEAR($G148)),#REF!,IF(AND(AR$4&lt;($H148+1),(AR$4+1)&gt;$G148),$U148,0)))</f>
        <v>0</v>
      </c>
      <c r="AS148" s="1285">
        <f>IF(AND(MONTH(AS$4)=MONTH($H148),YEAR(AS$4)=YEAR($H148)),#REF!,IF(AND(MONTH(AS$4)=MONTH($G148),YEAR(AS$4)=YEAR($G148)),#REF!,IF(AND(AS$4&lt;($H148+1),(AS$4+1)&gt;$G148),$U148,0)))</f>
        <v>0</v>
      </c>
      <c r="AT148" s="1285">
        <f>IF(AND(MONTH(AT$4)=MONTH($H148),YEAR(AT$4)=YEAR($H148)),#REF!,IF(AND(MONTH(AT$4)=MONTH($G148),YEAR(AT$4)=YEAR($G148)),#REF!,IF(AND(AT$4&lt;($H148+1),(AT$4+1)&gt;$G148),$U148,0)))</f>
        <v>0</v>
      </c>
      <c r="AU148" s="1297"/>
      <c r="AV148" s="1028"/>
      <c r="AW148" s="1028"/>
    </row>
    <row r="149" spans="1:49" ht="18" customHeight="1">
      <c r="A149" s="1186">
        <v>59</v>
      </c>
      <c r="B149" s="1187" t="s">
        <v>167</v>
      </c>
      <c r="C149" s="1187" t="s">
        <v>35</v>
      </c>
      <c r="D149" s="1187"/>
      <c r="E149" s="1187" t="s">
        <v>188</v>
      </c>
      <c r="F149" s="1364" t="s">
        <v>189</v>
      </c>
      <c r="G149" s="1190">
        <v>44769</v>
      </c>
      <c r="H149" s="1190">
        <v>45133</v>
      </c>
      <c r="I149" s="1235"/>
      <c r="J149" s="1236">
        <v>1055</v>
      </c>
      <c r="K149" s="1236">
        <v>1055</v>
      </c>
      <c r="L149" s="1237">
        <v>11.845000000000001</v>
      </c>
      <c r="M149" s="1237">
        <v>1.38</v>
      </c>
      <c r="N149" s="1237">
        <v>12.701750000000001</v>
      </c>
      <c r="O149" s="1238">
        <v>2.2999999999999998</v>
      </c>
      <c r="P149" s="1234">
        <f t="shared" si="43"/>
        <v>13.225</v>
      </c>
      <c r="Q149" s="1284">
        <f t="shared" si="40"/>
        <v>12496.475</v>
      </c>
      <c r="R149" s="1285">
        <f t="shared" si="38"/>
        <v>1455.9</v>
      </c>
      <c r="S149" s="1285">
        <f t="shared" si="39"/>
        <v>13952.375</v>
      </c>
      <c r="T149" s="1285">
        <f t="shared" si="41"/>
        <v>13400.346250000001</v>
      </c>
      <c r="U149" s="1285">
        <f t="shared" si="44"/>
        <v>2426.5</v>
      </c>
      <c r="V149" s="1285">
        <f t="shared" si="42"/>
        <v>15826.846250000001</v>
      </c>
      <c r="W149" s="1285">
        <f>IF(AND(MONTH(W$4)=MONTH($H149),YEAR(W$4)=YEAR($H149)),#REF!,IF(AND(MONTH(W$4)=MONTH($G149),YEAR(W$4)=YEAR($G149)),#REF!,IF(AND(W$4&lt;($H149+1),(W$4+1)&gt;$G149),$Q149,0)))</f>
        <v>12496.475</v>
      </c>
      <c r="X149" s="1285">
        <f>IF(AND(MONTH(X$4)=MONTH($H149),YEAR(X$4)=YEAR($H149)),#REF!,IF(AND(MONTH(X$4)=MONTH($G149),YEAR(X$4)=YEAR($G149)),#REF!,IF(AND(X$4&lt;($H149+1),(X$4+1)&gt;$G149),$T149,0)))</f>
        <v>13400.346250000001</v>
      </c>
      <c r="Y149" s="1285">
        <f>IF(AND(MONTH(Y$4)=MONTH($H149),YEAR(Y$4)=YEAR($H149)),#REF!,IF(AND(MONTH(Y$4)=MONTH($G149),YEAR(Y$4)=YEAR($G149)),#REF!,IF(AND(Y$4&lt;($H149+1),(Y$4+1)&gt;$G149),$T149,0)))</f>
        <v>13400.346250000001</v>
      </c>
      <c r="Z149" s="1285">
        <f>IF(AND(MONTH(Z$4)=MONTH($H149),YEAR(Z$4)=YEAR($H149)),#REF!,IF(AND(MONTH(Z$4)=MONTH($G149),YEAR(Z$4)=YEAR($G149)),#REF!,IF(AND(Z$4&lt;($H149+1),(Z$4+1)&gt;$G149),$T149,0)))</f>
        <v>13400.346250000001</v>
      </c>
      <c r="AA149" s="1285">
        <f>IF(AND(MONTH(AA$4)=MONTH($H149),YEAR(AA$4)=YEAR($H149)),#REF!,IF(AND(MONTH(AA$4)=MONTH($G149),YEAR(AA$4)=YEAR($G149)),#REF!,IF(AND(AA$4&lt;($H149+1),(AA$4+1)&gt;$G149),$T149,0)))</f>
        <v>13400.346250000001</v>
      </c>
      <c r="AB149" s="1285">
        <f>IF(AND(MONTH(AB$4)=MONTH($H149),YEAR(AB$4)=YEAR($H149)),#REF!,IF(AND(MONTH(AB$4)=MONTH($G149),YEAR(AB$4)=YEAR($G149)),#REF!,IF(AND(AB$4&lt;($H149+1),(AB$4+1)&gt;$G149),$T149,0)))</f>
        <v>13400.346250000001</v>
      </c>
      <c r="AC149" s="1285" t="e">
        <f>IF(AND(MONTH(AC$4)=MONTH($H149),YEAR(AC$4)=YEAR($H149)),#REF!,IF(AND(MONTH(AC$4)=MONTH($G149),YEAR(AC$4)=YEAR($G149)),#REF!,IF(AND(AC$4&lt;($H149+1),(AC$4+1)&gt;$G149),$T149,0)))</f>
        <v>#REF!</v>
      </c>
      <c r="AD149" s="1285">
        <f>IF(AND(MONTH(AD$4)=MONTH($H149),YEAR(AD$4)=YEAR($H149)),#REF!,IF(AND(MONTH(AD$4)=MONTH($G149),YEAR(AD$4)=YEAR($G149)),#REF!,IF(AND(AD$4&lt;($H149+1),(AD$4+1)&gt;$G149),$T149,0)))</f>
        <v>0</v>
      </c>
      <c r="AE149" s="1285">
        <f>IF(AND(MONTH(AE$4)=MONTH($H149),YEAR(AE$4)=YEAR($H149)),#REF!,IF(AND(MONTH(AE$4)=MONTH($G149),YEAR(AE$4)=YEAR($G149)),#REF!,IF(AND(AE$4&lt;($H149+1),(AE$4+1)&gt;$G149),$T149,0)))</f>
        <v>0</v>
      </c>
      <c r="AF149" s="1285">
        <f>IF(AND(MONTH(AF$4)=MONTH($H149),YEAR(AF$4)=YEAR($H149)),#REF!,IF(AND(MONTH(AF$4)=MONTH($G149),YEAR(AF$4)=YEAR($G149)),#REF!,IF(AND(AF$4&lt;($H149+1),(AF$4+1)&gt;$G149),$T149,0)))</f>
        <v>0</v>
      </c>
      <c r="AG149" s="1285">
        <f>IF(AND(MONTH(AG$4)=MONTH($H149),YEAR(AG$4)=YEAR($H149)),#REF!,IF(AND(MONTH(AG$4)=MONTH($G149),YEAR(AG$4)=YEAR($G149)),#REF!,IF(AND(AG$4&lt;($H149+1),(AG$4+1)&gt;$G149),$T149,0)))</f>
        <v>0</v>
      </c>
      <c r="AH149" s="1285">
        <f>IF(AND(MONTH(AH$4)=MONTH($H149),YEAR(AH$4)=YEAR($H149)),#REF!,IF(AND(MONTH(AH$4)=MONTH($G149),YEAR(AH$4)=YEAR($G149)),#REF!,IF(AND(AH$4&lt;($H149+1),(AH$4+1)&gt;$G149),$T149,0)))</f>
        <v>0</v>
      </c>
      <c r="AI149" s="1285">
        <f>IF(AND(MONTH(AI$4)=MONTH($H149),YEAR(AI$4)=YEAR($H149)),#REF!,IF(AND(MONTH(AI$4)=MONTH($G149),YEAR(AI$4)=YEAR($G149)),#REF!,IF(AND(AI$4&lt;($H149+1),(AI$4+1)&gt;$G149),$R149,0)))</f>
        <v>1455.9</v>
      </c>
      <c r="AJ149" s="1285">
        <f>IF(AND(MONTH(AJ$4)=MONTH($H149),YEAR(AJ$4)=YEAR($H149)),#REF!,IF(AND(MONTH(AJ$4)=MONTH($G149),YEAR(AJ$4)=YEAR($G149)),#REF!,IF(AND(AJ$4&lt;($H149+1),(AJ$4+1)&gt;$G149),$U149,0)))</f>
        <v>2426.5</v>
      </c>
      <c r="AK149" s="1285">
        <f>IF(AND(MONTH(AK$4)=MONTH($H149),YEAR(AK$4)=YEAR($H149)),#REF!,IF(AND(MONTH(AK$4)=MONTH($G149),YEAR(AK$4)=YEAR($G149)),#REF!,IF(AND(AK$4&lt;($H149+1),(AK$4+1)&gt;$G149),$U149,0)))</f>
        <v>2426.5</v>
      </c>
      <c r="AL149" s="1285">
        <f>IF(AND(MONTH(AL$4)=MONTH($H149),YEAR(AL$4)=YEAR($H149)),#REF!,IF(AND(MONTH(AL$4)=MONTH($G149),YEAR(AL$4)=YEAR($G149)),#REF!,IF(AND(AL$4&lt;($H149+1),(AL$4+1)&gt;$G149),$U149,0)))</f>
        <v>2426.5</v>
      </c>
      <c r="AM149" s="1285">
        <f>IF(AND(MONTH(AM$4)=MONTH($H149),YEAR(AM$4)=YEAR($H149)),#REF!,IF(AND(MONTH(AM$4)=MONTH($G149),YEAR(AM$4)=YEAR($G149)),#REF!,IF(AND(AM$4&lt;($H149+1),(AM$4+1)&gt;$G149),$U149,0)))</f>
        <v>2426.5</v>
      </c>
      <c r="AN149" s="1285">
        <f>IF(AND(MONTH(AN$4)=MONTH($H149),YEAR(AN$4)=YEAR($H149)),#REF!,IF(AND(MONTH(AN$4)=MONTH($G149),YEAR(AN$4)=YEAR($G149)),#REF!,IF(AND(AN$4&lt;($H149+1),(AN$4+1)&gt;$G149),$U149,0)))</f>
        <v>2426.5</v>
      </c>
      <c r="AO149" s="1285" t="e">
        <f>IF(AND(MONTH(AO$4)=MONTH($H149),YEAR(AO$4)=YEAR($H149)),#REF!,IF(AND(MONTH(AO$4)=MONTH($G149),YEAR(AO$4)=YEAR($G149)),#REF!,IF(AND(AO$4&lt;($H149+1),(AO$4+1)&gt;$G149),$U149,0)))</f>
        <v>#REF!</v>
      </c>
      <c r="AP149" s="1285">
        <f>IF(AND(MONTH(AP$4)=MONTH($H149),YEAR(AP$4)=YEAR($H149)),#REF!,IF(AND(MONTH(AP$4)=MONTH($G149),YEAR(AP$4)=YEAR($G149)),#REF!,IF(AND(AP$4&lt;($H149+1),(AP$4+1)&gt;$G149),$U149,0)))</f>
        <v>0</v>
      </c>
      <c r="AQ149" s="1285">
        <f>IF(AND(MONTH(AQ$4)=MONTH($H149),YEAR(AQ$4)=YEAR($H149)),#REF!,IF(AND(MONTH(AQ$4)=MONTH($G149),YEAR(AQ$4)=YEAR($G149)),#REF!,IF(AND(AQ$4&lt;($H149+1),(AQ$4+1)&gt;$G149),$U149,0)))</f>
        <v>0</v>
      </c>
      <c r="AR149" s="1285">
        <f>IF(AND(MONTH(AR$4)=MONTH($H149),YEAR(AR$4)=YEAR($H149)),#REF!,IF(AND(MONTH(AR$4)=MONTH($G149),YEAR(AR$4)=YEAR($G149)),#REF!,IF(AND(AR$4&lt;($H149+1),(AR$4+1)&gt;$G149),$U149,0)))</f>
        <v>0</v>
      </c>
      <c r="AS149" s="1285">
        <f>IF(AND(MONTH(AS$4)=MONTH($H149),YEAR(AS$4)=YEAR($H149)),#REF!,IF(AND(MONTH(AS$4)=MONTH($G149),YEAR(AS$4)=YEAR($G149)),#REF!,IF(AND(AS$4&lt;($H149+1),(AS$4+1)&gt;$G149),$U149,0)))</f>
        <v>0</v>
      </c>
      <c r="AT149" s="1285">
        <f>IF(AND(MONTH(AT$4)=MONTH($H149),YEAR(AT$4)=YEAR($H149)),#REF!,IF(AND(MONTH(AT$4)=MONTH($G149),YEAR(AT$4)=YEAR($G149)),#REF!,IF(AND(AT$4&lt;($H149+1),(AT$4+1)&gt;$G149),$U149,0)))</f>
        <v>0</v>
      </c>
      <c r="AU149" s="1297"/>
      <c r="AV149" s="1028"/>
      <c r="AW149" s="1028"/>
    </row>
    <row r="150" spans="1:49" ht="18" customHeight="1">
      <c r="A150" s="1186">
        <v>59</v>
      </c>
      <c r="B150" s="1187" t="s">
        <v>167</v>
      </c>
      <c r="C150" s="1187" t="s">
        <v>35</v>
      </c>
      <c r="D150" s="1187"/>
      <c r="E150" s="1187"/>
      <c r="F150" s="1364" t="s">
        <v>189</v>
      </c>
      <c r="G150" s="1190">
        <v>45134</v>
      </c>
      <c r="H150" s="1190">
        <v>45499</v>
      </c>
      <c r="I150" s="1235"/>
      <c r="J150" s="1236">
        <v>0</v>
      </c>
      <c r="K150" s="1236">
        <v>1055</v>
      </c>
      <c r="L150" s="1237">
        <v>12.42</v>
      </c>
      <c r="M150" s="1237">
        <v>1.38</v>
      </c>
      <c r="N150" s="1237">
        <v>13.363</v>
      </c>
      <c r="O150" s="1238">
        <v>2.2999999999999998</v>
      </c>
      <c r="P150" s="1234">
        <f t="shared" si="43"/>
        <v>13.8</v>
      </c>
      <c r="Q150" s="1284">
        <f t="shared" si="40"/>
        <v>13103.1</v>
      </c>
      <c r="R150" s="1285">
        <f t="shared" si="38"/>
        <v>1455.9</v>
      </c>
      <c r="S150" s="1285">
        <f t="shared" si="39"/>
        <v>14559</v>
      </c>
      <c r="T150" s="1285">
        <f t="shared" si="41"/>
        <v>14097.965</v>
      </c>
      <c r="U150" s="1285">
        <f t="shared" si="44"/>
        <v>2426.5</v>
      </c>
      <c r="V150" s="1285">
        <f t="shared" si="42"/>
        <v>16524.465</v>
      </c>
      <c r="W150" s="1285">
        <f>IF(AND(MONTH(W$4)=MONTH($H150),YEAR(W$4)=YEAR($H150)),#REF!,IF(AND(MONTH(W$4)=MONTH($G150),YEAR(W$4)=YEAR($G150)),#REF!,IF(AND(W$4&lt;($H150+1),(W$4+1)&gt;$G150),$Q150,0)))</f>
        <v>0</v>
      </c>
      <c r="X150" s="1285">
        <f>IF(AND(MONTH(X$4)=MONTH($H150),YEAR(X$4)=YEAR($H150)),#REF!,IF(AND(MONTH(X$4)=MONTH($G150),YEAR(X$4)=YEAR($G150)),#REF!,IF(AND(X$4&lt;($H150+1),(X$4+1)&gt;$G150),$T150,0)))</f>
        <v>0</v>
      </c>
      <c r="Y150" s="1285">
        <f>IF(AND(MONTH(Y$4)=MONTH($H150),YEAR(Y$4)=YEAR($H150)),#REF!,IF(AND(MONTH(Y$4)=MONTH($G150),YEAR(Y$4)=YEAR($G150)),#REF!,IF(AND(Y$4&lt;($H150+1),(Y$4+1)&gt;$G150),$T150,0)))</f>
        <v>0</v>
      </c>
      <c r="Z150" s="1285">
        <f>IF(AND(MONTH(Z$4)=MONTH($H150),YEAR(Z$4)=YEAR($H150)),#REF!,IF(AND(MONTH(Z$4)=MONTH($G150),YEAR(Z$4)=YEAR($G150)),#REF!,IF(AND(Z$4&lt;($H150+1),(Z$4+1)&gt;$G150),$T150,0)))</f>
        <v>0</v>
      </c>
      <c r="AA150" s="1285">
        <f>IF(AND(MONTH(AA$4)=MONTH($H150),YEAR(AA$4)=YEAR($H150)),#REF!,IF(AND(MONTH(AA$4)=MONTH($G150),YEAR(AA$4)=YEAR($G150)),#REF!,IF(AND(AA$4&lt;($H150+1),(AA$4+1)&gt;$G150),$T150,0)))</f>
        <v>0</v>
      </c>
      <c r="AB150" s="1285">
        <f>IF(AND(MONTH(AB$4)=MONTH($H150),YEAR(AB$4)=YEAR($H150)),#REF!,IF(AND(MONTH(AB$4)=MONTH($G150),YEAR(AB$4)=YEAR($G150)),#REF!,IF(AND(AB$4&lt;($H150+1),(AB$4+1)&gt;$G150),$T150,0)))</f>
        <v>0</v>
      </c>
      <c r="AC150" s="1285" t="e">
        <f>IF(AND(MONTH(AC$4)=MONTH($H150),YEAR(AC$4)=YEAR($H150)),#REF!,IF(AND(MONTH(AC$4)=MONTH($G150),YEAR(AC$4)=YEAR($G150)),#REF!,IF(AND(AC$4&lt;($H150+1),(AC$4+1)&gt;$G150),$T150,0)))</f>
        <v>#REF!</v>
      </c>
      <c r="AD150" s="1285">
        <f>IF(AND(MONTH(AD$4)=MONTH($H150),YEAR(AD$4)=YEAR($H150)),#REF!,IF(AND(MONTH(AD$4)=MONTH($G150),YEAR(AD$4)=YEAR($G150)),#REF!,IF(AND(AD$4&lt;($H150+1),(AD$4+1)&gt;$G150),$T150,0)))</f>
        <v>14097.965</v>
      </c>
      <c r="AE150" s="1285">
        <f>IF(AND(MONTH(AE$4)=MONTH($H150),YEAR(AE$4)=YEAR($H150)),#REF!,IF(AND(MONTH(AE$4)=MONTH($G150),YEAR(AE$4)=YEAR($G150)),#REF!,IF(AND(AE$4&lt;($H150+1),(AE$4+1)&gt;$G150),$T150,0)))</f>
        <v>14097.965</v>
      </c>
      <c r="AF150" s="1285">
        <f>IF(AND(MONTH(AF$4)=MONTH($H150),YEAR(AF$4)=YEAR($H150)),#REF!,IF(AND(MONTH(AF$4)=MONTH($G150),YEAR(AF$4)=YEAR($G150)),#REF!,IF(AND(AF$4&lt;($H150+1),(AF$4+1)&gt;$G150),$T150,0)))</f>
        <v>14097.965</v>
      </c>
      <c r="AG150" s="1285">
        <f>IF(AND(MONTH(AG$4)=MONTH($H150),YEAR(AG$4)=YEAR($H150)),#REF!,IF(AND(MONTH(AG$4)=MONTH($G150),YEAR(AG$4)=YEAR($G150)),#REF!,IF(AND(AG$4&lt;($H150+1),(AG$4+1)&gt;$G150),$T150,0)))</f>
        <v>14097.965</v>
      </c>
      <c r="AH150" s="1285">
        <f>IF(AND(MONTH(AH$4)=MONTH($H150),YEAR(AH$4)=YEAR($H150)),#REF!,IF(AND(MONTH(AH$4)=MONTH($G150),YEAR(AH$4)=YEAR($G150)),#REF!,IF(AND(AH$4&lt;($H150+1),(AH$4+1)&gt;$G150),$T150,0)))</f>
        <v>14097.965</v>
      </c>
      <c r="AI150" s="1285">
        <f>IF(AND(MONTH(AI$4)=MONTH($H150),YEAR(AI$4)=YEAR($H150)),#REF!,IF(AND(MONTH(AI$4)=MONTH($G150),YEAR(AI$4)=YEAR($G150)),#REF!,IF(AND(AI$4&lt;($H150+1),(AI$4+1)&gt;$G150),$R150,0)))</f>
        <v>0</v>
      </c>
      <c r="AJ150" s="1285">
        <f>IF(AND(MONTH(AJ$4)=MONTH($H150),YEAR(AJ$4)=YEAR($H150)),#REF!,IF(AND(MONTH(AJ$4)=MONTH($G150),YEAR(AJ$4)=YEAR($G150)),#REF!,IF(AND(AJ$4&lt;($H150+1),(AJ$4+1)&gt;$G150),$U150,0)))</f>
        <v>0</v>
      </c>
      <c r="AK150" s="1285">
        <f>IF(AND(MONTH(AK$4)=MONTH($H150),YEAR(AK$4)=YEAR($H150)),#REF!,IF(AND(MONTH(AK$4)=MONTH($G150),YEAR(AK$4)=YEAR($G150)),#REF!,IF(AND(AK$4&lt;($H150+1),(AK$4+1)&gt;$G150),$U150,0)))</f>
        <v>0</v>
      </c>
      <c r="AL150" s="1285">
        <f>IF(AND(MONTH(AL$4)=MONTH($H150),YEAR(AL$4)=YEAR($H150)),#REF!,IF(AND(MONTH(AL$4)=MONTH($G150),YEAR(AL$4)=YEAR($G150)),#REF!,IF(AND(AL$4&lt;($H150+1),(AL$4+1)&gt;$G150),$U150,0)))</f>
        <v>0</v>
      </c>
      <c r="AM150" s="1285">
        <f>IF(AND(MONTH(AM$4)=MONTH($H150),YEAR(AM$4)=YEAR($H150)),#REF!,IF(AND(MONTH(AM$4)=MONTH($G150),YEAR(AM$4)=YEAR($G150)),#REF!,IF(AND(AM$4&lt;($H150+1),(AM$4+1)&gt;$G150),$U150,0)))</f>
        <v>0</v>
      </c>
      <c r="AN150" s="1285">
        <f>IF(AND(MONTH(AN$4)=MONTH($H150),YEAR(AN$4)=YEAR($H150)),#REF!,IF(AND(MONTH(AN$4)=MONTH($G150),YEAR(AN$4)=YEAR($G150)),#REF!,IF(AND(AN$4&lt;($H150+1),(AN$4+1)&gt;$G150),$U150,0)))</f>
        <v>0</v>
      </c>
      <c r="AO150" s="1285" t="e">
        <f>IF(AND(MONTH(AO$4)=MONTH($H150),YEAR(AO$4)=YEAR($H150)),#REF!,IF(AND(MONTH(AO$4)=MONTH($G150),YEAR(AO$4)=YEAR($G150)),#REF!,IF(AND(AO$4&lt;($H150+1),(AO$4+1)&gt;$G150),$U150,0)))</f>
        <v>#REF!</v>
      </c>
      <c r="AP150" s="1285">
        <f>IF(AND(MONTH(AP$4)=MONTH($H150),YEAR(AP$4)=YEAR($H150)),#REF!,IF(AND(MONTH(AP$4)=MONTH($G150),YEAR(AP$4)=YEAR($G150)),#REF!,IF(AND(AP$4&lt;($H150+1),(AP$4+1)&gt;$G150),$U150,0)))</f>
        <v>2426.5</v>
      </c>
      <c r="AQ150" s="1285">
        <f>IF(AND(MONTH(AQ$4)=MONTH($H150),YEAR(AQ$4)=YEAR($H150)),#REF!,IF(AND(MONTH(AQ$4)=MONTH($G150),YEAR(AQ$4)=YEAR($G150)),#REF!,IF(AND(AQ$4&lt;($H150+1),(AQ$4+1)&gt;$G150),$U150,0)))</f>
        <v>2426.5</v>
      </c>
      <c r="AR150" s="1285">
        <f>IF(AND(MONTH(AR$4)=MONTH($H150),YEAR(AR$4)=YEAR($H150)),#REF!,IF(AND(MONTH(AR$4)=MONTH($G150),YEAR(AR$4)=YEAR($G150)),#REF!,IF(AND(AR$4&lt;($H150+1),(AR$4+1)&gt;$G150),$U150,0)))</f>
        <v>2426.5</v>
      </c>
      <c r="AS150" s="1285">
        <f>IF(AND(MONTH(AS$4)=MONTH($H150),YEAR(AS$4)=YEAR($H150)),#REF!,IF(AND(MONTH(AS$4)=MONTH($G150),YEAR(AS$4)=YEAR($G150)),#REF!,IF(AND(AS$4&lt;($H150+1),(AS$4+1)&gt;$G150),$U150,0)))</f>
        <v>2426.5</v>
      </c>
      <c r="AT150" s="1285">
        <f>IF(AND(MONTH(AT$4)=MONTH($H150),YEAR(AT$4)=YEAR($H150)),#REF!,IF(AND(MONTH(AT$4)=MONTH($G150),YEAR(AT$4)=YEAR($G150)),#REF!,IF(AND(AT$4&lt;($H150+1),(AT$4+1)&gt;$G150),$U150,0)))</f>
        <v>2426.5</v>
      </c>
      <c r="AU150" s="1297"/>
      <c r="AV150" s="1028"/>
      <c r="AW150" s="1028"/>
    </row>
    <row r="151" spans="1:49" ht="18" customHeight="1">
      <c r="A151" s="1186">
        <v>59</v>
      </c>
      <c r="B151" s="1187" t="s">
        <v>167</v>
      </c>
      <c r="C151" s="1187" t="s">
        <v>35</v>
      </c>
      <c r="D151" s="1187"/>
      <c r="E151" s="1187"/>
      <c r="F151" s="1364" t="s">
        <v>189</v>
      </c>
      <c r="G151" s="1190">
        <v>45500</v>
      </c>
      <c r="H151" s="1190">
        <v>45864</v>
      </c>
      <c r="I151" s="1235"/>
      <c r="J151" s="1236">
        <v>0</v>
      </c>
      <c r="K151" s="1236">
        <v>1055</v>
      </c>
      <c r="L151" s="1237">
        <v>12.994999999999999</v>
      </c>
      <c r="M151" s="1237">
        <v>1.38</v>
      </c>
      <c r="N151" s="1237">
        <v>14.02425</v>
      </c>
      <c r="O151" s="1238">
        <v>2.2999999999999998</v>
      </c>
      <c r="P151" s="1234">
        <f t="shared" si="43"/>
        <v>14.375</v>
      </c>
      <c r="Q151" s="1284">
        <f t="shared" si="40"/>
        <v>13709.725</v>
      </c>
      <c r="R151" s="1285">
        <f t="shared" si="38"/>
        <v>1455.9</v>
      </c>
      <c r="S151" s="1285">
        <f t="shared" si="39"/>
        <v>15165.625</v>
      </c>
      <c r="T151" s="1285">
        <f t="shared" si="41"/>
        <v>14795.58375</v>
      </c>
      <c r="U151" s="1285">
        <f t="shared" si="44"/>
        <v>2426.5</v>
      </c>
      <c r="V151" s="1285">
        <f t="shared" si="42"/>
        <v>17222.083750000002</v>
      </c>
      <c r="W151" s="1285">
        <f>IF(AND(MONTH(W$4)=MONTH($H151),YEAR(W$4)=YEAR($H151)),#REF!,IF(AND(MONTH(W$4)=MONTH($G151),YEAR(W$4)=YEAR($G151)),#REF!,IF(AND(W$4&lt;($H151+1),(W$4+1)&gt;$G151),$Q151,0)))</f>
        <v>0</v>
      </c>
      <c r="X151" s="1285">
        <f>IF(AND(MONTH(X$4)=MONTH($H151),YEAR(X$4)=YEAR($H151)),#REF!,IF(AND(MONTH(X$4)=MONTH($G151),YEAR(X$4)=YEAR($G151)),#REF!,IF(AND(X$4&lt;($H151+1),(X$4+1)&gt;$G151),$T151,0)))</f>
        <v>0</v>
      </c>
      <c r="Y151" s="1285">
        <f>IF(AND(MONTH(Y$4)=MONTH($H151),YEAR(Y$4)=YEAR($H151)),#REF!,IF(AND(MONTH(Y$4)=MONTH($G151),YEAR(Y$4)=YEAR($G151)),#REF!,IF(AND(Y$4&lt;($H151+1),(Y$4+1)&gt;$G151),$T151,0)))</f>
        <v>0</v>
      </c>
      <c r="Z151" s="1285">
        <f>IF(AND(MONTH(Z$4)=MONTH($H151),YEAR(Z$4)=YEAR($H151)),#REF!,IF(AND(MONTH(Z$4)=MONTH($G151),YEAR(Z$4)=YEAR($G151)),#REF!,IF(AND(Z$4&lt;($H151+1),(Z$4+1)&gt;$G151),$T151,0)))</f>
        <v>0</v>
      </c>
      <c r="AA151" s="1285">
        <f>IF(AND(MONTH(AA$4)=MONTH($H151),YEAR(AA$4)=YEAR($H151)),#REF!,IF(AND(MONTH(AA$4)=MONTH($G151),YEAR(AA$4)=YEAR($G151)),#REF!,IF(AND(AA$4&lt;($H151+1),(AA$4+1)&gt;$G151),$T151,0)))</f>
        <v>0</v>
      </c>
      <c r="AB151" s="1285">
        <f>IF(AND(MONTH(AB$4)=MONTH($H151),YEAR(AB$4)=YEAR($H151)),#REF!,IF(AND(MONTH(AB$4)=MONTH($G151),YEAR(AB$4)=YEAR($G151)),#REF!,IF(AND(AB$4&lt;($H151+1),(AB$4+1)&gt;$G151),$T151,0)))</f>
        <v>0</v>
      </c>
      <c r="AC151" s="1285">
        <f>IF(AND(MONTH(AC$4)=MONTH($H151),YEAR(AC$4)=YEAR($H151)),#REF!,IF(AND(MONTH(AC$4)=MONTH($G151),YEAR(AC$4)=YEAR($G151)),#REF!,IF(AND(AC$4&lt;($H151+1),(AC$4+1)&gt;$G151),$T151,0)))</f>
        <v>0</v>
      </c>
      <c r="AD151" s="1285">
        <f>IF(AND(MONTH(AD$4)=MONTH($H151),YEAR(AD$4)=YEAR($H151)),#REF!,IF(AND(MONTH(AD$4)=MONTH($G151),YEAR(AD$4)=YEAR($G151)),#REF!,IF(AND(AD$4&lt;($H151+1),(AD$4+1)&gt;$G151),$T151,0)))</f>
        <v>0</v>
      </c>
      <c r="AE151" s="1285">
        <f>IF(AND(MONTH(AE$4)=MONTH($H151),YEAR(AE$4)=YEAR($H151)),#REF!,IF(AND(MONTH(AE$4)=MONTH($G151),YEAR(AE$4)=YEAR($G151)),#REF!,IF(AND(AE$4&lt;($H151+1),(AE$4+1)&gt;$G151),$T151,0)))</f>
        <v>0</v>
      </c>
      <c r="AF151" s="1285">
        <f>IF(AND(MONTH(AF$4)=MONTH($H151),YEAR(AF$4)=YEAR($H151)),#REF!,IF(AND(MONTH(AF$4)=MONTH($G151),YEAR(AF$4)=YEAR($G151)),#REF!,IF(AND(AF$4&lt;($H151+1),(AF$4+1)&gt;$G151),$T151,0)))</f>
        <v>0</v>
      </c>
      <c r="AG151" s="1285">
        <f>IF(AND(MONTH(AG$4)=MONTH($H151),YEAR(AG$4)=YEAR($H151)),#REF!,IF(AND(MONTH(AG$4)=MONTH($G151),YEAR(AG$4)=YEAR($G151)),#REF!,IF(AND(AG$4&lt;($H151+1),(AG$4+1)&gt;$G151),$T151,0)))</f>
        <v>0</v>
      </c>
      <c r="AH151" s="1285">
        <f>IF(AND(MONTH(AH$4)=MONTH($H151),YEAR(AH$4)=YEAR($H151)),#REF!,IF(AND(MONTH(AH$4)=MONTH($G151),YEAR(AH$4)=YEAR($G151)),#REF!,IF(AND(AH$4&lt;($H151+1),(AH$4+1)&gt;$G151),$T151,0)))</f>
        <v>0</v>
      </c>
      <c r="AI151" s="1285">
        <f>IF(AND(MONTH(AI$4)=MONTH($H151),YEAR(AI$4)=YEAR($H151)),#REF!,IF(AND(MONTH(AI$4)=MONTH($G151),YEAR(AI$4)=YEAR($G151)),#REF!,IF(AND(AI$4&lt;($H151+1),(AI$4+1)&gt;$G151),$R151,0)))</f>
        <v>0</v>
      </c>
      <c r="AJ151" s="1285">
        <f>IF(AND(MONTH(AJ$4)=MONTH($H151),YEAR(AJ$4)=YEAR($H151)),#REF!,IF(AND(MONTH(AJ$4)=MONTH($G151),YEAR(AJ$4)=YEAR($G151)),#REF!,IF(AND(AJ$4&lt;($H151+1),(AJ$4+1)&gt;$G151),$U151,0)))</f>
        <v>0</v>
      </c>
      <c r="AK151" s="1285">
        <f>IF(AND(MONTH(AK$4)=MONTH($H151),YEAR(AK$4)=YEAR($H151)),#REF!,IF(AND(MONTH(AK$4)=MONTH($G151),YEAR(AK$4)=YEAR($G151)),#REF!,IF(AND(AK$4&lt;($H151+1),(AK$4+1)&gt;$G151),$U151,0)))</f>
        <v>0</v>
      </c>
      <c r="AL151" s="1285">
        <f>IF(AND(MONTH(AL$4)=MONTH($H151),YEAR(AL$4)=YEAR($H151)),#REF!,IF(AND(MONTH(AL$4)=MONTH($G151),YEAR(AL$4)=YEAR($G151)),#REF!,IF(AND(AL$4&lt;($H151+1),(AL$4+1)&gt;$G151),$U151,0)))</f>
        <v>0</v>
      </c>
      <c r="AM151" s="1285">
        <f>IF(AND(MONTH(AM$4)=MONTH($H151),YEAR(AM$4)=YEAR($H151)),#REF!,IF(AND(MONTH(AM$4)=MONTH($G151),YEAR(AM$4)=YEAR($G151)),#REF!,IF(AND(AM$4&lt;($H151+1),(AM$4+1)&gt;$G151),$U151,0)))</f>
        <v>0</v>
      </c>
      <c r="AN151" s="1285">
        <f>IF(AND(MONTH(AN$4)=MONTH($H151),YEAR(AN$4)=YEAR($H151)),#REF!,IF(AND(MONTH(AN$4)=MONTH($G151),YEAR(AN$4)=YEAR($G151)),#REF!,IF(AND(AN$4&lt;($H151+1),(AN$4+1)&gt;$G151),$U151,0)))</f>
        <v>0</v>
      </c>
      <c r="AO151" s="1285">
        <f>IF(AND(MONTH(AO$4)=MONTH($H151),YEAR(AO$4)=YEAR($H151)),#REF!,IF(AND(MONTH(AO$4)=MONTH($G151),YEAR(AO$4)=YEAR($G151)),#REF!,IF(AND(AO$4&lt;($H151+1),(AO$4+1)&gt;$G151),$U151,0)))</f>
        <v>0</v>
      </c>
      <c r="AP151" s="1285">
        <f>IF(AND(MONTH(AP$4)=MONTH($H151),YEAR(AP$4)=YEAR($H151)),#REF!,IF(AND(MONTH(AP$4)=MONTH($G151),YEAR(AP$4)=YEAR($G151)),#REF!,IF(AND(AP$4&lt;($H151+1),(AP$4+1)&gt;$G151),$U151,0)))</f>
        <v>0</v>
      </c>
      <c r="AQ151" s="1285">
        <f>IF(AND(MONTH(AQ$4)=MONTH($H151),YEAR(AQ$4)=YEAR($H151)),#REF!,IF(AND(MONTH(AQ$4)=MONTH($G151),YEAR(AQ$4)=YEAR($G151)),#REF!,IF(AND(AQ$4&lt;($H151+1),(AQ$4+1)&gt;$G151),$U151,0)))</f>
        <v>0</v>
      </c>
      <c r="AR151" s="1285">
        <f>IF(AND(MONTH(AR$4)=MONTH($H151),YEAR(AR$4)=YEAR($H151)),#REF!,IF(AND(MONTH(AR$4)=MONTH($G151),YEAR(AR$4)=YEAR($G151)),#REF!,IF(AND(AR$4&lt;($H151+1),(AR$4+1)&gt;$G151),$U151,0)))</f>
        <v>0</v>
      </c>
      <c r="AS151" s="1285">
        <f>IF(AND(MONTH(AS$4)=MONTH($H151),YEAR(AS$4)=YEAR($H151)),#REF!,IF(AND(MONTH(AS$4)=MONTH($G151),YEAR(AS$4)=YEAR($G151)),#REF!,IF(AND(AS$4&lt;($H151+1),(AS$4+1)&gt;$G151),$U151,0)))</f>
        <v>0</v>
      </c>
      <c r="AT151" s="1285">
        <f>IF(AND(MONTH(AT$4)=MONTH($H151),YEAR(AT$4)=YEAR($H151)),#REF!,IF(AND(MONTH(AT$4)=MONTH($G151),YEAR(AT$4)=YEAR($G151)),#REF!,IF(AND(AT$4&lt;($H151+1),(AT$4+1)&gt;$G151),$U151,0)))</f>
        <v>0</v>
      </c>
      <c r="AU151" s="1297"/>
      <c r="AV151" s="1028"/>
      <c r="AW151" s="1028"/>
    </row>
    <row r="152" spans="1:49" ht="18" customHeight="1">
      <c r="A152" s="1186">
        <v>60</v>
      </c>
      <c r="B152" s="1187" t="s">
        <v>167</v>
      </c>
      <c r="C152" s="1187" t="s">
        <v>35</v>
      </c>
      <c r="D152" s="1187"/>
      <c r="E152" s="1187" t="s">
        <v>190</v>
      </c>
      <c r="F152" s="1214" t="s">
        <v>191</v>
      </c>
      <c r="G152" s="1190">
        <v>44597</v>
      </c>
      <c r="H152" s="1190">
        <v>44961</v>
      </c>
      <c r="I152" s="1235"/>
      <c r="J152" s="1236">
        <v>593</v>
      </c>
      <c r="K152" s="1236">
        <v>593</v>
      </c>
      <c r="L152" s="1237">
        <v>18.055</v>
      </c>
      <c r="M152" s="1237">
        <v>1.38</v>
      </c>
      <c r="N152" s="1237">
        <v>19.843250000000001</v>
      </c>
      <c r="O152" s="1238">
        <v>2.2999999999999998</v>
      </c>
      <c r="P152" s="1234">
        <f t="shared" si="43"/>
        <v>19.434999999999999</v>
      </c>
      <c r="Q152" s="1284">
        <f t="shared" si="40"/>
        <v>10706.615</v>
      </c>
      <c r="R152" s="1285">
        <f t="shared" si="38"/>
        <v>818.34</v>
      </c>
      <c r="S152" s="1285">
        <f t="shared" si="39"/>
        <v>11524.955</v>
      </c>
      <c r="T152" s="1285">
        <f t="shared" si="41"/>
        <v>11767.04725</v>
      </c>
      <c r="U152" s="1285">
        <f t="shared" si="44"/>
        <v>1363.9</v>
      </c>
      <c r="V152" s="1285">
        <f t="shared" si="42"/>
        <v>13130.947249999999</v>
      </c>
      <c r="W152" s="1285">
        <f>IF(AND(MONTH(W$4)=MONTH($H152),YEAR(W$4)=YEAR($H152)),#REF!,IF(AND(MONTH(W$4)=MONTH($G152),YEAR(W$4)=YEAR($G152)),#REF!,IF(AND(W$4&lt;($H152+1),(W$4+1)&gt;$G152),$Q152,0)))</f>
        <v>10706.615</v>
      </c>
      <c r="X152" s="1285" t="e">
        <f>IF(AND(MONTH(X$4)=MONTH($H152),YEAR(X$4)=YEAR($H152)),#REF!,IF(AND(MONTH(X$4)=MONTH($G152),YEAR(X$4)=YEAR($G152)),#REF!,IF(AND(X$4&lt;($H152+1),(X$4+1)&gt;$G152),$T152,0)))</f>
        <v>#REF!</v>
      </c>
      <c r="Y152" s="1285">
        <f>IF(AND(MONTH(Y$4)=MONTH($H152),YEAR(Y$4)=YEAR($H152)),#REF!,IF(AND(MONTH(Y$4)=MONTH($G152),YEAR(Y$4)=YEAR($G152)),#REF!,IF(AND(Y$4&lt;($H152+1),(Y$4+1)&gt;$G152),$T152,0)))</f>
        <v>0</v>
      </c>
      <c r="Z152" s="1285">
        <f>IF(AND(MONTH(Z$4)=MONTH($H152),YEAR(Z$4)=YEAR($H152)),#REF!,IF(AND(MONTH(Z$4)=MONTH($G152),YEAR(Z$4)=YEAR($G152)),#REF!,IF(AND(Z$4&lt;($H152+1),(Z$4+1)&gt;$G152),$T152,0)))</f>
        <v>0</v>
      </c>
      <c r="AA152" s="1285">
        <f>IF(AND(MONTH(AA$4)=MONTH($H152),YEAR(AA$4)=YEAR($H152)),#REF!,IF(AND(MONTH(AA$4)=MONTH($G152),YEAR(AA$4)=YEAR($G152)),#REF!,IF(AND(AA$4&lt;($H152+1),(AA$4+1)&gt;$G152),$T152,0)))</f>
        <v>0</v>
      </c>
      <c r="AB152" s="1285">
        <f>IF(AND(MONTH(AB$4)=MONTH($H152),YEAR(AB$4)=YEAR($H152)),#REF!,IF(AND(MONTH(AB$4)=MONTH($G152),YEAR(AB$4)=YEAR($G152)),#REF!,IF(AND(AB$4&lt;($H152+1),(AB$4+1)&gt;$G152),$T152,0)))</f>
        <v>0</v>
      </c>
      <c r="AC152" s="1285">
        <f>IF(AND(MONTH(AC$4)=MONTH($H152),YEAR(AC$4)=YEAR($H152)),#REF!,IF(AND(MONTH(AC$4)=MONTH($G152),YEAR(AC$4)=YEAR($G152)),#REF!,IF(AND(AC$4&lt;($H152+1),(AC$4+1)&gt;$G152),$T152,0)))</f>
        <v>0</v>
      </c>
      <c r="AD152" s="1285">
        <f>IF(AND(MONTH(AD$4)=MONTH($H152),YEAR(AD$4)=YEAR($H152)),#REF!,IF(AND(MONTH(AD$4)=MONTH($G152),YEAR(AD$4)=YEAR($G152)),#REF!,IF(AND(AD$4&lt;($H152+1),(AD$4+1)&gt;$G152),$T152,0)))</f>
        <v>0</v>
      </c>
      <c r="AE152" s="1285">
        <f>IF(AND(MONTH(AE$4)=MONTH($H152),YEAR(AE$4)=YEAR($H152)),#REF!,IF(AND(MONTH(AE$4)=MONTH($G152),YEAR(AE$4)=YEAR($G152)),#REF!,IF(AND(AE$4&lt;($H152+1),(AE$4+1)&gt;$G152),$T152,0)))</f>
        <v>0</v>
      </c>
      <c r="AF152" s="1285">
        <f>IF(AND(MONTH(AF$4)=MONTH($H152),YEAR(AF$4)=YEAR($H152)),#REF!,IF(AND(MONTH(AF$4)=MONTH($G152),YEAR(AF$4)=YEAR($G152)),#REF!,IF(AND(AF$4&lt;($H152+1),(AF$4+1)&gt;$G152),$T152,0)))</f>
        <v>0</v>
      </c>
      <c r="AG152" s="1285">
        <f>IF(AND(MONTH(AG$4)=MONTH($H152),YEAR(AG$4)=YEAR($H152)),#REF!,IF(AND(MONTH(AG$4)=MONTH($G152),YEAR(AG$4)=YEAR($G152)),#REF!,IF(AND(AG$4&lt;($H152+1),(AG$4+1)&gt;$G152),$T152,0)))</f>
        <v>0</v>
      </c>
      <c r="AH152" s="1285">
        <f>IF(AND(MONTH(AH$4)=MONTH($H152),YEAR(AH$4)=YEAR($H152)),#REF!,IF(AND(MONTH(AH$4)=MONTH($G152),YEAR(AH$4)=YEAR($G152)),#REF!,IF(AND(AH$4&lt;($H152+1),(AH$4+1)&gt;$G152),$T152,0)))</f>
        <v>0</v>
      </c>
      <c r="AI152" s="1285">
        <f>IF(AND(MONTH(AI$4)=MONTH($H152),YEAR(AI$4)=YEAR($H152)),#REF!,IF(AND(MONTH(AI$4)=MONTH($G152),YEAR(AI$4)=YEAR($G152)),#REF!,IF(AND(AI$4&lt;($H152+1),(AI$4+1)&gt;$G152),$R152,0)))</f>
        <v>818.34</v>
      </c>
      <c r="AJ152" s="1285" t="e">
        <f>IF(AND(MONTH(AJ$4)=MONTH($H152),YEAR(AJ$4)=YEAR($H152)),#REF!,IF(AND(MONTH(AJ$4)=MONTH($G152),YEAR(AJ$4)=YEAR($G152)),#REF!,IF(AND(AJ$4&lt;($H152+1),(AJ$4+1)&gt;$G152),$U152,0)))</f>
        <v>#REF!</v>
      </c>
      <c r="AK152" s="1285">
        <f>IF(AND(MONTH(AK$4)=MONTH($H152),YEAR(AK$4)=YEAR($H152)),#REF!,IF(AND(MONTH(AK$4)=MONTH($G152),YEAR(AK$4)=YEAR($G152)),#REF!,IF(AND(AK$4&lt;($H152+1),(AK$4+1)&gt;$G152),$U152,0)))</f>
        <v>0</v>
      </c>
      <c r="AL152" s="1285">
        <f>IF(AND(MONTH(AL$4)=MONTH($H152),YEAR(AL$4)=YEAR($H152)),#REF!,IF(AND(MONTH(AL$4)=MONTH($G152),YEAR(AL$4)=YEAR($G152)),#REF!,IF(AND(AL$4&lt;($H152+1),(AL$4+1)&gt;$G152),$U152,0)))</f>
        <v>0</v>
      </c>
      <c r="AM152" s="1285">
        <f>IF(AND(MONTH(AM$4)=MONTH($H152),YEAR(AM$4)=YEAR($H152)),#REF!,IF(AND(MONTH(AM$4)=MONTH($G152),YEAR(AM$4)=YEAR($G152)),#REF!,IF(AND(AM$4&lt;($H152+1),(AM$4+1)&gt;$G152),$U152,0)))</f>
        <v>0</v>
      </c>
      <c r="AN152" s="1285">
        <f>IF(AND(MONTH(AN$4)=MONTH($H152),YEAR(AN$4)=YEAR($H152)),#REF!,IF(AND(MONTH(AN$4)=MONTH($G152),YEAR(AN$4)=YEAR($G152)),#REF!,IF(AND(AN$4&lt;($H152+1),(AN$4+1)&gt;$G152),$U152,0)))</f>
        <v>0</v>
      </c>
      <c r="AO152" s="1285">
        <f>IF(AND(MONTH(AO$4)=MONTH($H152),YEAR(AO$4)=YEAR($H152)),#REF!,IF(AND(MONTH(AO$4)=MONTH($G152),YEAR(AO$4)=YEAR($G152)),#REF!,IF(AND(AO$4&lt;($H152+1),(AO$4+1)&gt;$G152),$U152,0)))</f>
        <v>0</v>
      </c>
      <c r="AP152" s="1285">
        <f>IF(AND(MONTH(AP$4)=MONTH($H152),YEAR(AP$4)=YEAR($H152)),#REF!,IF(AND(MONTH(AP$4)=MONTH($G152),YEAR(AP$4)=YEAR($G152)),#REF!,IF(AND(AP$4&lt;($H152+1),(AP$4+1)&gt;$G152),$U152,0)))</f>
        <v>0</v>
      </c>
      <c r="AQ152" s="1285">
        <f>IF(AND(MONTH(AQ$4)=MONTH($H152),YEAR(AQ$4)=YEAR($H152)),#REF!,IF(AND(MONTH(AQ$4)=MONTH($G152),YEAR(AQ$4)=YEAR($G152)),#REF!,IF(AND(AQ$4&lt;($H152+1),(AQ$4+1)&gt;$G152),$U152,0)))</f>
        <v>0</v>
      </c>
      <c r="AR152" s="1285">
        <f>IF(AND(MONTH(AR$4)=MONTH($H152),YEAR(AR$4)=YEAR($H152)),#REF!,IF(AND(MONTH(AR$4)=MONTH($G152),YEAR(AR$4)=YEAR($G152)),#REF!,IF(AND(AR$4&lt;($H152+1),(AR$4+1)&gt;$G152),$U152,0)))</f>
        <v>0</v>
      </c>
      <c r="AS152" s="1285">
        <f>IF(AND(MONTH(AS$4)=MONTH($H152),YEAR(AS$4)=YEAR($H152)),#REF!,IF(AND(MONTH(AS$4)=MONTH($G152),YEAR(AS$4)=YEAR($G152)),#REF!,IF(AND(AS$4&lt;($H152+1),(AS$4+1)&gt;$G152),$U152,0)))</f>
        <v>0</v>
      </c>
      <c r="AT152" s="1285">
        <f>IF(AND(MONTH(AT$4)=MONTH($H152),YEAR(AT$4)=YEAR($H152)),#REF!,IF(AND(MONTH(AT$4)=MONTH($G152),YEAR(AT$4)=YEAR($G152)),#REF!,IF(AND(AT$4&lt;($H152+1),(AT$4+1)&gt;$G152),$U152,0)))</f>
        <v>0</v>
      </c>
      <c r="AU152" s="1297"/>
      <c r="AV152" s="1028"/>
      <c r="AW152" s="1028"/>
    </row>
    <row r="153" spans="1:49" ht="18" customHeight="1">
      <c r="A153" s="1186">
        <v>60</v>
      </c>
      <c r="B153" s="1196" t="s">
        <v>167</v>
      </c>
      <c r="C153" s="1196" t="s">
        <v>35</v>
      </c>
      <c r="D153" s="1196"/>
      <c r="E153" s="1301" t="s">
        <v>192</v>
      </c>
      <c r="F153" s="1302" t="s">
        <v>193</v>
      </c>
      <c r="G153" s="1207">
        <v>45100</v>
      </c>
      <c r="H153" s="1207">
        <v>46195</v>
      </c>
      <c r="I153" s="1250"/>
      <c r="J153" s="1251">
        <v>1248</v>
      </c>
      <c r="K153" s="1251">
        <v>1248</v>
      </c>
      <c r="L153" s="1254">
        <v>0</v>
      </c>
      <c r="M153" s="1254">
        <v>0</v>
      </c>
      <c r="N153" s="1253">
        <v>9.1999999999999993</v>
      </c>
      <c r="O153" s="1254">
        <v>2.2999999999999998</v>
      </c>
      <c r="P153" s="1255">
        <f>N153+O153</f>
        <v>11.5</v>
      </c>
      <c r="Q153" s="1285">
        <f t="shared" si="40"/>
        <v>0</v>
      </c>
      <c r="R153" s="1285">
        <f t="shared" si="38"/>
        <v>0</v>
      </c>
      <c r="S153" s="1285">
        <f t="shared" si="39"/>
        <v>0</v>
      </c>
      <c r="T153" s="1285">
        <f t="shared" si="41"/>
        <v>11481.6</v>
      </c>
      <c r="U153" s="1285">
        <f t="shared" si="44"/>
        <v>2870.4</v>
      </c>
      <c r="V153" s="1285">
        <f t="shared" si="42"/>
        <v>14352</v>
      </c>
      <c r="W153" s="1285">
        <f>IF(AND(MONTH(W$4)=MONTH($H153),YEAR(W$4)=YEAR($H153)),#REF!,IF(AND(MONTH(W$4)=MONTH($G153),YEAR(W$4)=YEAR($G153)),#REF!,IF(AND(W$4&lt;($H153+1),(W$4+1)&gt;$G153),$Q153,0)))</f>
        <v>0</v>
      </c>
      <c r="X153" s="1285">
        <f>IF(AND(MONTH(X$4)=MONTH($H153),YEAR(X$4)=YEAR($H153)),#REF!,IF(AND(MONTH(X$4)=MONTH($G153),YEAR(X$4)=YEAR($G153)),#REF!,IF(AND(X$4&lt;($H153+1),(X$4+1)&gt;$G153),$T153,0)))</f>
        <v>0</v>
      </c>
      <c r="Y153" s="1285">
        <f>IF(AND(MONTH(Y$4)=MONTH($H153),YEAR(Y$4)=YEAR($H153)),#REF!,IF(AND(MONTH(Y$4)=MONTH($G153),YEAR(Y$4)=YEAR($G153)),#REF!,IF(AND(Y$4&lt;($H153+1),(Y$4+1)&gt;$G153),$T153,0)))</f>
        <v>0</v>
      </c>
      <c r="Z153" s="1285">
        <f>IF(AND(MONTH(Z$4)=MONTH($H153),YEAR(Z$4)=YEAR($H153)),#REF!,IF(AND(MONTH(Z$4)=MONTH($G153),YEAR(Z$4)=YEAR($G153)),#REF!,IF(AND(Z$4&lt;($H153+1),(Z$4+1)&gt;$G153),$T153,0)))</f>
        <v>0</v>
      </c>
      <c r="AA153" s="1285">
        <f>IF(AND(MONTH(AA$4)=MONTH($H153),YEAR(AA$4)=YEAR($H153)),#REF!,IF(AND(MONTH(AA$4)=MONTH($G153),YEAR(AA$4)=YEAR($G153)),#REF!,IF(AND(AA$4&lt;($H153+1),(AA$4+1)&gt;$G153),$T153,0)))</f>
        <v>0</v>
      </c>
      <c r="AB153" s="1285" t="e">
        <f>IF(AND(MONTH(AB$4)=MONTH($H153),YEAR(AB$4)=YEAR($H153)),#REF!,IF(AND(MONTH(AB$4)=MONTH($G153),YEAR(AB$4)=YEAR($G153)),#REF!,IF(AND(AB$4&lt;($H153+1),(AB$4+1)&gt;$G153),$T153,0)))</f>
        <v>#REF!</v>
      </c>
      <c r="AC153" s="1285">
        <f>IF(AND(MONTH(AC$4)=MONTH($H153),YEAR(AC$4)=YEAR($H153)),#REF!,IF(AND(MONTH(AC$4)=MONTH($G153),YEAR(AC$4)=YEAR($G153)),#REF!,IF(AND(AC$4&lt;($H153+1),(AC$4+1)&gt;$G153),$T153,0)))</f>
        <v>11481.6</v>
      </c>
      <c r="AD153" s="1285">
        <f>IF(AND(MONTH(AD$4)=MONTH($H153),YEAR(AD$4)=YEAR($H153)),#REF!,IF(AND(MONTH(AD$4)=MONTH($G153),YEAR(AD$4)=YEAR($G153)),#REF!,IF(AND(AD$4&lt;($H153+1),(AD$4+1)&gt;$G153),$T153,0)))</f>
        <v>11481.6</v>
      </c>
      <c r="AE153" s="1285">
        <f>IF(AND(MONTH(AE$4)=MONTH($H153),YEAR(AE$4)=YEAR($H153)),#REF!,IF(AND(MONTH(AE$4)=MONTH($G153),YEAR(AE$4)=YEAR($G153)),#REF!,IF(AND(AE$4&lt;($H153+1),(AE$4+1)&gt;$G153),$T153,0)))</f>
        <v>11481.6</v>
      </c>
      <c r="AF153" s="1285">
        <f>IF(AND(MONTH(AF$4)=MONTH($H153),YEAR(AF$4)=YEAR($H153)),#REF!,IF(AND(MONTH(AF$4)=MONTH($G153),YEAR(AF$4)=YEAR($G153)),#REF!,IF(AND(AF$4&lt;($H153+1),(AF$4+1)&gt;$G153),$T153,0)))</f>
        <v>11481.6</v>
      </c>
      <c r="AG153" s="1285">
        <f>IF(AND(MONTH(AG$4)=MONTH($H153),YEAR(AG$4)=YEAR($H153)),#REF!,IF(AND(MONTH(AG$4)=MONTH($G153),YEAR(AG$4)=YEAR($G153)),#REF!,IF(AND(AG$4&lt;($H153+1),(AG$4+1)&gt;$G153),$T153,0)))</f>
        <v>11481.6</v>
      </c>
      <c r="AH153" s="1285">
        <f>IF(AND(MONTH(AH$4)=MONTH($H153),YEAR(AH$4)=YEAR($H153)),#REF!,IF(AND(MONTH(AH$4)=MONTH($G153),YEAR(AH$4)=YEAR($G153)),#REF!,IF(AND(AH$4&lt;($H153+1),(AH$4+1)&gt;$G153),$T153,0)))</f>
        <v>11481.6</v>
      </c>
      <c r="AI153" s="1285">
        <f>IF(AND(MONTH(AI$4)=MONTH($H153),YEAR(AI$4)=YEAR($H153)),#REF!,IF(AND(MONTH(AI$4)=MONTH($G153),YEAR(AI$4)=YEAR($G153)),#REF!,IF(AND(AI$4&lt;($H153+1),(AI$4+1)&gt;$G153),$R153,0)))</f>
        <v>0</v>
      </c>
      <c r="AJ153" s="1285">
        <f>IF(AND(MONTH(AJ$4)=MONTH($H153),YEAR(AJ$4)=YEAR($H153)),#REF!,IF(AND(MONTH(AJ$4)=MONTH($G153),YEAR(AJ$4)=YEAR($G153)),#REF!,IF(AND(AJ$4&lt;($H153+1),(AJ$4+1)&gt;$G153),$U153,0)))</f>
        <v>0</v>
      </c>
      <c r="AK153" s="1285">
        <f>IF(AND(MONTH(AK$4)=MONTH($H153),YEAR(AK$4)=YEAR($H153)),#REF!,IF(AND(MONTH(AK$4)=MONTH($G153),YEAR(AK$4)=YEAR($G153)),#REF!,IF(AND(AK$4&lt;($H153+1),(AK$4+1)&gt;$G153),$U153,0)))</f>
        <v>0</v>
      </c>
      <c r="AL153" s="1285">
        <f>IF(AND(MONTH(AL$4)=MONTH($H153),YEAR(AL$4)=YEAR($H153)),#REF!,IF(AND(MONTH(AL$4)=MONTH($G153),YEAR(AL$4)=YEAR($G153)),#REF!,IF(AND(AL$4&lt;($H153+1),(AL$4+1)&gt;$G153),$U153,0)))</f>
        <v>0</v>
      </c>
      <c r="AM153" s="1285">
        <f>IF(AND(MONTH(AM$4)=MONTH($H153),YEAR(AM$4)=YEAR($H153)),#REF!,IF(AND(MONTH(AM$4)=MONTH($G153),YEAR(AM$4)=YEAR($G153)),#REF!,IF(AND(AM$4&lt;($H153+1),(AM$4+1)&gt;$G153),$U153,0)))</f>
        <v>0</v>
      </c>
      <c r="AN153" s="1285" t="e">
        <f>IF(AND(MONTH(AN$4)=MONTH($H153),YEAR(AN$4)=YEAR($H153)),#REF!,IF(AND(MONTH(AN$4)=MONTH($G153),YEAR(AN$4)=YEAR($G153)),#REF!,IF(AND(AN$4&lt;($H153+1),(AN$4+1)&gt;$G153),$U153,0)))</f>
        <v>#REF!</v>
      </c>
      <c r="AO153" s="1285">
        <f>IF(AND(MONTH(AO$4)=MONTH($H153),YEAR(AO$4)=YEAR($H153)),#REF!,IF(AND(MONTH(AO$4)=MONTH($G153),YEAR(AO$4)=YEAR($G153)),#REF!,IF(AND(AO$4&lt;($H153+1),(AO$4+1)&gt;$G153),$U153,0)))</f>
        <v>2870.4</v>
      </c>
      <c r="AP153" s="1285">
        <f>IF(AND(MONTH(AP$4)=MONTH($H153),YEAR(AP$4)=YEAR($H153)),#REF!,IF(AND(MONTH(AP$4)=MONTH($G153),YEAR(AP$4)=YEAR($G153)),#REF!,IF(AND(AP$4&lt;($H153+1),(AP$4+1)&gt;$G153),$U153,0)))</f>
        <v>2870.4</v>
      </c>
      <c r="AQ153" s="1285">
        <f>IF(AND(MONTH(AQ$4)=MONTH($H153),YEAR(AQ$4)=YEAR($H153)),#REF!,IF(AND(MONTH(AQ$4)=MONTH($G153),YEAR(AQ$4)=YEAR($G153)),#REF!,IF(AND(AQ$4&lt;($H153+1),(AQ$4+1)&gt;$G153),$U153,0)))</f>
        <v>2870.4</v>
      </c>
      <c r="AR153" s="1285">
        <f>IF(AND(MONTH(AR$4)=MONTH($H153),YEAR(AR$4)=YEAR($H153)),#REF!,IF(AND(MONTH(AR$4)=MONTH($G153),YEAR(AR$4)=YEAR($G153)),#REF!,IF(AND(AR$4&lt;($H153+1),(AR$4+1)&gt;$G153),$U153,0)))</f>
        <v>2870.4</v>
      </c>
      <c r="AS153" s="1285">
        <f>IF(AND(MONTH(AS$4)=MONTH($H153),YEAR(AS$4)=YEAR($H153)),#REF!,IF(AND(MONTH(AS$4)=MONTH($G153),YEAR(AS$4)=YEAR($G153)),#REF!,IF(AND(AS$4&lt;($H153+1),(AS$4+1)&gt;$G153),$U153,0)))</f>
        <v>2870.4</v>
      </c>
      <c r="AT153" s="1285">
        <f>IF(AND(MONTH(AT$4)=MONTH($H153),YEAR(AT$4)=YEAR($H153)),#REF!,IF(AND(MONTH(AT$4)=MONTH($G153),YEAR(AT$4)=YEAR($G153)),#REF!,IF(AND(AT$4&lt;($H153+1),(AT$4+1)&gt;$G153),$U153,0)))</f>
        <v>2870.4</v>
      </c>
      <c r="AU153" s="1300"/>
      <c r="AV153" s="1028"/>
      <c r="AW153" s="1028"/>
    </row>
    <row r="154" spans="1:49" ht="18" customHeight="1">
      <c r="A154" s="1186">
        <v>62</v>
      </c>
      <c r="B154" s="1187" t="s">
        <v>167</v>
      </c>
      <c r="C154" s="1187" t="s">
        <v>35</v>
      </c>
      <c r="D154" s="1187" t="s">
        <v>194</v>
      </c>
      <c r="E154" s="1187" t="s">
        <v>195</v>
      </c>
      <c r="F154" s="1214" t="s">
        <v>196</v>
      </c>
      <c r="G154" s="1190">
        <v>43877</v>
      </c>
      <c r="H154" s="1190">
        <v>44972</v>
      </c>
      <c r="I154" s="1235"/>
      <c r="J154" s="1236">
        <v>1653</v>
      </c>
      <c r="K154" s="1236">
        <v>1653</v>
      </c>
      <c r="L154" s="1237">
        <v>15.87</v>
      </c>
      <c r="M154" s="1237">
        <v>1.38</v>
      </c>
      <c r="N154" s="1237">
        <v>17.330500000000001</v>
      </c>
      <c r="O154" s="1238">
        <v>2.2999999999999998</v>
      </c>
      <c r="P154" s="1234">
        <f>L154+M154</f>
        <v>17.25</v>
      </c>
      <c r="Q154" s="1284">
        <f t="shared" si="40"/>
        <v>26233.11</v>
      </c>
      <c r="R154" s="1285">
        <f t="shared" si="38"/>
        <v>2281.14</v>
      </c>
      <c r="S154" s="1285">
        <f t="shared" si="39"/>
        <v>28514.25</v>
      </c>
      <c r="T154" s="1285">
        <f t="shared" si="41"/>
        <v>28647.316500000001</v>
      </c>
      <c r="U154" s="1285">
        <f t="shared" si="44"/>
        <v>3801.9</v>
      </c>
      <c r="V154" s="1285">
        <f t="shared" si="42"/>
        <v>32449.216499999999</v>
      </c>
      <c r="W154" s="1285">
        <f>IF(AND(MONTH(W$4)=MONTH($H154),YEAR(W$4)=YEAR($H154)),#REF!,IF(AND(MONTH(W$4)=MONTH($G154),YEAR(W$4)=YEAR($G154)),#REF!,IF(AND(W$4&lt;($H154+1),(W$4+1)&gt;$G154),$Q154,0)))</f>
        <v>26233.11</v>
      </c>
      <c r="X154" s="1285" t="e">
        <f>IF(AND(MONTH(X$4)=MONTH($H154),YEAR(X$4)=YEAR($H154)),#REF!,IF(AND(MONTH(X$4)=MONTH($G154),YEAR(X$4)=YEAR($G154)),#REF!,IF(AND(X$4&lt;($H154+1),(X$4+1)&gt;$G154),$T154,0)))</f>
        <v>#REF!</v>
      </c>
      <c r="Y154" s="1285">
        <f>IF(AND(MONTH(Y$4)=MONTH($H154),YEAR(Y$4)=YEAR($H154)),#REF!,IF(AND(MONTH(Y$4)=MONTH($G154),YEAR(Y$4)=YEAR($G154)),#REF!,IF(AND(Y$4&lt;($H154+1),(Y$4+1)&gt;$G154),$T154,0)))</f>
        <v>0</v>
      </c>
      <c r="Z154" s="1285">
        <f>IF(AND(MONTH(Z$4)=MONTH($H154),YEAR(Z$4)=YEAR($H154)),#REF!,IF(AND(MONTH(Z$4)=MONTH($G154),YEAR(Z$4)=YEAR($G154)),#REF!,IF(AND(Z$4&lt;($H154+1),(Z$4+1)&gt;$G154),$T154,0)))</f>
        <v>0</v>
      </c>
      <c r="AA154" s="1285">
        <f>IF(AND(MONTH(AA$4)=MONTH($H154),YEAR(AA$4)=YEAR($H154)),#REF!,IF(AND(MONTH(AA$4)=MONTH($G154),YEAR(AA$4)=YEAR($G154)),#REF!,IF(AND(AA$4&lt;($H154+1),(AA$4+1)&gt;$G154),$T154,0)))</f>
        <v>0</v>
      </c>
      <c r="AB154" s="1285">
        <f>IF(AND(MONTH(AB$4)=MONTH($H154),YEAR(AB$4)=YEAR($H154)),#REF!,IF(AND(MONTH(AB$4)=MONTH($G154),YEAR(AB$4)=YEAR($G154)),#REF!,IF(AND(AB$4&lt;($H154+1),(AB$4+1)&gt;$G154),$T154,0)))</f>
        <v>0</v>
      </c>
      <c r="AC154" s="1285">
        <f>IF(AND(MONTH(AC$4)=MONTH($H154),YEAR(AC$4)=YEAR($H154)),#REF!,IF(AND(MONTH(AC$4)=MONTH($G154),YEAR(AC$4)=YEAR($G154)),#REF!,IF(AND(AC$4&lt;($H154+1),(AC$4+1)&gt;$G154),$T154,0)))</f>
        <v>0</v>
      </c>
      <c r="AD154" s="1285">
        <f>IF(AND(MONTH(AD$4)=MONTH($H154),YEAR(AD$4)=YEAR($H154)),#REF!,IF(AND(MONTH(AD$4)=MONTH($G154),YEAR(AD$4)=YEAR($G154)),#REF!,IF(AND(AD$4&lt;($H154+1),(AD$4+1)&gt;$G154),$T154,0)))</f>
        <v>0</v>
      </c>
      <c r="AE154" s="1285">
        <f>IF(AND(MONTH(AE$4)=MONTH($H154),YEAR(AE$4)=YEAR($H154)),#REF!,IF(AND(MONTH(AE$4)=MONTH($G154),YEAR(AE$4)=YEAR($G154)),#REF!,IF(AND(AE$4&lt;($H154+1),(AE$4+1)&gt;$G154),$T154,0)))</f>
        <v>0</v>
      </c>
      <c r="AF154" s="1285">
        <f>IF(AND(MONTH(AF$4)=MONTH($H154),YEAR(AF$4)=YEAR($H154)),#REF!,IF(AND(MONTH(AF$4)=MONTH($G154),YEAR(AF$4)=YEAR($G154)),#REF!,IF(AND(AF$4&lt;($H154+1),(AF$4+1)&gt;$G154),$T154,0)))</f>
        <v>0</v>
      </c>
      <c r="AG154" s="1285">
        <f>IF(AND(MONTH(AG$4)=MONTH($H154),YEAR(AG$4)=YEAR($H154)),#REF!,IF(AND(MONTH(AG$4)=MONTH($G154),YEAR(AG$4)=YEAR($G154)),#REF!,IF(AND(AG$4&lt;($H154+1),(AG$4+1)&gt;$G154),$T154,0)))</f>
        <v>0</v>
      </c>
      <c r="AH154" s="1285">
        <f>IF(AND(MONTH(AH$4)=MONTH($H154),YEAR(AH$4)=YEAR($H154)),#REF!,IF(AND(MONTH(AH$4)=MONTH($G154),YEAR(AH$4)=YEAR($G154)),#REF!,IF(AND(AH$4&lt;($H154+1),(AH$4+1)&gt;$G154),$T154,0)))</f>
        <v>0</v>
      </c>
      <c r="AI154" s="1285">
        <f>IF(AND(MONTH(AI$4)=MONTH($H154),YEAR(AI$4)=YEAR($H154)),#REF!,IF(AND(MONTH(AI$4)=MONTH($G154),YEAR(AI$4)=YEAR($G154)),#REF!,IF(AND(AI$4&lt;($H154+1),(AI$4+1)&gt;$G154),$R154,0)))</f>
        <v>2281.14</v>
      </c>
      <c r="AJ154" s="1285" t="e">
        <f>IF(AND(MONTH(AJ$4)=MONTH($H154),YEAR(AJ$4)=YEAR($H154)),#REF!,IF(AND(MONTH(AJ$4)=MONTH($G154),YEAR(AJ$4)=YEAR($G154)),#REF!,IF(AND(AJ$4&lt;($H154+1),(AJ$4+1)&gt;$G154),$U154,0)))</f>
        <v>#REF!</v>
      </c>
      <c r="AK154" s="1285">
        <f>IF(AND(MONTH(AK$4)=MONTH($H154),YEAR(AK$4)=YEAR($H154)),#REF!,IF(AND(MONTH(AK$4)=MONTH($G154),YEAR(AK$4)=YEAR($G154)),#REF!,IF(AND(AK$4&lt;($H154+1),(AK$4+1)&gt;$G154),$U154,0)))</f>
        <v>0</v>
      </c>
      <c r="AL154" s="1285">
        <f>IF(AND(MONTH(AL$4)=MONTH($H154),YEAR(AL$4)=YEAR($H154)),#REF!,IF(AND(MONTH(AL$4)=MONTH($G154),YEAR(AL$4)=YEAR($G154)),#REF!,IF(AND(AL$4&lt;($H154+1),(AL$4+1)&gt;$G154),$U154,0)))</f>
        <v>0</v>
      </c>
      <c r="AM154" s="1285">
        <f>IF(AND(MONTH(AM$4)=MONTH($H154),YEAR(AM$4)=YEAR($H154)),#REF!,IF(AND(MONTH(AM$4)=MONTH($G154),YEAR(AM$4)=YEAR($G154)),#REF!,IF(AND(AM$4&lt;($H154+1),(AM$4+1)&gt;$G154),$U154,0)))</f>
        <v>0</v>
      </c>
      <c r="AN154" s="1285">
        <f>IF(AND(MONTH(AN$4)=MONTH($H154),YEAR(AN$4)=YEAR($H154)),#REF!,IF(AND(MONTH(AN$4)=MONTH($G154),YEAR(AN$4)=YEAR($G154)),#REF!,IF(AND(AN$4&lt;($H154+1),(AN$4+1)&gt;$G154),$U154,0)))</f>
        <v>0</v>
      </c>
      <c r="AO154" s="1285">
        <f>IF(AND(MONTH(AO$4)=MONTH($H154),YEAR(AO$4)=YEAR($H154)),#REF!,IF(AND(MONTH(AO$4)=MONTH($G154),YEAR(AO$4)=YEAR($G154)),#REF!,IF(AND(AO$4&lt;($H154+1),(AO$4+1)&gt;$G154),$U154,0)))</f>
        <v>0</v>
      </c>
      <c r="AP154" s="1285">
        <f>IF(AND(MONTH(AP$4)=MONTH($H154),YEAR(AP$4)=YEAR($H154)),#REF!,IF(AND(MONTH(AP$4)=MONTH($G154),YEAR(AP$4)=YEAR($G154)),#REF!,IF(AND(AP$4&lt;($H154+1),(AP$4+1)&gt;$G154),$U154,0)))</f>
        <v>0</v>
      </c>
      <c r="AQ154" s="1285">
        <f>IF(AND(MONTH(AQ$4)=MONTH($H154),YEAR(AQ$4)=YEAR($H154)),#REF!,IF(AND(MONTH(AQ$4)=MONTH($G154),YEAR(AQ$4)=YEAR($G154)),#REF!,IF(AND(AQ$4&lt;($H154+1),(AQ$4+1)&gt;$G154),$U154,0)))</f>
        <v>0</v>
      </c>
      <c r="AR154" s="1285">
        <f>IF(AND(MONTH(AR$4)=MONTH($H154),YEAR(AR$4)=YEAR($H154)),#REF!,IF(AND(MONTH(AR$4)=MONTH($G154),YEAR(AR$4)=YEAR($G154)),#REF!,IF(AND(AR$4&lt;($H154+1),(AR$4+1)&gt;$G154),$U154,0)))</f>
        <v>0</v>
      </c>
      <c r="AS154" s="1285">
        <f>IF(AND(MONTH(AS$4)=MONTH($H154),YEAR(AS$4)=YEAR($H154)),#REF!,IF(AND(MONTH(AS$4)=MONTH($G154),YEAR(AS$4)=YEAR($G154)),#REF!,IF(AND(AS$4&lt;($H154+1),(AS$4+1)&gt;$G154),$U154,0)))</f>
        <v>0</v>
      </c>
      <c r="AT154" s="1285">
        <f>IF(AND(MONTH(AT$4)=MONTH($H154),YEAR(AT$4)=YEAR($H154)),#REF!,IF(AND(MONTH(AT$4)=MONTH($G154),YEAR(AT$4)=YEAR($G154)),#REF!,IF(AND(AT$4&lt;($H154+1),(AT$4+1)&gt;$G154),$U154,0)))</f>
        <v>0</v>
      </c>
      <c r="AU154" s="1297"/>
      <c r="AV154" s="1028"/>
      <c r="AW154" s="1028"/>
    </row>
    <row r="155" spans="1:49" ht="18" customHeight="1">
      <c r="A155" s="1186">
        <v>62</v>
      </c>
      <c r="B155" s="1196" t="s">
        <v>167</v>
      </c>
      <c r="C155" s="1196" t="s">
        <v>35</v>
      </c>
      <c r="D155" s="1196"/>
      <c r="E155" s="1199" t="s">
        <v>195</v>
      </c>
      <c r="F155" s="1317" t="s">
        <v>197</v>
      </c>
      <c r="G155" s="1203">
        <v>44973</v>
      </c>
      <c r="H155" s="1203">
        <v>46068</v>
      </c>
      <c r="I155" s="1245"/>
      <c r="J155" s="1246">
        <v>994</v>
      </c>
      <c r="K155" s="1246">
        <v>994</v>
      </c>
      <c r="L155" s="1265">
        <v>0</v>
      </c>
      <c r="M155" s="1265">
        <v>0</v>
      </c>
      <c r="N155" s="1247">
        <v>16.100000000000001</v>
      </c>
      <c r="O155" s="1248">
        <v>2.2999999999999998</v>
      </c>
      <c r="P155" s="1266">
        <f>N155+O155</f>
        <v>18.399999999999999</v>
      </c>
      <c r="Q155" s="1285">
        <f t="shared" si="40"/>
        <v>0</v>
      </c>
      <c r="R155" s="1285">
        <f t="shared" si="38"/>
        <v>0</v>
      </c>
      <c r="S155" s="1285">
        <f t="shared" si="39"/>
        <v>0</v>
      </c>
      <c r="T155" s="1285">
        <f t="shared" si="41"/>
        <v>16003.4</v>
      </c>
      <c r="U155" s="1285">
        <f t="shared" si="44"/>
        <v>2286.1999999999998</v>
      </c>
      <c r="V155" s="1285">
        <f t="shared" si="42"/>
        <v>18289.599999999999</v>
      </c>
      <c r="W155" s="1285">
        <f>IF(AND(MONTH(W$4)=MONTH($H155),YEAR(W$4)=YEAR($H155)),#REF!,IF(AND(MONTH(W$4)=MONTH($G155),YEAR(W$4)=YEAR($G155)),#REF!,IF(AND(W$4&lt;($H155+1),(W$4+1)&gt;$G155),$Q155,0)))</f>
        <v>0</v>
      </c>
      <c r="X155" s="1285" t="e">
        <f>IF(AND(MONTH(X$4)=MONTH($H155),YEAR(X$4)=YEAR($H155)),#REF!,IF(AND(MONTH(X$4)=MONTH($G155),YEAR(X$4)=YEAR($G155)),#REF!,IF(AND(X$4&lt;($H155+1),(X$4+1)&gt;$G155),$T155,0)))-6461</f>
        <v>#REF!</v>
      </c>
      <c r="Y155" s="1285">
        <f>IF(AND(MONTH(Y$4)=MONTH($H155),YEAR(Y$4)=YEAR($H155)),#REF!,IF(AND(MONTH(Y$4)=MONTH($G155),YEAR(Y$4)=YEAR($G155)),#REF!,IF(AND(Y$4&lt;($H155+1),(Y$4+1)&gt;$G155),$T155,0)))-448.9</f>
        <v>15554.5</v>
      </c>
      <c r="Z155" s="1285">
        <f>IF(AND(MONTH(Z$4)=MONTH($H155),YEAR(Z$4)=YEAR($H155)),#REF!,IF(AND(MONTH(Z$4)=MONTH($G155),YEAR(Z$4)=YEAR($G155)),#REF!,IF(AND(Z$4&lt;($H155+1),(Z$4+1)&gt;$G155),$T155,0)))</f>
        <v>16003.4</v>
      </c>
      <c r="AA155" s="1285">
        <f>IF(AND(MONTH(AA$4)=MONTH($H155),YEAR(AA$4)=YEAR($H155)),#REF!,IF(AND(MONTH(AA$4)=MONTH($G155),YEAR(AA$4)=YEAR($G155)),#REF!,IF(AND(AA$4&lt;($H155+1),(AA$4+1)&gt;$G155),$T155,0)))</f>
        <v>16003.4</v>
      </c>
      <c r="AB155" s="1285">
        <f>IF(AND(MONTH(AB$4)=MONTH($H155),YEAR(AB$4)=YEAR($H155)),#REF!,IF(AND(MONTH(AB$4)=MONTH($G155),YEAR(AB$4)=YEAR($G155)),#REF!,IF(AND(AB$4&lt;($H155+1),(AB$4+1)&gt;$G155),$T155,0)))</f>
        <v>16003.4</v>
      </c>
      <c r="AC155" s="1285">
        <f>IF(AND(MONTH(AC$4)=MONTH($H155),YEAR(AC$4)=YEAR($H155)),#REF!,IF(AND(MONTH(AC$4)=MONTH($G155),YEAR(AC$4)=YEAR($G155)),#REF!,IF(AND(AC$4&lt;($H155+1),(AC$4+1)&gt;$G155),$T155,0)))</f>
        <v>16003.4</v>
      </c>
      <c r="AD155" s="1285">
        <f>IF(AND(MONTH(AD$4)=MONTH($H155),YEAR(AD$4)=YEAR($H155)),#REF!,IF(AND(MONTH(AD$4)=MONTH($G155),YEAR(AD$4)=YEAR($G155)),#REF!,IF(AND(AD$4&lt;($H155+1),(AD$4+1)&gt;$G155),$T155,0)))</f>
        <v>16003.4</v>
      </c>
      <c r="AE155" s="1285">
        <f>IF(AND(MONTH(AE$4)=MONTH($H155),YEAR(AE$4)=YEAR($H155)),#REF!,IF(AND(MONTH(AE$4)=MONTH($G155),YEAR(AE$4)=YEAR($G155)),#REF!,IF(AND(AE$4&lt;($H155+1),(AE$4+1)&gt;$G155),$T155,0)))</f>
        <v>16003.4</v>
      </c>
      <c r="AF155" s="1285">
        <f>IF(AND(MONTH(AF$4)=MONTH($H155),YEAR(AF$4)=YEAR($H155)),#REF!,IF(AND(MONTH(AF$4)=MONTH($G155),YEAR(AF$4)=YEAR($G155)),#REF!,IF(AND(AF$4&lt;($H155+1),(AF$4+1)&gt;$G155),$T155,0)))</f>
        <v>16003.4</v>
      </c>
      <c r="AG155" s="1285">
        <f>IF(AND(MONTH(AG$4)=MONTH($H155),YEAR(AG$4)=YEAR($H155)),#REF!,IF(AND(MONTH(AG$4)=MONTH($G155),YEAR(AG$4)=YEAR($G155)),#REF!,IF(AND(AG$4&lt;($H155+1),(AG$4+1)&gt;$G155),$T155,0)))</f>
        <v>16003.4</v>
      </c>
      <c r="AH155" s="1285">
        <f>IF(AND(MONTH(AH$4)=MONTH($H155),YEAR(AH$4)=YEAR($H155)),#REF!,IF(AND(MONTH(AH$4)=MONTH($G155),YEAR(AH$4)=YEAR($G155)),#REF!,IF(AND(AH$4&lt;($H155+1),(AH$4+1)&gt;$G155),$T155,0)))</f>
        <v>16003.4</v>
      </c>
      <c r="AI155" s="1285">
        <f>IF(AND(MONTH(AI$4)=MONTH($H155),YEAR(AI$4)=YEAR($H155)),#REF!,IF(AND(MONTH(AI$4)=MONTH($G155),YEAR(AI$4)=YEAR($G155)),#REF!,IF(AND(AI$4&lt;($H155+1),(AI$4+1)&gt;$G155),$R155,0)))</f>
        <v>0</v>
      </c>
      <c r="AJ155" s="1285" t="e">
        <f>IF(AND(MONTH(AJ$4)=MONTH($H155),YEAR(AJ$4)=YEAR($H155)),#REF!,IF(AND(MONTH(AJ$4)=MONTH($G155),YEAR(AJ$4)=YEAR($G155)),#REF!,IF(AND(AJ$4&lt;($H155+1),(AJ$4+1)&gt;$G155),$U155,0)))-923</f>
        <v>#REF!</v>
      </c>
      <c r="AK155" s="1285">
        <f>IF(AND(MONTH(AK$4)=MONTH($H155),YEAR(AK$4)=YEAR($H155)),#REF!,IF(AND(MONTH(AK$4)=MONTH($G155),YEAR(AK$4)=YEAR($G155)),#REF!,IF(AND(AK$4&lt;($H155+1),(AK$4+1)&gt;$G155),$U155,0)))-64.13</f>
        <v>2222.0700000000002</v>
      </c>
      <c r="AL155" s="1285">
        <f>IF(AND(MONTH(AL$4)=MONTH($H155),YEAR(AL$4)=YEAR($H155)),#REF!,IF(AND(MONTH(AL$4)=MONTH($G155),YEAR(AL$4)=YEAR($G155)),#REF!,IF(AND(AL$4&lt;($H155+1),(AL$4+1)&gt;$G155),$U155,0)))</f>
        <v>2286.1999999999998</v>
      </c>
      <c r="AM155" s="1285">
        <f>IF(AND(MONTH(AM$4)=MONTH($H155),YEAR(AM$4)=YEAR($H155)),#REF!,IF(AND(MONTH(AM$4)=MONTH($G155),YEAR(AM$4)=YEAR($G155)),#REF!,IF(AND(AM$4&lt;($H155+1),(AM$4+1)&gt;$G155),$U155,0)))</f>
        <v>2286.1999999999998</v>
      </c>
      <c r="AN155" s="1285">
        <f>IF(AND(MONTH(AN$4)=MONTH($H155),YEAR(AN$4)=YEAR($H155)),#REF!,IF(AND(MONTH(AN$4)=MONTH($G155),YEAR(AN$4)=YEAR($G155)),#REF!,IF(AND(AN$4&lt;($H155+1),(AN$4+1)&gt;$G155),$U155,0)))</f>
        <v>2286.1999999999998</v>
      </c>
      <c r="AO155" s="1285">
        <f>IF(AND(MONTH(AO$4)=MONTH($H155),YEAR(AO$4)=YEAR($H155)),#REF!,IF(AND(MONTH(AO$4)=MONTH($G155),YEAR(AO$4)=YEAR($G155)),#REF!,IF(AND(AO$4&lt;($H155+1),(AO$4+1)&gt;$G155),$U155,0)))</f>
        <v>2286.1999999999998</v>
      </c>
      <c r="AP155" s="1285">
        <f>IF(AND(MONTH(AP$4)=MONTH($H155),YEAR(AP$4)=YEAR($H155)),#REF!,IF(AND(MONTH(AP$4)=MONTH($G155),YEAR(AP$4)=YEAR($G155)),#REF!,IF(AND(AP$4&lt;($H155+1),(AP$4+1)&gt;$G155),$U155,0)))</f>
        <v>2286.1999999999998</v>
      </c>
      <c r="AQ155" s="1285">
        <f>IF(AND(MONTH(AQ$4)=MONTH($H155),YEAR(AQ$4)=YEAR($H155)),#REF!,IF(AND(MONTH(AQ$4)=MONTH($G155),YEAR(AQ$4)=YEAR($G155)),#REF!,IF(AND(AQ$4&lt;($H155+1),(AQ$4+1)&gt;$G155),$U155,0)))</f>
        <v>2286.1999999999998</v>
      </c>
      <c r="AR155" s="1285">
        <f>IF(AND(MONTH(AR$4)=MONTH($H155),YEAR(AR$4)=YEAR($H155)),#REF!,IF(AND(MONTH(AR$4)=MONTH($G155),YEAR(AR$4)=YEAR($G155)),#REF!,IF(AND(AR$4&lt;($H155+1),(AR$4+1)&gt;$G155),$U155,0)))</f>
        <v>2286.1999999999998</v>
      </c>
      <c r="AS155" s="1285">
        <f>IF(AND(MONTH(AS$4)=MONTH($H155),YEAR(AS$4)=YEAR($H155)),#REF!,IF(AND(MONTH(AS$4)=MONTH($G155),YEAR(AS$4)=YEAR($G155)),#REF!,IF(AND(AS$4&lt;($H155+1),(AS$4+1)&gt;$G155),$U155,0)))</f>
        <v>2286.1999999999998</v>
      </c>
      <c r="AT155" s="1285">
        <f>IF(AND(MONTH(AT$4)=MONTH($H155),YEAR(AT$4)=YEAR($H155)),#REF!,IF(AND(MONTH(AT$4)=MONTH($G155),YEAR(AT$4)=YEAR($G155)),#REF!,IF(AND(AT$4&lt;($H155+1),(AT$4+1)&gt;$G155),$U155,0)))</f>
        <v>2286.1999999999998</v>
      </c>
      <c r="AU155" s="1300"/>
      <c r="AV155" s="1028"/>
      <c r="AW155" s="1028"/>
    </row>
    <row r="156" spans="1:49" ht="18" customHeight="1">
      <c r="A156" s="1186">
        <v>63</v>
      </c>
      <c r="B156" s="1308" t="s">
        <v>167</v>
      </c>
      <c r="C156" s="1308" t="s">
        <v>35</v>
      </c>
      <c r="D156" s="1308"/>
      <c r="E156" s="1187" t="s">
        <v>198</v>
      </c>
      <c r="F156" s="1197" t="s">
        <v>199</v>
      </c>
      <c r="G156" s="1190">
        <v>44835</v>
      </c>
      <c r="H156" s="1190">
        <v>45016</v>
      </c>
      <c r="I156" s="1235"/>
      <c r="J156" s="1236">
        <v>897</v>
      </c>
      <c r="K156" s="1236">
        <v>897</v>
      </c>
      <c r="L156" s="1237">
        <v>13.914999999999999</v>
      </c>
      <c r="M156" s="1237">
        <v>1.38</v>
      </c>
      <c r="N156" s="1237">
        <v>15.08225</v>
      </c>
      <c r="O156" s="1238">
        <v>2.2999999999999998</v>
      </c>
      <c r="P156" s="1234">
        <f>L156+M156</f>
        <v>15.295</v>
      </c>
      <c r="Q156" s="1284">
        <f t="shared" si="40"/>
        <v>12481.754999999999</v>
      </c>
      <c r="R156" s="1285">
        <f t="shared" si="38"/>
        <v>1237.8599999999999</v>
      </c>
      <c r="S156" s="1285">
        <f t="shared" ref="S156:S194" si="45">SUM(Q156:R156)</f>
        <v>13719.615</v>
      </c>
      <c r="T156" s="1285">
        <f t="shared" si="41"/>
        <v>13528.778249999999</v>
      </c>
      <c r="U156" s="1285">
        <f t="shared" si="44"/>
        <v>2063.1</v>
      </c>
      <c r="V156" s="1285">
        <f t="shared" si="42"/>
        <v>15591.87825</v>
      </c>
      <c r="W156" s="1285">
        <f>IF(AND(MONTH(W$4)=MONTH($H156),YEAR(W$4)=YEAR($H156)),#REF!,IF(AND(MONTH(W$4)=MONTH($G156),YEAR(W$4)=YEAR($G156)),#REF!,IF(AND(W$4&lt;($H156+1),(W$4+1)&gt;$G156),$Q156,0)))</f>
        <v>12481.754999999999</v>
      </c>
      <c r="X156" s="1285">
        <f>IF(AND(MONTH(X$4)=MONTH($H156),YEAR(X$4)=YEAR($H156)),#REF!,IF(AND(MONTH(X$4)=MONTH($G156),YEAR(X$4)=YEAR($G156)),#REF!,IF(AND(X$4&lt;($H156+1),(X$4+1)&gt;$G156),$T156,0)))</f>
        <v>13528.778249999999</v>
      </c>
      <c r="Y156" s="1285" t="e">
        <f>IF(AND(MONTH(Y$4)=MONTH($H156),YEAR(Y$4)=YEAR($H156)),#REF!,IF(AND(MONTH(Y$4)=MONTH($G156),YEAR(Y$4)=YEAR($G156)),#REF!,IF(AND(Y$4&lt;($H156+1),(Y$4+1)&gt;$G156),$T156,0)))</f>
        <v>#REF!</v>
      </c>
      <c r="Z156" s="1285">
        <f>IF(AND(MONTH(Z$4)=MONTH($H156),YEAR(Z$4)=YEAR($H156)),#REF!,IF(AND(MONTH(Z$4)=MONTH($G156),YEAR(Z$4)=YEAR($G156)),#REF!,IF(AND(Z$4&lt;($H156+1),(Z$4+1)&gt;$G156),$T156,0)))</f>
        <v>0</v>
      </c>
      <c r="AA156" s="1285">
        <f>IF(AND(MONTH(AA$4)=MONTH($H156),YEAR(AA$4)=YEAR($H156)),#REF!,IF(AND(MONTH(AA$4)=MONTH($G156),YEAR(AA$4)=YEAR($G156)),#REF!,IF(AND(AA$4&lt;($H156+1),(AA$4+1)&gt;$G156),$T156,0)))</f>
        <v>0</v>
      </c>
      <c r="AB156" s="1285">
        <f>IF(AND(MONTH(AB$4)=MONTH($H156),YEAR(AB$4)=YEAR($H156)),#REF!,IF(AND(MONTH(AB$4)=MONTH($G156),YEAR(AB$4)=YEAR($G156)),#REF!,IF(AND(AB$4&lt;($H156+1),(AB$4+1)&gt;$G156),$T156,0)))</f>
        <v>0</v>
      </c>
      <c r="AC156" s="1285">
        <f>IF(AND(MONTH(AC$4)=MONTH($H156),YEAR(AC$4)=YEAR($H156)),#REF!,IF(AND(MONTH(AC$4)=MONTH($G156),YEAR(AC$4)=YEAR($G156)),#REF!,IF(AND(AC$4&lt;($H156+1),(AC$4+1)&gt;$G156),$T156,0)))</f>
        <v>0</v>
      </c>
      <c r="AD156" s="1285">
        <f>IF(AND(MONTH(AD$4)=MONTH($H156),YEAR(AD$4)=YEAR($H156)),#REF!,IF(AND(MONTH(AD$4)=MONTH($G156),YEAR(AD$4)=YEAR($G156)),#REF!,IF(AND(AD$4&lt;($H156+1),(AD$4+1)&gt;$G156),$T156,0)))</f>
        <v>0</v>
      </c>
      <c r="AE156" s="1285">
        <f>IF(AND(MONTH(AE$4)=MONTH($H156),YEAR(AE$4)=YEAR($H156)),#REF!,IF(AND(MONTH(AE$4)=MONTH($G156),YEAR(AE$4)=YEAR($G156)),#REF!,IF(AND(AE$4&lt;($H156+1),(AE$4+1)&gt;$G156),$T156,0)))</f>
        <v>0</v>
      </c>
      <c r="AF156" s="1285">
        <f>IF(AND(MONTH(AF$4)=MONTH($H156),YEAR(AF$4)=YEAR($H156)),#REF!,IF(AND(MONTH(AF$4)=MONTH($G156),YEAR(AF$4)=YEAR($G156)),#REF!,IF(AND(AF$4&lt;($H156+1),(AF$4+1)&gt;$G156),$T156,0)))</f>
        <v>0</v>
      </c>
      <c r="AG156" s="1285">
        <f>IF(AND(MONTH(AG$4)=MONTH($H156),YEAR(AG$4)=YEAR($H156)),#REF!,IF(AND(MONTH(AG$4)=MONTH($G156),YEAR(AG$4)=YEAR($G156)),#REF!,IF(AND(AG$4&lt;($H156+1),(AG$4+1)&gt;$G156),$T156,0)))</f>
        <v>0</v>
      </c>
      <c r="AH156" s="1285">
        <f>IF(AND(MONTH(AH$4)=MONTH($H156),YEAR(AH$4)=YEAR($H156)),#REF!,IF(AND(MONTH(AH$4)=MONTH($G156),YEAR(AH$4)=YEAR($G156)),#REF!,IF(AND(AH$4&lt;($H156+1),(AH$4+1)&gt;$G156),$T156,0)))</f>
        <v>0</v>
      </c>
      <c r="AI156" s="1285">
        <f>IF(AND(MONTH(AI$4)=MONTH($H156),YEAR(AI$4)=YEAR($H156)),#REF!,IF(AND(MONTH(AI$4)=MONTH($G156),YEAR(AI$4)=YEAR($G156)),#REF!,IF(AND(AI$4&lt;($H156+1),(AI$4+1)&gt;$G156),$R156,0)))</f>
        <v>1237.8599999999999</v>
      </c>
      <c r="AJ156" s="1285">
        <f>IF(AND(MONTH(AJ$4)=MONTH($H156),YEAR(AJ$4)=YEAR($H156)),#REF!,IF(AND(MONTH(AJ$4)=MONTH($G156),YEAR(AJ$4)=YEAR($G156)),#REF!,IF(AND(AJ$4&lt;($H156+1),(AJ$4+1)&gt;$G156),$U156,0)))</f>
        <v>2063.1</v>
      </c>
      <c r="AK156" s="1285" t="e">
        <f>IF(AND(MONTH(AK$4)=MONTH($H156),YEAR(AK$4)=YEAR($H156)),#REF!,IF(AND(MONTH(AK$4)=MONTH($G156),YEAR(AK$4)=YEAR($G156)),#REF!,IF(AND(AK$4&lt;($H156+1),(AK$4+1)&gt;$G156),$U156,0)))</f>
        <v>#REF!</v>
      </c>
      <c r="AL156" s="1285">
        <f>IF(AND(MONTH(AL$4)=MONTH($H156),YEAR(AL$4)=YEAR($H156)),#REF!,IF(AND(MONTH(AL$4)=MONTH($G156),YEAR(AL$4)=YEAR($G156)),#REF!,IF(AND(AL$4&lt;($H156+1),(AL$4+1)&gt;$G156),$U156,0)))</f>
        <v>0</v>
      </c>
      <c r="AM156" s="1285">
        <f>IF(AND(MONTH(AM$4)=MONTH($H156),YEAR(AM$4)=YEAR($H156)),#REF!,IF(AND(MONTH(AM$4)=MONTH($G156),YEAR(AM$4)=YEAR($G156)),#REF!,IF(AND(AM$4&lt;($H156+1),(AM$4+1)&gt;$G156),$U156,0)))</f>
        <v>0</v>
      </c>
      <c r="AN156" s="1285">
        <f>IF(AND(MONTH(AN$4)=MONTH($H156),YEAR(AN$4)=YEAR($H156)),#REF!,IF(AND(MONTH(AN$4)=MONTH($G156),YEAR(AN$4)=YEAR($G156)),#REF!,IF(AND(AN$4&lt;($H156+1),(AN$4+1)&gt;$G156),$U156,0)))</f>
        <v>0</v>
      </c>
      <c r="AO156" s="1285">
        <f>IF(AND(MONTH(AO$4)=MONTH($H156),YEAR(AO$4)=YEAR($H156)),#REF!,IF(AND(MONTH(AO$4)=MONTH($G156),YEAR(AO$4)=YEAR($G156)),#REF!,IF(AND(AO$4&lt;($H156+1),(AO$4+1)&gt;$G156),$U156,0)))</f>
        <v>0</v>
      </c>
      <c r="AP156" s="1285">
        <f>IF(AND(MONTH(AP$4)=MONTH($H156),YEAR(AP$4)=YEAR($H156)),#REF!,IF(AND(MONTH(AP$4)=MONTH($G156),YEAR(AP$4)=YEAR($G156)),#REF!,IF(AND(AP$4&lt;($H156+1),(AP$4+1)&gt;$G156),$U156,0)))</f>
        <v>0</v>
      </c>
      <c r="AQ156" s="1285">
        <f>IF(AND(MONTH(AQ$4)=MONTH($H156),YEAR(AQ$4)=YEAR($H156)),#REF!,IF(AND(MONTH(AQ$4)=MONTH($G156),YEAR(AQ$4)=YEAR($G156)),#REF!,IF(AND(AQ$4&lt;($H156+1),(AQ$4+1)&gt;$G156),$U156,0)))</f>
        <v>0</v>
      </c>
      <c r="AR156" s="1285">
        <f>IF(AND(MONTH(AR$4)=MONTH($H156),YEAR(AR$4)=YEAR($H156)),#REF!,IF(AND(MONTH(AR$4)=MONTH($G156),YEAR(AR$4)=YEAR($G156)),#REF!,IF(AND(AR$4&lt;($H156+1),(AR$4+1)&gt;$G156),$U156,0)))</f>
        <v>0</v>
      </c>
      <c r="AS156" s="1285">
        <f>IF(AND(MONTH(AS$4)=MONTH($H156),YEAR(AS$4)=YEAR($H156)),#REF!,IF(AND(MONTH(AS$4)=MONTH($G156),YEAR(AS$4)=YEAR($G156)),#REF!,IF(AND(AS$4&lt;($H156+1),(AS$4+1)&gt;$G156),$U156,0)))</f>
        <v>0</v>
      </c>
      <c r="AT156" s="1285">
        <f>IF(AND(MONTH(AT$4)=MONTH($H156),YEAR(AT$4)=YEAR($H156)),#REF!,IF(AND(MONTH(AT$4)=MONTH($G156),YEAR(AT$4)=YEAR($G156)),#REF!,IF(AND(AT$4&lt;($H156+1),(AT$4+1)&gt;$G156),$U156,0)))</f>
        <v>0</v>
      </c>
      <c r="AU156" s="1297"/>
      <c r="AV156" s="1028"/>
      <c r="AW156" s="1028"/>
    </row>
    <row r="157" spans="1:49" ht="18" customHeight="1">
      <c r="A157" s="1186">
        <v>63</v>
      </c>
      <c r="B157" s="1308" t="s">
        <v>167</v>
      </c>
      <c r="C157" s="1308" t="s">
        <v>35</v>
      </c>
      <c r="D157" s="1308"/>
      <c r="E157" s="1187"/>
      <c r="F157" s="1197" t="s">
        <v>199</v>
      </c>
      <c r="G157" s="1190">
        <v>45017</v>
      </c>
      <c r="H157" s="1190">
        <v>45199</v>
      </c>
      <c r="I157" s="1235"/>
      <c r="J157" s="1236">
        <v>0</v>
      </c>
      <c r="K157" s="1236">
        <v>897</v>
      </c>
      <c r="L157" s="1237">
        <v>14.375</v>
      </c>
      <c r="M157" s="1237">
        <v>1.38</v>
      </c>
      <c r="N157" s="1237">
        <v>15.61125</v>
      </c>
      <c r="O157" s="1238">
        <v>2.2999999999999998</v>
      </c>
      <c r="P157" s="1234">
        <f>L157+M157</f>
        <v>15.755000000000001</v>
      </c>
      <c r="Q157" s="1284">
        <f t="shared" si="40"/>
        <v>12894.375</v>
      </c>
      <c r="R157" s="1285">
        <f t="shared" ref="R157:R188" si="46">M157*K157</f>
        <v>1237.8599999999999</v>
      </c>
      <c r="S157" s="1285">
        <f t="shared" si="45"/>
        <v>14132.235000000001</v>
      </c>
      <c r="T157" s="1285">
        <f t="shared" si="41"/>
        <v>14003.29125</v>
      </c>
      <c r="U157" s="1285">
        <f t="shared" si="44"/>
        <v>2063.1</v>
      </c>
      <c r="V157" s="1285">
        <f t="shared" ref="V157:V195" si="47">SUM(T157:U157)</f>
        <v>16066.391250000001</v>
      </c>
      <c r="W157" s="1285">
        <f>IF(AND(MONTH(W$4)=MONTH($H157),YEAR(W$4)=YEAR($H157)),#REF!,IF(AND(MONTH(W$4)=MONTH($G157),YEAR(W$4)=YEAR($G157)),#REF!,IF(AND(W$4&lt;($H157+1),(W$4+1)&gt;$G157),$Q157,0)))</f>
        <v>0</v>
      </c>
      <c r="X157" s="1285">
        <f>IF(AND(MONTH(X$4)=MONTH($H157),YEAR(X$4)=YEAR($H157)),#REF!,IF(AND(MONTH(X$4)=MONTH($G157),YEAR(X$4)=YEAR($G157)),#REF!,IF(AND(X$4&lt;($H157+1),(X$4+1)&gt;$G157),$T157,0)))</f>
        <v>0</v>
      </c>
      <c r="Y157" s="1285">
        <f>IF(AND(MONTH(Y$4)=MONTH($H157),YEAR(Y$4)=YEAR($H157)),#REF!,IF(AND(MONTH(Y$4)=MONTH($G157),YEAR(Y$4)=YEAR($G157)),#REF!,IF(AND(Y$4&lt;($H157+1),(Y$4+1)&gt;$G157),$T157,0)))</f>
        <v>0</v>
      </c>
      <c r="Z157" s="1285" t="e">
        <f>IF(AND(MONTH(Z$4)=MONTH($H157),YEAR(Z$4)=YEAR($H157)),#REF!,IF(AND(MONTH(Z$4)=MONTH($G157),YEAR(Z$4)=YEAR($G157)),#REF!,IF(AND(Z$4&lt;($H157+1),(Z$4+1)&gt;$G157),$T157,0)))</f>
        <v>#REF!</v>
      </c>
      <c r="AA157" s="1285">
        <f>IF(AND(MONTH(AA$4)=MONTH($H157),YEAR(AA$4)=YEAR($H157)),#REF!,IF(AND(MONTH(AA$4)=MONTH($G157),YEAR(AA$4)=YEAR($G157)),#REF!,IF(AND(AA$4&lt;($H157+1),(AA$4+1)&gt;$G157),$T157,0)))</f>
        <v>14003.29125</v>
      </c>
      <c r="AB157" s="1285">
        <f>IF(AND(MONTH(AB$4)=MONTH($H157),YEAR(AB$4)=YEAR($H157)),#REF!,IF(AND(MONTH(AB$4)=MONTH($G157),YEAR(AB$4)=YEAR($G157)),#REF!,IF(AND(AB$4&lt;($H157+1),(AB$4+1)&gt;$G157),$T157,0)))</f>
        <v>14003.29125</v>
      </c>
      <c r="AC157" s="1285">
        <f>IF(AND(MONTH(AC$4)=MONTH($H157),YEAR(AC$4)=YEAR($H157)),#REF!,IF(AND(MONTH(AC$4)=MONTH($G157),YEAR(AC$4)=YEAR($G157)),#REF!,IF(AND(AC$4&lt;($H157+1),(AC$4+1)&gt;$G157),$T157,0)))</f>
        <v>14003.29125</v>
      </c>
      <c r="AD157" s="1285">
        <f>IF(AND(MONTH(AD$4)=MONTH($H157),YEAR(AD$4)=YEAR($H157)),#REF!,IF(AND(MONTH(AD$4)=MONTH($G157),YEAR(AD$4)=YEAR($G157)),#REF!,IF(AND(AD$4&lt;($H157+1),(AD$4+1)&gt;$G157),$T157,0)))</f>
        <v>14003.29125</v>
      </c>
      <c r="AE157" s="1285" t="e">
        <f>IF(AND(MONTH(AE$4)=MONTH($H157),YEAR(AE$4)=YEAR($H157)),#REF!,IF(AND(MONTH(AE$4)=MONTH($G157),YEAR(AE$4)=YEAR($G157)),#REF!,IF(AND(AE$4&lt;($H157+1),(AE$4+1)&gt;$G157),$T157,0)))</f>
        <v>#REF!</v>
      </c>
      <c r="AF157" s="1285">
        <f>IF(AND(MONTH(AF$4)=MONTH($H157),YEAR(AF$4)=YEAR($H157)),#REF!,IF(AND(MONTH(AF$4)=MONTH($G157),YEAR(AF$4)=YEAR($G157)),#REF!,IF(AND(AF$4&lt;($H157+1),(AF$4+1)&gt;$G157),$T157,0)))</f>
        <v>0</v>
      </c>
      <c r="AG157" s="1285">
        <f>IF(AND(MONTH(AG$4)=MONTH($H157),YEAR(AG$4)=YEAR($H157)),#REF!,IF(AND(MONTH(AG$4)=MONTH($G157),YEAR(AG$4)=YEAR($G157)),#REF!,IF(AND(AG$4&lt;($H157+1),(AG$4+1)&gt;$G157),$T157,0)))</f>
        <v>0</v>
      </c>
      <c r="AH157" s="1285">
        <f>IF(AND(MONTH(AH$4)=MONTH($H157),YEAR(AH$4)=YEAR($H157)),#REF!,IF(AND(MONTH(AH$4)=MONTH($G157),YEAR(AH$4)=YEAR($G157)),#REF!,IF(AND(AH$4&lt;($H157+1),(AH$4+1)&gt;$G157),$T157,0)))</f>
        <v>0</v>
      </c>
      <c r="AI157" s="1285">
        <f>IF(AND(MONTH(AI$4)=MONTH($H157),YEAR(AI$4)=YEAR($H157)),#REF!,IF(AND(MONTH(AI$4)=MONTH($G157),YEAR(AI$4)=YEAR($G157)),#REF!,IF(AND(AI$4&lt;($H157+1),(AI$4+1)&gt;$G157),$R157,0)))</f>
        <v>0</v>
      </c>
      <c r="AJ157" s="1285">
        <f>IF(AND(MONTH(AJ$4)=MONTH($H157),YEAR(AJ$4)=YEAR($H157)),#REF!,IF(AND(MONTH(AJ$4)=MONTH($G157),YEAR(AJ$4)=YEAR($G157)),#REF!,IF(AND(AJ$4&lt;($H157+1),(AJ$4+1)&gt;$G157),$U157,0)))</f>
        <v>0</v>
      </c>
      <c r="AK157" s="1285">
        <f>IF(AND(MONTH(AK$4)=MONTH($H157),YEAR(AK$4)=YEAR($H157)),#REF!,IF(AND(MONTH(AK$4)=MONTH($G157),YEAR(AK$4)=YEAR($G157)),#REF!,IF(AND(AK$4&lt;($H157+1),(AK$4+1)&gt;$G157),$U157,0)))</f>
        <v>0</v>
      </c>
      <c r="AL157" s="1285" t="e">
        <f>IF(AND(MONTH(AL$4)=MONTH($H157),YEAR(AL$4)=YEAR($H157)),#REF!,IF(AND(MONTH(AL$4)=MONTH($G157),YEAR(AL$4)=YEAR($G157)),#REF!,IF(AND(AL$4&lt;($H157+1),(AL$4+1)&gt;$G157),$U157,0)))</f>
        <v>#REF!</v>
      </c>
      <c r="AM157" s="1285">
        <f>IF(AND(MONTH(AM$4)=MONTH($H157),YEAR(AM$4)=YEAR($H157)),#REF!,IF(AND(MONTH(AM$4)=MONTH($G157),YEAR(AM$4)=YEAR($G157)),#REF!,IF(AND(AM$4&lt;($H157+1),(AM$4+1)&gt;$G157),$U157,0)))</f>
        <v>2063.1</v>
      </c>
      <c r="AN157" s="1285">
        <f>IF(AND(MONTH(AN$4)=MONTH($H157),YEAR(AN$4)=YEAR($H157)),#REF!,IF(AND(MONTH(AN$4)=MONTH($G157),YEAR(AN$4)=YEAR($G157)),#REF!,IF(AND(AN$4&lt;($H157+1),(AN$4+1)&gt;$G157),$U157,0)))</f>
        <v>2063.1</v>
      </c>
      <c r="AO157" s="1285">
        <f>IF(AND(MONTH(AO$4)=MONTH($H157),YEAR(AO$4)=YEAR($H157)),#REF!,IF(AND(MONTH(AO$4)=MONTH($G157),YEAR(AO$4)=YEAR($G157)),#REF!,IF(AND(AO$4&lt;($H157+1),(AO$4+1)&gt;$G157),$U157,0)))</f>
        <v>2063.1</v>
      </c>
      <c r="AP157" s="1285">
        <f>IF(AND(MONTH(AP$4)=MONTH($H157),YEAR(AP$4)=YEAR($H157)),#REF!,IF(AND(MONTH(AP$4)=MONTH($G157),YEAR(AP$4)=YEAR($G157)),#REF!,IF(AND(AP$4&lt;($H157+1),(AP$4+1)&gt;$G157),$U157,0)))</f>
        <v>2063.1</v>
      </c>
      <c r="AQ157" s="1285" t="e">
        <f>IF(AND(MONTH(AQ$4)=MONTH($H157),YEAR(AQ$4)=YEAR($H157)),#REF!,IF(AND(MONTH(AQ$4)=MONTH($G157),YEAR(AQ$4)=YEAR($G157)),#REF!,IF(AND(AQ$4&lt;($H157+1),(AQ$4+1)&gt;$G157),$U157,0)))</f>
        <v>#REF!</v>
      </c>
      <c r="AR157" s="1285">
        <f>IF(AND(MONTH(AR$4)=MONTH($H157),YEAR(AR$4)=YEAR($H157)),#REF!,IF(AND(MONTH(AR$4)=MONTH($G157),YEAR(AR$4)=YEAR($G157)),#REF!,IF(AND(AR$4&lt;($H157+1),(AR$4+1)&gt;$G157),$U157,0)))</f>
        <v>0</v>
      </c>
      <c r="AS157" s="1285">
        <f>IF(AND(MONTH(AS$4)=MONTH($H157),YEAR(AS$4)=YEAR($H157)),#REF!,IF(AND(MONTH(AS$4)=MONTH($G157),YEAR(AS$4)=YEAR($G157)),#REF!,IF(AND(AS$4&lt;($H157+1),(AS$4+1)&gt;$G157),$U157,0)))</f>
        <v>0</v>
      </c>
      <c r="AT157" s="1285">
        <f>IF(AND(MONTH(AT$4)=MONTH($H157),YEAR(AT$4)=YEAR($H157)),#REF!,IF(AND(MONTH(AT$4)=MONTH($G157),YEAR(AT$4)=YEAR($G157)),#REF!,IF(AND(AT$4&lt;($H157+1),(AT$4+1)&gt;$G157),$U157,0)))</f>
        <v>0</v>
      </c>
      <c r="AU157" s="1297"/>
      <c r="AV157" s="1028"/>
      <c r="AW157" s="1028"/>
    </row>
    <row r="158" spans="1:49" ht="18" customHeight="1">
      <c r="A158" s="1186">
        <v>63</v>
      </c>
      <c r="B158" s="1308" t="s">
        <v>167</v>
      </c>
      <c r="C158" s="1308" t="s">
        <v>35</v>
      </c>
      <c r="D158" s="1308"/>
      <c r="E158" s="1187"/>
      <c r="F158" s="1197" t="s">
        <v>199</v>
      </c>
      <c r="G158" s="1190">
        <v>45200</v>
      </c>
      <c r="H158" s="1190">
        <v>45565</v>
      </c>
      <c r="I158" s="1235"/>
      <c r="J158" s="1236">
        <v>0</v>
      </c>
      <c r="K158" s="1236">
        <v>897</v>
      </c>
      <c r="L158" s="1237">
        <v>15.295</v>
      </c>
      <c r="M158" s="1237">
        <v>1.38</v>
      </c>
      <c r="N158" s="1237">
        <v>16.669250000000002</v>
      </c>
      <c r="O158" s="1238">
        <v>2.2999999999999998</v>
      </c>
      <c r="P158" s="1234">
        <f>L158+M158</f>
        <v>16.675000000000001</v>
      </c>
      <c r="Q158" s="1284">
        <f t="shared" ref="Q158:Q189" si="48">L158*K158</f>
        <v>13719.615</v>
      </c>
      <c r="R158" s="1285">
        <f t="shared" si="46"/>
        <v>1237.8599999999999</v>
      </c>
      <c r="S158" s="1285">
        <f t="shared" si="45"/>
        <v>14957.475</v>
      </c>
      <c r="T158" s="1285">
        <f t="shared" ref="T158:T189" si="49">N158*K158</f>
        <v>14952.31725</v>
      </c>
      <c r="U158" s="1285">
        <f t="shared" si="44"/>
        <v>2063.1</v>
      </c>
      <c r="V158" s="1285">
        <f t="shared" si="47"/>
        <v>17015.417249999999</v>
      </c>
      <c r="W158" s="1285">
        <f>IF(AND(MONTH(W$4)=MONTH($H158),YEAR(W$4)=YEAR($H158)),#REF!,IF(AND(MONTH(W$4)=MONTH($G158),YEAR(W$4)=YEAR($G158)),#REF!,IF(AND(W$4&lt;($H158+1),(W$4+1)&gt;$G158),$Q158,0)))</f>
        <v>0</v>
      </c>
      <c r="X158" s="1285">
        <f>IF(AND(MONTH(X$4)=MONTH($H158),YEAR(X$4)=YEAR($H158)),#REF!,IF(AND(MONTH(X$4)=MONTH($G158),YEAR(X$4)=YEAR($G158)),#REF!,IF(AND(X$4&lt;($H158+1),(X$4+1)&gt;$G158),$T158,0)))</f>
        <v>0</v>
      </c>
      <c r="Y158" s="1285">
        <f>IF(AND(MONTH(Y$4)=MONTH($H158),YEAR(Y$4)=YEAR($H158)),#REF!,IF(AND(MONTH(Y$4)=MONTH($G158),YEAR(Y$4)=YEAR($G158)),#REF!,IF(AND(Y$4&lt;($H158+1),(Y$4+1)&gt;$G158),$T158,0)))</f>
        <v>0</v>
      </c>
      <c r="Z158" s="1285">
        <f>IF(AND(MONTH(Z$4)=MONTH($H158),YEAR(Z$4)=YEAR($H158)),#REF!,IF(AND(MONTH(Z$4)=MONTH($G158),YEAR(Z$4)=YEAR($G158)),#REF!,IF(AND(Z$4&lt;($H158+1),(Z$4+1)&gt;$G158),$T158,0)))</f>
        <v>0</v>
      </c>
      <c r="AA158" s="1285">
        <f>IF(AND(MONTH(AA$4)=MONTH($H158),YEAR(AA$4)=YEAR($H158)),#REF!,IF(AND(MONTH(AA$4)=MONTH($G158),YEAR(AA$4)=YEAR($G158)),#REF!,IF(AND(AA$4&lt;($H158+1),(AA$4+1)&gt;$G158),$T158,0)))</f>
        <v>0</v>
      </c>
      <c r="AB158" s="1285">
        <f>IF(AND(MONTH(AB$4)=MONTH($H158),YEAR(AB$4)=YEAR($H158)),#REF!,IF(AND(MONTH(AB$4)=MONTH($G158),YEAR(AB$4)=YEAR($G158)),#REF!,IF(AND(AB$4&lt;($H158+1),(AB$4+1)&gt;$G158),$T158,0)))</f>
        <v>0</v>
      </c>
      <c r="AC158" s="1285">
        <f>IF(AND(MONTH(AC$4)=MONTH($H158),YEAR(AC$4)=YEAR($H158)),#REF!,IF(AND(MONTH(AC$4)=MONTH($G158),YEAR(AC$4)=YEAR($G158)),#REF!,IF(AND(AC$4&lt;($H158+1),(AC$4+1)&gt;$G158),$T158,0)))</f>
        <v>0</v>
      </c>
      <c r="AD158" s="1285">
        <f>IF(AND(MONTH(AD$4)=MONTH($H158),YEAR(AD$4)=YEAR($H158)),#REF!,IF(AND(MONTH(AD$4)=MONTH($G158),YEAR(AD$4)=YEAR($G158)),#REF!,IF(AND(AD$4&lt;($H158+1),(AD$4+1)&gt;$G158),$T158,0)))</f>
        <v>0</v>
      </c>
      <c r="AE158" s="1285">
        <f>IF(AND(MONTH(AE$4)=MONTH($H158),YEAR(AE$4)=YEAR($H158)),#REF!,IF(AND(MONTH(AE$4)=MONTH($G158),YEAR(AE$4)=YEAR($G158)),#REF!,IF(AND(AE$4&lt;($H158+1),(AE$4+1)&gt;$G158),$T158,0)))</f>
        <v>0</v>
      </c>
      <c r="AF158" s="1285" t="e">
        <f>IF(AND(MONTH(AF$4)=MONTH($H158),YEAR(AF$4)=YEAR($H158)),#REF!,IF(AND(MONTH(AF$4)=MONTH($G158),YEAR(AF$4)=YEAR($G158)),#REF!,IF(AND(AF$4&lt;($H158+1),(AF$4+1)&gt;$G158),$T158,0)))</f>
        <v>#REF!</v>
      </c>
      <c r="AG158" s="1285">
        <f>IF(AND(MONTH(AG$4)=MONTH($H158),YEAR(AG$4)=YEAR($H158)),#REF!,IF(AND(MONTH(AG$4)=MONTH($G158),YEAR(AG$4)=YEAR($G158)),#REF!,IF(AND(AG$4&lt;($H158+1),(AG$4+1)&gt;$G158),$T158,0)))</f>
        <v>14952.31725</v>
      </c>
      <c r="AH158" s="1285">
        <f>IF(AND(MONTH(AH$4)=MONTH($H158),YEAR(AH$4)=YEAR($H158)),#REF!,IF(AND(MONTH(AH$4)=MONTH($G158),YEAR(AH$4)=YEAR($G158)),#REF!,IF(AND(AH$4&lt;($H158+1),(AH$4+1)&gt;$G158),$T158,0)))</f>
        <v>14952.31725</v>
      </c>
      <c r="AI158" s="1285">
        <f>IF(AND(MONTH(AI$4)=MONTH($H158),YEAR(AI$4)=YEAR($H158)),#REF!,IF(AND(MONTH(AI$4)=MONTH($G158),YEAR(AI$4)=YEAR($G158)),#REF!,IF(AND(AI$4&lt;($H158+1),(AI$4+1)&gt;$G158),$R158,0)))</f>
        <v>0</v>
      </c>
      <c r="AJ158" s="1285">
        <f>IF(AND(MONTH(AJ$4)=MONTH($H158),YEAR(AJ$4)=YEAR($H158)),#REF!,IF(AND(MONTH(AJ$4)=MONTH($G158),YEAR(AJ$4)=YEAR($G158)),#REF!,IF(AND(AJ$4&lt;($H158+1),(AJ$4+1)&gt;$G158),$U158,0)))</f>
        <v>0</v>
      </c>
      <c r="AK158" s="1285">
        <f>IF(AND(MONTH(AK$4)=MONTH($H158),YEAR(AK$4)=YEAR($H158)),#REF!,IF(AND(MONTH(AK$4)=MONTH($G158),YEAR(AK$4)=YEAR($G158)),#REF!,IF(AND(AK$4&lt;($H158+1),(AK$4+1)&gt;$G158),$U158,0)))</f>
        <v>0</v>
      </c>
      <c r="AL158" s="1285">
        <f>IF(AND(MONTH(AL$4)=MONTH($H158),YEAR(AL$4)=YEAR($H158)),#REF!,IF(AND(MONTH(AL$4)=MONTH($G158),YEAR(AL$4)=YEAR($G158)),#REF!,IF(AND(AL$4&lt;($H158+1),(AL$4+1)&gt;$G158),$U158,0)))</f>
        <v>0</v>
      </c>
      <c r="AM158" s="1285">
        <f>IF(AND(MONTH(AM$4)=MONTH($H158),YEAR(AM$4)=YEAR($H158)),#REF!,IF(AND(MONTH(AM$4)=MONTH($G158),YEAR(AM$4)=YEAR($G158)),#REF!,IF(AND(AM$4&lt;($H158+1),(AM$4+1)&gt;$G158),$U158,0)))</f>
        <v>0</v>
      </c>
      <c r="AN158" s="1285">
        <f>IF(AND(MONTH(AN$4)=MONTH($H158),YEAR(AN$4)=YEAR($H158)),#REF!,IF(AND(MONTH(AN$4)=MONTH($G158),YEAR(AN$4)=YEAR($G158)),#REF!,IF(AND(AN$4&lt;($H158+1),(AN$4+1)&gt;$G158),$U158,0)))</f>
        <v>0</v>
      </c>
      <c r="AO158" s="1285">
        <f>IF(AND(MONTH(AO$4)=MONTH($H158),YEAR(AO$4)=YEAR($H158)),#REF!,IF(AND(MONTH(AO$4)=MONTH($G158),YEAR(AO$4)=YEAR($G158)),#REF!,IF(AND(AO$4&lt;($H158+1),(AO$4+1)&gt;$G158),$U158,0)))</f>
        <v>0</v>
      </c>
      <c r="AP158" s="1285">
        <f>IF(AND(MONTH(AP$4)=MONTH($H158),YEAR(AP$4)=YEAR($H158)),#REF!,IF(AND(MONTH(AP$4)=MONTH($G158),YEAR(AP$4)=YEAR($G158)),#REF!,IF(AND(AP$4&lt;($H158+1),(AP$4+1)&gt;$G158),$U158,0)))</f>
        <v>0</v>
      </c>
      <c r="AQ158" s="1285">
        <f>IF(AND(MONTH(AQ$4)=MONTH($H158),YEAR(AQ$4)=YEAR($H158)),#REF!,IF(AND(MONTH(AQ$4)=MONTH($G158),YEAR(AQ$4)=YEAR($G158)),#REF!,IF(AND(AQ$4&lt;($H158+1),(AQ$4+1)&gt;$G158),$U158,0)))</f>
        <v>0</v>
      </c>
      <c r="AR158" s="1285" t="e">
        <f>IF(AND(MONTH(AR$4)=MONTH($H158),YEAR(AR$4)=YEAR($H158)),#REF!,IF(AND(MONTH(AR$4)=MONTH($G158),YEAR(AR$4)=YEAR($G158)),#REF!,IF(AND(AR$4&lt;($H158+1),(AR$4+1)&gt;$G158),$U158,0)))</f>
        <v>#REF!</v>
      </c>
      <c r="AS158" s="1285">
        <f>IF(AND(MONTH(AS$4)=MONTH($H158),YEAR(AS$4)=YEAR($H158)),#REF!,IF(AND(MONTH(AS$4)=MONTH($G158),YEAR(AS$4)=YEAR($G158)),#REF!,IF(AND(AS$4&lt;($H158+1),(AS$4+1)&gt;$G158),$U158,0)))</f>
        <v>2063.1</v>
      </c>
      <c r="AT158" s="1285">
        <f>IF(AND(MONTH(AT$4)=MONTH($H158),YEAR(AT$4)=YEAR($H158)),#REF!,IF(AND(MONTH(AT$4)=MONTH($G158),YEAR(AT$4)=YEAR($G158)),#REF!,IF(AND(AT$4&lt;($H158+1),(AT$4+1)&gt;$G158),$U158,0)))</f>
        <v>2063.1</v>
      </c>
      <c r="AU158" s="1297"/>
      <c r="AV158" s="1028"/>
      <c r="AW158" s="1028"/>
    </row>
    <row r="159" spans="1:49" ht="18" customHeight="1">
      <c r="A159" s="1186">
        <v>63</v>
      </c>
      <c r="B159" s="1308" t="s">
        <v>167</v>
      </c>
      <c r="C159" s="1308" t="s">
        <v>35</v>
      </c>
      <c r="D159" s="1308"/>
      <c r="E159" s="1187"/>
      <c r="F159" s="1197" t="s">
        <v>199</v>
      </c>
      <c r="G159" s="1190">
        <v>45566</v>
      </c>
      <c r="H159" s="1190">
        <v>45930</v>
      </c>
      <c r="I159" s="1235"/>
      <c r="J159" s="1236">
        <v>0</v>
      </c>
      <c r="K159" s="1236">
        <v>897</v>
      </c>
      <c r="L159" s="1237">
        <v>15.87</v>
      </c>
      <c r="M159" s="1237">
        <v>1.38</v>
      </c>
      <c r="N159" s="1237">
        <v>17.330500000000001</v>
      </c>
      <c r="O159" s="1238">
        <v>2.2999999999999998</v>
      </c>
      <c r="P159" s="1234">
        <f>L159+M159</f>
        <v>17.25</v>
      </c>
      <c r="Q159" s="1284">
        <f t="shared" si="48"/>
        <v>14235.39</v>
      </c>
      <c r="R159" s="1285">
        <f t="shared" si="46"/>
        <v>1237.8599999999999</v>
      </c>
      <c r="S159" s="1285">
        <f t="shared" si="45"/>
        <v>15473.25</v>
      </c>
      <c r="T159" s="1285">
        <f t="shared" si="49"/>
        <v>15545.458500000001</v>
      </c>
      <c r="U159" s="1285">
        <f t="shared" si="44"/>
        <v>2063.1</v>
      </c>
      <c r="V159" s="1285">
        <f t="shared" si="47"/>
        <v>17608.558499999999</v>
      </c>
      <c r="W159" s="1285">
        <f>IF(AND(MONTH(W$4)=MONTH($H159),YEAR(W$4)=YEAR($H159)),#REF!,IF(AND(MONTH(W$4)=MONTH($G159),YEAR(W$4)=YEAR($G159)),#REF!,IF(AND(W$4&lt;($H159+1),(W$4+1)&gt;$G159),$Q159,0)))</f>
        <v>0</v>
      </c>
      <c r="X159" s="1285">
        <f>IF(AND(MONTH(X$4)=MONTH($H159),YEAR(X$4)=YEAR($H159)),#REF!,IF(AND(MONTH(X$4)=MONTH($G159),YEAR(X$4)=YEAR($G159)),#REF!,IF(AND(X$4&lt;($H159+1),(X$4+1)&gt;$G159),$T159,0)))</f>
        <v>0</v>
      </c>
      <c r="Y159" s="1285">
        <f>IF(AND(MONTH(Y$4)=MONTH($H159),YEAR(Y$4)=YEAR($H159)),#REF!,IF(AND(MONTH(Y$4)=MONTH($G159),YEAR(Y$4)=YEAR($G159)),#REF!,IF(AND(Y$4&lt;($H159+1),(Y$4+1)&gt;$G159),$T159,0)))</f>
        <v>0</v>
      </c>
      <c r="Z159" s="1285">
        <f>IF(AND(MONTH(Z$4)=MONTH($H159),YEAR(Z$4)=YEAR($H159)),#REF!,IF(AND(MONTH(Z$4)=MONTH($G159),YEAR(Z$4)=YEAR($G159)),#REF!,IF(AND(Z$4&lt;($H159+1),(Z$4+1)&gt;$G159),$T159,0)))</f>
        <v>0</v>
      </c>
      <c r="AA159" s="1285">
        <f>IF(AND(MONTH(AA$4)=MONTH($H159),YEAR(AA$4)=YEAR($H159)),#REF!,IF(AND(MONTH(AA$4)=MONTH($G159),YEAR(AA$4)=YEAR($G159)),#REF!,IF(AND(AA$4&lt;($H159+1),(AA$4+1)&gt;$G159),$T159,0)))</f>
        <v>0</v>
      </c>
      <c r="AB159" s="1285">
        <f>IF(AND(MONTH(AB$4)=MONTH($H159),YEAR(AB$4)=YEAR($H159)),#REF!,IF(AND(MONTH(AB$4)=MONTH($G159),YEAR(AB$4)=YEAR($G159)),#REF!,IF(AND(AB$4&lt;($H159+1),(AB$4+1)&gt;$G159),$T159,0)))</f>
        <v>0</v>
      </c>
      <c r="AC159" s="1285">
        <f>IF(AND(MONTH(AC$4)=MONTH($H159),YEAR(AC$4)=YEAR($H159)),#REF!,IF(AND(MONTH(AC$4)=MONTH($G159),YEAR(AC$4)=YEAR($G159)),#REF!,IF(AND(AC$4&lt;($H159+1),(AC$4+1)&gt;$G159),$T159,0)))</f>
        <v>0</v>
      </c>
      <c r="AD159" s="1285">
        <f>IF(AND(MONTH(AD$4)=MONTH($H159),YEAR(AD$4)=YEAR($H159)),#REF!,IF(AND(MONTH(AD$4)=MONTH($G159),YEAR(AD$4)=YEAR($G159)),#REF!,IF(AND(AD$4&lt;($H159+1),(AD$4+1)&gt;$G159),$T159,0)))</f>
        <v>0</v>
      </c>
      <c r="AE159" s="1285">
        <f>IF(AND(MONTH(AE$4)=MONTH($H159),YEAR(AE$4)=YEAR($H159)),#REF!,IF(AND(MONTH(AE$4)=MONTH($G159),YEAR(AE$4)=YEAR($G159)),#REF!,IF(AND(AE$4&lt;($H159+1),(AE$4+1)&gt;$G159),$T159,0)))</f>
        <v>0</v>
      </c>
      <c r="AF159" s="1285">
        <f>IF(AND(MONTH(AF$4)=MONTH($H159),YEAR(AF$4)=YEAR($H159)),#REF!,IF(AND(MONTH(AF$4)=MONTH($G159),YEAR(AF$4)=YEAR($G159)),#REF!,IF(AND(AF$4&lt;($H159+1),(AF$4+1)&gt;$G159),$T159,0)))</f>
        <v>0</v>
      </c>
      <c r="AG159" s="1285">
        <f>IF(AND(MONTH(AG$4)=MONTH($H159),YEAR(AG$4)=YEAR($H159)),#REF!,IF(AND(MONTH(AG$4)=MONTH($G159),YEAR(AG$4)=YEAR($G159)),#REF!,IF(AND(AG$4&lt;($H159+1),(AG$4+1)&gt;$G159),$T159,0)))</f>
        <v>0</v>
      </c>
      <c r="AH159" s="1285">
        <f>IF(AND(MONTH(AH$4)=MONTH($H159),YEAR(AH$4)=YEAR($H159)),#REF!,IF(AND(MONTH(AH$4)=MONTH($G159),YEAR(AH$4)=YEAR($G159)),#REF!,IF(AND(AH$4&lt;($H159+1),(AH$4+1)&gt;$G159),$T159,0)))</f>
        <v>0</v>
      </c>
      <c r="AI159" s="1285">
        <f>IF(AND(MONTH(AI$4)=MONTH($H159),YEAR(AI$4)=YEAR($H159)),#REF!,IF(AND(MONTH(AI$4)=MONTH($G159),YEAR(AI$4)=YEAR($G159)),#REF!,IF(AND(AI$4&lt;($H159+1),(AI$4+1)&gt;$G159),$R159,0)))</f>
        <v>0</v>
      </c>
      <c r="AJ159" s="1285">
        <f>IF(AND(MONTH(AJ$4)=MONTH($H159),YEAR(AJ$4)=YEAR($H159)),#REF!,IF(AND(MONTH(AJ$4)=MONTH($G159),YEAR(AJ$4)=YEAR($G159)),#REF!,IF(AND(AJ$4&lt;($H159+1),(AJ$4+1)&gt;$G159),$U159,0)))</f>
        <v>0</v>
      </c>
      <c r="AK159" s="1285">
        <f>IF(AND(MONTH(AK$4)=MONTH($H159),YEAR(AK$4)=YEAR($H159)),#REF!,IF(AND(MONTH(AK$4)=MONTH($G159),YEAR(AK$4)=YEAR($G159)),#REF!,IF(AND(AK$4&lt;($H159+1),(AK$4+1)&gt;$G159),$U159,0)))</f>
        <v>0</v>
      </c>
      <c r="AL159" s="1285">
        <f>IF(AND(MONTH(AL$4)=MONTH($H159),YEAR(AL$4)=YEAR($H159)),#REF!,IF(AND(MONTH(AL$4)=MONTH($G159),YEAR(AL$4)=YEAR($G159)),#REF!,IF(AND(AL$4&lt;($H159+1),(AL$4+1)&gt;$G159),$U159,0)))</f>
        <v>0</v>
      </c>
      <c r="AM159" s="1285">
        <f>IF(AND(MONTH(AM$4)=MONTH($H159),YEAR(AM$4)=YEAR($H159)),#REF!,IF(AND(MONTH(AM$4)=MONTH($G159),YEAR(AM$4)=YEAR($G159)),#REF!,IF(AND(AM$4&lt;($H159+1),(AM$4+1)&gt;$G159),$U159,0)))</f>
        <v>0</v>
      </c>
      <c r="AN159" s="1285">
        <f>IF(AND(MONTH(AN$4)=MONTH($H159),YEAR(AN$4)=YEAR($H159)),#REF!,IF(AND(MONTH(AN$4)=MONTH($G159),YEAR(AN$4)=YEAR($G159)),#REF!,IF(AND(AN$4&lt;($H159+1),(AN$4+1)&gt;$G159),$U159,0)))</f>
        <v>0</v>
      </c>
      <c r="AO159" s="1285">
        <f>IF(AND(MONTH(AO$4)=MONTH($H159),YEAR(AO$4)=YEAR($H159)),#REF!,IF(AND(MONTH(AO$4)=MONTH($G159),YEAR(AO$4)=YEAR($G159)),#REF!,IF(AND(AO$4&lt;($H159+1),(AO$4+1)&gt;$G159),$U159,0)))</f>
        <v>0</v>
      </c>
      <c r="AP159" s="1285">
        <f>IF(AND(MONTH(AP$4)=MONTH($H159),YEAR(AP$4)=YEAR($H159)),#REF!,IF(AND(MONTH(AP$4)=MONTH($G159),YEAR(AP$4)=YEAR($G159)),#REF!,IF(AND(AP$4&lt;($H159+1),(AP$4+1)&gt;$G159),$U159,0)))</f>
        <v>0</v>
      </c>
      <c r="AQ159" s="1285">
        <f>IF(AND(MONTH(AQ$4)=MONTH($H159),YEAR(AQ$4)=YEAR($H159)),#REF!,IF(AND(MONTH(AQ$4)=MONTH($G159),YEAR(AQ$4)=YEAR($G159)),#REF!,IF(AND(AQ$4&lt;($H159+1),(AQ$4+1)&gt;$G159),$U159,0)))</f>
        <v>0</v>
      </c>
      <c r="AR159" s="1285">
        <f>IF(AND(MONTH(AR$4)=MONTH($H159),YEAR(AR$4)=YEAR($H159)),#REF!,IF(AND(MONTH(AR$4)=MONTH($G159),YEAR(AR$4)=YEAR($G159)),#REF!,IF(AND(AR$4&lt;($H159+1),(AR$4+1)&gt;$G159),$U159,0)))</f>
        <v>0</v>
      </c>
      <c r="AS159" s="1285">
        <f>IF(AND(MONTH(AS$4)=MONTH($H159),YEAR(AS$4)=YEAR($H159)),#REF!,IF(AND(MONTH(AS$4)=MONTH($G159),YEAR(AS$4)=YEAR($G159)),#REF!,IF(AND(AS$4&lt;($H159+1),(AS$4+1)&gt;$G159),$U159,0)))</f>
        <v>0</v>
      </c>
      <c r="AT159" s="1285">
        <f>IF(AND(MONTH(AT$4)=MONTH($H159),YEAR(AT$4)=YEAR($H159)),#REF!,IF(AND(MONTH(AT$4)=MONTH($G159),YEAR(AT$4)=YEAR($G159)),#REF!,IF(AND(AT$4&lt;($H159+1),(AT$4+1)&gt;$G159),$U159,0)))</f>
        <v>0</v>
      </c>
      <c r="AU159" s="1297"/>
      <c r="AV159" s="1028"/>
      <c r="AW159" s="1028"/>
    </row>
    <row r="160" spans="1:49" ht="18" customHeight="1">
      <c r="A160" s="1186">
        <v>64</v>
      </c>
      <c r="B160" s="1308" t="s">
        <v>167</v>
      </c>
      <c r="C160" s="1308" t="s">
        <v>35</v>
      </c>
      <c r="D160" s="1308"/>
      <c r="E160" s="1301" t="s">
        <v>200</v>
      </c>
      <c r="F160" s="1206" t="s">
        <v>201</v>
      </c>
      <c r="G160" s="1207">
        <v>45055</v>
      </c>
      <c r="H160" s="1207">
        <v>45420</v>
      </c>
      <c r="I160" s="1250"/>
      <c r="J160" s="1251">
        <v>764</v>
      </c>
      <c r="K160" s="1251">
        <v>764</v>
      </c>
      <c r="L160" s="1254">
        <v>0</v>
      </c>
      <c r="M160" s="1254">
        <v>0</v>
      </c>
      <c r="N160" s="1253">
        <v>12.074999999999999</v>
      </c>
      <c r="O160" s="1254">
        <v>2.2999999999999998</v>
      </c>
      <c r="P160" s="1255">
        <f>N160+O160</f>
        <v>14.375</v>
      </c>
      <c r="Q160" s="1285">
        <f t="shared" si="48"/>
        <v>0</v>
      </c>
      <c r="R160" s="1285">
        <f t="shared" si="46"/>
        <v>0</v>
      </c>
      <c r="S160" s="1285">
        <f t="shared" si="45"/>
        <v>0</v>
      </c>
      <c r="T160" s="1285">
        <f t="shared" si="49"/>
        <v>9225.2999999999993</v>
      </c>
      <c r="U160" s="1285">
        <f t="shared" si="44"/>
        <v>1757.2</v>
      </c>
      <c r="V160" s="1285">
        <f t="shared" si="47"/>
        <v>10982.5</v>
      </c>
      <c r="W160" s="1285">
        <f>IF(AND(MONTH(W$4)=MONTH($H160),YEAR(W$4)=YEAR($H160)),#REF!,IF(AND(MONTH(W$4)=MONTH($G160),YEAR(W$4)=YEAR($G160)),#REF!,IF(AND(W$4&lt;($H160+1),(W$4+1)&gt;$G160),$Q160,0)))</f>
        <v>0</v>
      </c>
      <c r="X160" s="1285">
        <f>IF(AND(MONTH(X$4)=MONTH($H160),YEAR(X$4)=YEAR($H160)),#REF!,IF(AND(MONTH(X$4)=MONTH($G160),YEAR(X$4)=YEAR($G160)),#REF!,IF(AND(X$4&lt;($H160+1),(X$4+1)&gt;$G160),$T160,0)))</f>
        <v>0</v>
      </c>
      <c r="Y160" s="1285">
        <f>IF(AND(MONTH(Y$4)=MONTH($H160),YEAR(Y$4)=YEAR($H160)),#REF!,IF(AND(MONTH(Y$4)=MONTH($G160),YEAR(Y$4)=YEAR($G160)),#REF!,IF(AND(Y$4&lt;($H160+1),(Y$4+1)&gt;$G160),$T160,0)))</f>
        <v>0</v>
      </c>
      <c r="Z160" s="1285">
        <f>IF(AND(MONTH(Z$4)=MONTH($H160),YEAR(Z$4)=YEAR($H160)),#REF!,IF(AND(MONTH(Z$4)=MONTH($G160),YEAR(Z$4)=YEAR($G160)),#REF!,IF(AND(Z$4&lt;($H160+1),(Z$4+1)&gt;$G160),$T160,0)))</f>
        <v>0</v>
      </c>
      <c r="AA160" s="1285" t="e">
        <f>IF(AND(MONTH(AA$4)=MONTH($H160),YEAR(AA$4)=YEAR($H160)),#REF!,IF(AND(MONTH(AA$4)=MONTH($G160),YEAR(AA$4)=YEAR($G160)),#REF!,IF(AND(AA$4&lt;($H160+1),(AA$4+1)&gt;$G160),$T160,0)))</f>
        <v>#REF!</v>
      </c>
      <c r="AB160" s="1285">
        <f>IF(AND(MONTH(AB$4)=MONTH($H160),YEAR(AB$4)=YEAR($H160)),#REF!,IF(AND(MONTH(AB$4)=MONTH($G160),YEAR(AB$4)=YEAR($G160)),#REF!,IF(AND(AB$4&lt;($H160+1),(AB$4+1)&gt;$G160),$T160,0)))</f>
        <v>9225.2999999999993</v>
      </c>
      <c r="AC160" s="1285">
        <f>IF(AND(MONTH(AC$4)=MONTH($H160),YEAR(AC$4)=YEAR($H160)),#REF!,IF(AND(MONTH(AC$4)=MONTH($G160),YEAR(AC$4)=YEAR($G160)),#REF!,IF(AND(AC$4&lt;($H160+1),(AC$4+1)&gt;$G160),$T160,0)))</f>
        <v>9225.2999999999993</v>
      </c>
      <c r="AD160" s="1285">
        <f>IF(AND(MONTH(AD$4)=MONTH($H160),YEAR(AD$4)=YEAR($H160)),#REF!,IF(AND(MONTH(AD$4)=MONTH($G160),YEAR(AD$4)=YEAR($G160)),#REF!,IF(AND(AD$4&lt;($H160+1),(AD$4+1)&gt;$G160),$T160,0)))</f>
        <v>9225.2999999999993</v>
      </c>
      <c r="AE160" s="1285">
        <f>IF(AND(MONTH(AE$4)=MONTH($H160),YEAR(AE$4)=YEAR($H160)),#REF!,IF(AND(MONTH(AE$4)=MONTH($G160),YEAR(AE$4)=YEAR($G160)),#REF!,IF(AND(AE$4&lt;($H160+1),(AE$4+1)&gt;$G160),$T160,0)))</f>
        <v>9225.2999999999993</v>
      </c>
      <c r="AF160" s="1285">
        <f>IF(AND(MONTH(AF$4)=MONTH($H160),YEAR(AF$4)=YEAR($H160)),#REF!,IF(AND(MONTH(AF$4)=MONTH($G160),YEAR(AF$4)=YEAR($G160)),#REF!,IF(AND(AF$4&lt;($H160+1),(AF$4+1)&gt;$G160),$T160,0)))</f>
        <v>9225.2999999999993</v>
      </c>
      <c r="AG160" s="1285">
        <f>IF(AND(MONTH(AG$4)=MONTH($H160),YEAR(AG$4)=YEAR($H160)),#REF!,IF(AND(MONTH(AG$4)=MONTH($G160),YEAR(AG$4)=YEAR($G160)),#REF!,IF(AND(AG$4&lt;($H160+1),(AG$4+1)&gt;$G160),$T160,0)))</f>
        <v>9225.2999999999993</v>
      </c>
      <c r="AH160" s="1285">
        <f>IF(AND(MONTH(AH$4)=MONTH($H160),YEAR(AH$4)=YEAR($H160)),#REF!,IF(AND(MONTH(AH$4)=MONTH($G160),YEAR(AH$4)=YEAR($G160)),#REF!,IF(AND(AH$4&lt;($H160+1),(AH$4+1)&gt;$G160),$T160,0)))</f>
        <v>9225.2999999999993</v>
      </c>
      <c r="AI160" s="1285">
        <f>IF(AND(MONTH(AI$4)=MONTH($H160),YEAR(AI$4)=YEAR($H160)),#REF!,IF(AND(MONTH(AI$4)=MONTH($G160),YEAR(AI$4)=YEAR($G160)),#REF!,IF(AND(AI$4&lt;($H160+1),(AI$4+1)&gt;$G160),$R160,0)))</f>
        <v>0</v>
      </c>
      <c r="AJ160" s="1285">
        <f>IF(AND(MONTH(AJ$4)=MONTH($H160),YEAR(AJ$4)=YEAR($H160)),#REF!,IF(AND(MONTH(AJ$4)=MONTH($G160),YEAR(AJ$4)=YEAR($G160)),#REF!,IF(AND(AJ$4&lt;($H160+1),(AJ$4+1)&gt;$G160),$U160,0)))</f>
        <v>0</v>
      </c>
      <c r="AK160" s="1285">
        <f>IF(AND(MONTH(AK$4)=MONTH($H160),YEAR(AK$4)=YEAR($H160)),#REF!,IF(AND(MONTH(AK$4)=MONTH($G160),YEAR(AK$4)=YEAR($G160)),#REF!,IF(AND(AK$4&lt;($H160+1),(AK$4+1)&gt;$G160),$U160,0)))</f>
        <v>0</v>
      </c>
      <c r="AL160" s="1285">
        <f>IF(AND(MONTH(AL$4)=MONTH($H160),YEAR(AL$4)=YEAR($H160)),#REF!,IF(AND(MONTH(AL$4)=MONTH($G160),YEAR(AL$4)=YEAR($G160)),#REF!,IF(AND(AL$4&lt;($H160+1),(AL$4+1)&gt;$G160),$U160,0)))</f>
        <v>0</v>
      </c>
      <c r="AM160" s="1285" t="e">
        <f>IF(AND(MONTH(AM$4)=MONTH($H160),YEAR(AM$4)=YEAR($H160)),#REF!,IF(AND(MONTH(AM$4)=MONTH($G160),YEAR(AM$4)=YEAR($G160)),#REF!,IF(AND(AM$4&lt;($H160+1),(AM$4+1)&gt;$G160),$U160,0)))</f>
        <v>#REF!</v>
      </c>
      <c r="AN160" s="1285">
        <f>IF(AND(MONTH(AN$4)=MONTH($H160),YEAR(AN$4)=YEAR($H160)),#REF!,IF(AND(MONTH(AN$4)=MONTH($G160),YEAR(AN$4)=YEAR($G160)),#REF!,IF(AND(AN$4&lt;($H160+1),(AN$4+1)&gt;$G160),$U160,0)))</f>
        <v>1757.2</v>
      </c>
      <c r="AO160" s="1285">
        <f>IF(AND(MONTH(AO$4)=MONTH($H160),YEAR(AO$4)=YEAR($H160)),#REF!,IF(AND(MONTH(AO$4)=MONTH($G160),YEAR(AO$4)=YEAR($G160)),#REF!,IF(AND(AO$4&lt;($H160+1),(AO$4+1)&gt;$G160),$U160,0)))</f>
        <v>1757.2</v>
      </c>
      <c r="AP160" s="1285">
        <f>IF(AND(MONTH(AP$4)=MONTH($H160),YEAR(AP$4)=YEAR($H160)),#REF!,IF(AND(MONTH(AP$4)=MONTH($G160),YEAR(AP$4)=YEAR($G160)),#REF!,IF(AND(AP$4&lt;($H160+1),(AP$4+1)&gt;$G160),$U160,0)))</f>
        <v>1757.2</v>
      </c>
      <c r="AQ160" s="1285">
        <f>IF(AND(MONTH(AQ$4)=MONTH($H160),YEAR(AQ$4)=YEAR($H160)),#REF!,IF(AND(MONTH(AQ$4)=MONTH($G160),YEAR(AQ$4)=YEAR($G160)),#REF!,IF(AND(AQ$4&lt;($H160+1),(AQ$4+1)&gt;$G160),$U160,0)))</f>
        <v>1757.2</v>
      </c>
      <c r="AR160" s="1285">
        <f>IF(AND(MONTH(AR$4)=MONTH($H160),YEAR(AR$4)=YEAR($H160)),#REF!,IF(AND(MONTH(AR$4)=MONTH($G160),YEAR(AR$4)=YEAR($G160)),#REF!,IF(AND(AR$4&lt;($H160+1),(AR$4+1)&gt;$G160),$U160,0)))</f>
        <v>1757.2</v>
      </c>
      <c r="AS160" s="1285">
        <f>IF(AND(MONTH(AS$4)=MONTH($H160),YEAR(AS$4)=YEAR($H160)),#REF!,IF(AND(MONTH(AS$4)=MONTH($G160),YEAR(AS$4)=YEAR($G160)),#REF!,IF(AND(AS$4&lt;($H160+1),(AS$4+1)&gt;$G160),$U160,0)))</f>
        <v>1757.2</v>
      </c>
      <c r="AT160" s="1285">
        <f>IF(AND(MONTH(AT$4)=MONTH($H160),YEAR(AT$4)=YEAR($H160)),#REF!,IF(AND(MONTH(AT$4)=MONTH($G160),YEAR(AT$4)=YEAR($G160)),#REF!,IF(AND(AT$4&lt;($H160+1),(AT$4+1)&gt;$G160),$U160,0)))</f>
        <v>1757.2</v>
      </c>
      <c r="AU160" s="1297"/>
      <c r="AV160" s="1028"/>
      <c r="AW160" s="1028"/>
    </row>
    <row r="161" spans="1:49" ht="18" customHeight="1">
      <c r="A161" s="1186">
        <v>64</v>
      </c>
      <c r="B161" s="1308" t="s">
        <v>167</v>
      </c>
      <c r="C161" s="1308" t="s">
        <v>35</v>
      </c>
      <c r="D161" s="1308"/>
      <c r="E161" s="1301"/>
      <c r="F161" s="1206" t="s">
        <v>201</v>
      </c>
      <c r="G161" s="1207">
        <v>45421</v>
      </c>
      <c r="H161" s="1207">
        <v>45785</v>
      </c>
      <c r="I161" s="1250"/>
      <c r="J161" s="1251">
        <v>0</v>
      </c>
      <c r="K161" s="1251">
        <v>764</v>
      </c>
      <c r="L161" s="1254">
        <v>0</v>
      </c>
      <c r="M161" s="1254">
        <v>0</v>
      </c>
      <c r="N161" s="1253">
        <v>12.42</v>
      </c>
      <c r="O161" s="1254">
        <v>2.2999999999999998</v>
      </c>
      <c r="P161" s="1255">
        <f>N161+O161</f>
        <v>14.72</v>
      </c>
      <c r="Q161" s="1285">
        <f t="shared" si="48"/>
        <v>0</v>
      </c>
      <c r="R161" s="1285">
        <f t="shared" si="46"/>
        <v>0</v>
      </c>
      <c r="S161" s="1285">
        <f t="shared" si="45"/>
        <v>0</v>
      </c>
      <c r="T161" s="1285">
        <f t="shared" si="49"/>
        <v>9488.8799999999992</v>
      </c>
      <c r="U161" s="1285">
        <f t="shared" si="44"/>
        <v>1757.2</v>
      </c>
      <c r="V161" s="1285">
        <f t="shared" si="47"/>
        <v>11246.08</v>
      </c>
      <c r="W161" s="1285">
        <f>IF(AND(MONTH(W$4)=MONTH($H161),YEAR(W$4)=YEAR($H161)),#REF!,IF(AND(MONTH(W$4)=MONTH($G161),YEAR(W$4)=YEAR($G161)),#REF!,IF(AND(W$4&lt;($H161+1),(W$4+1)&gt;$G161),$Q161,0)))</f>
        <v>0</v>
      </c>
      <c r="X161" s="1285">
        <f>IF(AND(MONTH(X$4)=MONTH($H161),YEAR(X$4)=YEAR($H161)),#REF!,IF(AND(MONTH(X$4)=MONTH($G161),YEAR(X$4)=YEAR($G161)),#REF!,IF(AND(X$4&lt;($H161+1),(X$4+1)&gt;$G161),$T161,0)))</f>
        <v>0</v>
      </c>
      <c r="Y161" s="1285">
        <f>IF(AND(MONTH(Y$4)=MONTH($H161),YEAR(Y$4)=YEAR($H161)),#REF!,IF(AND(MONTH(Y$4)=MONTH($G161),YEAR(Y$4)=YEAR($G161)),#REF!,IF(AND(Y$4&lt;($H161+1),(Y$4+1)&gt;$G161),$T161,0)))</f>
        <v>0</v>
      </c>
      <c r="Z161" s="1285">
        <f>IF(AND(MONTH(Z$4)=MONTH($H161),YEAR(Z$4)=YEAR($H161)),#REF!,IF(AND(MONTH(Z$4)=MONTH($G161),YEAR(Z$4)=YEAR($G161)),#REF!,IF(AND(Z$4&lt;($H161+1),(Z$4+1)&gt;$G161),$T161,0)))</f>
        <v>0</v>
      </c>
      <c r="AA161" s="1285">
        <f>IF(AND(MONTH(AA$4)=MONTH($H161),YEAR(AA$4)=YEAR($H161)),#REF!,IF(AND(MONTH(AA$4)=MONTH($G161),YEAR(AA$4)=YEAR($G161)),#REF!,IF(AND(AA$4&lt;($H161+1),(AA$4+1)&gt;$G161),$T161,0)))</f>
        <v>0</v>
      </c>
      <c r="AB161" s="1285">
        <f>IF(AND(MONTH(AB$4)=MONTH($H161),YEAR(AB$4)=YEAR($H161)),#REF!,IF(AND(MONTH(AB$4)=MONTH($G161),YEAR(AB$4)=YEAR($G161)),#REF!,IF(AND(AB$4&lt;($H161+1),(AB$4+1)&gt;$G161),$T161,0)))</f>
        <v>0</v>
      </c>
      <c r="AC161" s="1285">
        <f>IF(AND(MONTH(AC$4)=MONTH($H161),YEAR(AC$4)=YEAR($H161)),#REF!,IF(AND(MONTH(AC$4)=MONTH($G161),YEAR(AC$4)=YEAR($G161)),#REF!,IF(AND(AC$4&lt;($H161+1),(AC$4+1)&gt;$G161),$T161,0)))</f>
        <v>0</v>
      </c>
      <c r="AD161" s="1285">
        <f>IF(AND(MONTH(AD$4)=MONTH($H161),YEAR(AD$4)=YEAR($H161)),#REF!,IF(AND(MONTH(AD$4)=MONTH($G161),YEAR(AD$4)=YEAR($G161)),#REF!,IF(AND(AD$4&lt;($H161+1),(AD$4+1)&gt;$G161),$T161,0)))</f>
        <v>0</v>
      </c>
      <c r="AE161" s="1285">
        <f>IF(AND(MONTH(AE$4)=MONTH($H161),YEAR(AE$4)=YEAR($H161)),#REF!,IF(AND(MONTH(AE$4)=MONTH($G161),YEAR(AE$4)=YEAR($G161)),#REF!,IF(AND(AE$4&lt;($H161+1),(AE$4+1)&gt;$G161),$T161,0)))</f>
        <v>0</v>
      </c>
      <c r="AF161" s="1285">
        <f>IF(AND(MONTH(AF$4)=MONTH($H161),YEAR(AF$4)=YEAR($H161)),#REF!,IF(AND(MONTH(AF$4)=MONTH($G161),YEAR(AF$4)=YEAR($G161)),#REF!,IF(AND(AF$4&lt;($H161+1),(AF$4+1)&gt;$G161),$T161,0)))</f>
        <v>0</v>
      </c>
      <c r="AG161" s="1285">
        <f>IF(AND(MONTH(AG$4)=MONTH($H161),YEAR(AG$4)=YEAR($H161)),#REF!,IF(AND(MONTH(AG$4)=MONTH($G161),YEAR(AG$4)=YEAR($G161)),#REF!,IF(AND(AG$4&lt;($H161+1),(AG$4+1)&gt;$G161),$T161,0)))</f>
        <v>0</v>
      </c>
      <c r="AH161" s="1285">
        <f>IF(AND(MONTH(AH$4)=MONTH($H161),YEAR(AH$4)=YEAR($H161)),#REF!,IF(AND(MONTH(AH$4)=MONTH($G161),YEAR(AH$4)=YEAR($G161)),#REF!,IF(AND(AH$4&lt;($H161+1),(AH$4+1)&gt;$G161),$T161,0)))</f>
        <v>0</v>
      </c>
      <c r="AI161" s="1285">
        <f>IF(AND(MONTH(AI$4)=MONTH($H161),YEAR(AI$4)=YEAR($H161)),#REF!,IF(AND(MONTH(AI$4)=MONTH($G161),YEAR(AI$4)=YEAR($G161)),#REF!,IF(AND(AI$4&lt;($H161+1),(AI$4+1)&gt;$G161),$R161,0)))</f>
        <v>0</v>
      </c>
      <c r="AJ161" s="1285">
        <f>IF(AND(MONTH(AJ$4)=MONTH($H161),YEAR(AJ$4)=YEAR($H161)),#REF!,IF(AND(MONTH(AJ$4)=MONTH($G161),YEAR(AJ$4)=YEAR($G161)),#REF!,IF(AND(AJ$4&lt;($H161+1),(AJ$4+1)&gt;$G161),$U161,0)))</f>
        <v>0</v>
      </c>
      <c r="AK161" s="1285">
        <f>IF(AND(MONTH(AK$4)=MONTH($H161),YEAR(AK$4)=YEAR($H161)),#REF!,IF(AND(MONTH(AK$4)=MONTH($G161),YEAR(AK$4)=YEAR($G161)),#REF!,IF(AND(AK$4&lt;($H161+1),(AK$4+1)&gt;$G161),$U161,0)))</f>
        <v>0</v>
      </c>
      <c r="AL161" s="1285">
        <f>IF(AND(MONTH(AL$4)=MONTH($H161),YEAR(AL$4)=YEAR($H161)),#REF!,IF(AND(MONTH(AL$4)=MONTH($G161),YEAR(AL$4)=YEAR($G161)),#REF!,IF(AND(AL$4&lt;($H161+1),(AL$4+1)&gt;$G161),$U161,0)))</f>
        <v>0</v>
      </c>
      <c r="AM161" s="1285">
        <f>IF(AND(MONTH(AM$4)=MONTH($H161),YEAR(AM$4)=YEAR($H161)),#REF!,IF(AND(MONTH(AM$4)=MONTH($G161),YEAR(AM$4)=YEAR($G161)),#REF!,IF(AND(AM$4&lt;($H161+1),(AM$4+1)&gt;$G161),$U161,0)))</f>
        <v>0</v>
      </c>
      <c r="AN161" s="1285">
        <f>IF(AND(MONTH(AN$4)=MONTH($H161),YEAR(AN$4)=YEAR($H161)),#REF!,IF(AND(MONTH(AN$4)=MONTH($G161),YEAR(AN$4)=YEAR($G161)),#REF!,IF(AND(AN$4&lt;($H161+1),(AN$4+1)&gt;$G161),$U161,0)))</f>
        <v>0</v>
      </c>
      <c r="AO161" s="1285">
        <f>IF(AND(MONTH(AO$4)=MONTH($H161),YEAR(AO$4)=YEAR($H161)),#REF!,IF(AND(MONTH(AO$4)=MONTH($G161),YEAR(AO$4)=YEAR($G161)),#REF!,IF(AND(AO$4&lt;($H161+1),(AO$4+1)&gt;$G161),$U161,0)))</f>
        <v>0</v>
      </c>
      <c r="AP161" s="1285">
        <f>IF(AND(MONTH(AP$4)=MONTH($H161),YEAR(AP$4)=YEAR($H161)),#REF!,IF(AND(MONTH(AP$4)=MONTH($G161),YEAR(AP$4)=YEAR($G161)),#REF!,IF(AND(AP$4&lt;($H161+1),(AP$4+1)&gt;$G161),$U161,0)))</f>
        <v>0</v>
      </c>
      <c r="AQ161" s="1285">
        <f>IF(AND(MONTH(AQ$4)=MONTH($H161),YEAR(AQ$4)=YEAR($H161)),#REF!,IF(AND(MONTH(AQ$4)=MONTH($G161),YEAR(AQ$4)=YEAR($G161)),#REF!,IF(AND(AQ$4&lt;($H161+1),(AQ$4+1)&gt;$G161),$U161,0)))</f>
        <v>0</v>
      </c>
      <c r="AR161" s="1285">
        <f>IF(AND(MONTH(AR$4)=MONTH($H161),YEAR(AR$4)=YEAR($H161)),#REF!,IF(AND(MONTH(AR$4)=MONTH($G161),YEAR(AR$4)=YEAR($G161)),#REF!,IF(AND(AR$4&lt;($H161+1),(AR$4+1)&gt;$G161),$U161,0)))</f>
        <v>0</v>
      </c>
      <c r="AS161" s="1285">
        <f>IF(AND(MONTH(AS$4)=MONTH($H161),YEAR(AS$4)=YEAR($H161)),#REF!,IF(AND(MONTH(AS$4)=MONTH($G161),YEAR(AS$4)=YEAR($G161)),#REF!,IF(AND(AS$4&lt;($H161+1),(AS$4+1)&gt;$G161),$U161,0)))</f>
        <v>0</v>
      </c>
      <c r="AT161" s="1285">
        <f>IF(AND(MONTH(AT$4)=MONTH($H161),YEAR(AT$4)=YEAR($H161)),#REF!,IF(AND(MONTH(AT$4)=MONTH($G161),YEAR(AT$4)=YEAR($G161)),#REF!,IF(AND(AT$4&lt;($H161+1),(AT$4+1)&gt;$G161),$U161,0)))</f>
        <v>0</v>
      </c>
      <c r="AU161" s="1297"/>
      <c r="AV161" s="1028"/>
      <c r="AW161" s="1028"/>
    </row>
    <row r="162" spans="1:49" ht="18" customHeight="1">
      <c r="A162" s="1186">
        <v>64</v>
      </c>
      <c r="B162" s="1308" t="s">
        <v>167</v>
      </c>
      <c r="C162" s="1308" t="s">
        <v>35</v>
      </c>
      <c r="D162" s="1308"/>
      <c r="E162" s="1301"/>
      <c r="F162" s="1206" t="s">
        <v>201</v>
      </c>
      <c r="G162" s="1207">
        <v>45786</v>
      </c>
      <c r="H162" s="1207">
        <v>46150</v>
      </c>
      <c r="I162" s="1250"/>
      <c r="J162" s="1251">
        <v>0</v>
      </c>
      <c r="K162" s="1251">
        <v>764</v>
      </c>
      <c r="L162" s="1254">
        <v>0</v>
      </c>
      <c r="M162" s="1254">
        <v>0</v>
      </c>
      <c r="N162" s="1253">
        <v>13.225</v>
      </c>
      <c r="O162" s="1254">
        <v>2.2999999999999998</v>
      </c>
      <c r="P162" s="1255">
        <f>N162+O162</f>
        <v>15.525</v>
      </c>
      <c r="Q162" s="1285">
        <f t="shared" si="48"/>
        <v>0</v>
      </c>
      <c r="R162" s="1285">
        <f t="shared" si="46"/>
        <v>0</v>
      </c>
      <c r="S162" s="1285">
        <f t="shared" si="45"/>
        <v>0</v>
      </c>
      <c r="T162" s="1285">
        <f t="shared" si="49"/>
        <v>10103.9</v>
      </c>
      <c r="U162" s="1285">
        <f t="shared" si="44"/>
        <v>1757.2</v>
      </c>
      <c r="V162" s="1285">
        <f t="shared" si="47"/>
        <v>11861.1</v>
      </c>
      <c r="W162" s="1285">
        <f>IF(AND(MONTH(W$4)=MONTH($H162),YEAR(W$4)=YEAR($H162)),#REF!,IF(AND(MONTH(W$4)=MONTH($G162),YEAR(W$4)=YEAR($G162)),#REF!,IF(AND(W$4&lt;($H162+1),(W$4+1)&gt;$G162),$Q162,0)))</f>
        <v>0</v>
      </c>
      <c r="X162" s="1285">
        <f>IF(AND(MONTH(X$4)=MONTH($H162),YEAR(X$4)=YEAR($H162)),#REF!,IF(AND(MONTH(X$4)=MONTH($G162),YEAR(X$4)=YEAR($G162)),#REF!,IF(AND(X$4&lt;($H162+1),(X$4+1)&gt;$G162),$T162,0)))</f>
        <v>0</v>
      </c>
      <c r="Y162" s="1285">
        <f>IF(AND(MONTH(Y$4)=MONTH($H162),YEAR(Y$4)=YEAR($H162)),#REF!,IF(AND(MONTH(Y$4)=MONTH($G162),YEAR(Y$4)=YEAR($G162)),#REF!,IF(AND(Y$4&lt;($H162+1),(Y$4+1)&gt;$G162),$T162,0)))</f>
        <v>0</v>
      </c>
      <c r="Z162" s="1285">
        <f>IF(AND(MONTH(Z$4)=MONTH($H162),YEAR(Z$4)=YEAR($H162)),#REF!,IF(AND(MONTH(Z$4)=MONTH($G162),YEAR(Z$4)=YEAR($G162)),#REF!,IF(AND(Z$4&lt;($H162+1),(Z$4+1)&gt;$G162),$T162,0)))</f>
        <v>0</v>
      </c>
      <c r="AA162" s="1285">
        <f>IF(AND(MONTH(AA$4)=MONTH($H162),YEAR(AA$4)=YEAR($H162)),#REF!,IF(AND(MONTH(AA$4)=MONTH($G162),YEAR(AA$4)=YEAR($G162)),#REF!,IF(AND(AA$4&lt;($H162+1),(AA$4+1)&gt;$G162),$T162,0)))</f>
        <v>0</v>
      </c>
      <c r="AB162" s="1285">
        <f>IF(AND(MONTH(AB$4)=MONTH($H162),YEAR(AB$4)=YEAR($H162)),#REF!,IF(AND(MONTH(AB$4)=MONTH($G162),YEAR(AB$4)=YEAR($G162)),#REF!,IF(AND(AB$4&lt;($H162+1),(AB$4+1)&gt;$G162),$T162,0)))</f>
        <v>0</v>
      </c>
      <c r="AC162" s="1285">
        <f>IF(AND(MONTH(AC$4)=MONTH($H162),YEAR(AC$4)=YEAR($H162)),#REF!,IF(AND(MONTH(AC$4)=MONTH($G162),YEAR(AC$4)=YEAR($G162)),#REF!,IF(AND(AC$4&lt;($H162+1),(AC$4+1)&gt;$G162),$T162,0)))</f>
        <v>0</v>
      </c>
      <c r="AD162" s="1285">
        <f>IF(AND(MONTH(AD$4)=MONTH($H162),YEAR(AD$4)=YEAR($H162)),#REF!,IF(AND(MONTH(AD$4)=MONTH($G162),YEAR(AD$4)=YEAR($G162)),#REF!,IF(AND(AD$4&lt;($H162+1),(AD$4+1)&gt;$G162),$T162,0)))</f>
        <v>0</v>
      </c>
      <c r="AE162" s="1285">
        <f>IF(AND(MONTH(AE$4)=MONTH($H162),YEAR(AE$4)=YEAR($H162)),#REF!,IF(AND(MONTH(AE$4)=MONTH($G162),YEAR(AE$4)=YEAR($G162)),#REF!,IF(AND(AE$4&lt;($H162+1),(AE$4+1)&gt;$G162),$T162,0)))</f>
        <v>0</v>
      </c>
      <c r="AF162" s="1285">
        <f>IF(AND(MONTH(AF$4)=MONTH($H162),YEAR(AF$4)=YEAR($H162)),#REF!,IF(AND(MONTH(AF$4)=MONTH($G162),YEAR(AF$4)=YEAR($G162)),#REF!,IF(AND(AF$4&lt;($H162+1),(AF$4+1)&gt;$G162),$T162,0)))</f>
        <v>0</v>
      </c>
      <c r="AG162" s="1285">
        <f>IF(AND(MONTH(AG$4)=MONTH($H162),YEAR(AG$4)=YEAR($H162)),#REF!,IF(AND(MONTH(AG$4)=MONTH($G162),YEAR(AG$4)=YEAR($G162)),#REF!,IF(AND(AG$4&lt;($H162+1),(AG$4+1)&gt;$G162),$T162,0)))</f>
        <v>0</v>
      </c>
      <c r="AH162" s="1285">
        <f>IF(AND(MONTH(AH$4)=MONTH($H162),YEAR(AH$4)=YEAR($H162)),#REF!,IF(AND(MONTH(AH$4)=MONTH($G162),YEAR(AH$4)=YEAR($G162)),#REF!,IF(AND(AH$4&lt;($H162+1),(AH$4+1)&gt;$G162),$T162,0)))</f>
        <v>0</v>
      </c>
      <c r="AI162" s="1285">
        <f>IF(AND(MONTH(AI$4)=MONTH($H162),YEAR(AI$4)=YEAR($H162)),#REF!,IF(AND(MONTH(AI$4)=MONTH($G162),YEAR(AI$4)=YEAR($G162)),#REF!,IF(AND(AI$4&lt;($H162+1),(AI$4+1)&gt;$G162),$R162,0)))</f>
        <v>0</v>
      </c>
      <c r="AJ162" s="1285">
        <f>IF(AND(MONTH(AJ$4)=MONTH($H162),YEAR(AJ$4)=YEAR($H162)),#REF!,IF(AND(MONTH(AJ$4)=MONTH($G162),YEAR(AJ$4)=YEAR($G162)),#REF!,IF(AND(AJ$4&lt;($H162+1),(AJ$4+1)&gt;$G162),$U162,0)))</f>
        <v>0</v>
      </c>
      <c r="AK162" s="1285">
        <f>IF(AND(MONTH(AK$4)=MONTH($H162),YEAR(AK$4)=YEAR($H162)),#REF!,IF(AND(MONTH(AK$4)=MONTH($G162),YEAR(AK$4)=YEAR($G162)),#REF!,IF(AND(AK$4&lt;($H162+1),(AK$4+1)&gt;$G162),$U162,0)))</f>
        <v>0</v>
      </c>
      <c r="AL162" s="1285">
        <f>IF(AND(MONTH(AL$4)=MONTH($H162),YEAR(AL$4)=YEAR($H162)),#REF!,IF(AND(MONTH(AL$4)=MONTH($G162),YEAR(AL$4)=YEAR($G162)),#REF!,IF(AND(AL$4&lt;($H162+1),(AL$4+1)&gt;$G162),$U162,0)))</f>
        <v>0</v>
      </c>
      <c r="AM162" s="1285">
        <f>IF(AND(MONTH(AM$4)=MONTH($H162),YEAR(AM$4)=YEAR($H162)),#REF!,IF(AND(MONTH(AM$4)=MONTH($G162),YEAR(AM$4)=YEAR($G162)),#REF!,IF(AND(AM$4&lt;($H162+1),(AM$4+1)&gt;$G162),$U162,0)))</f>
        <v>0</v>
      </c>
      <c r="AN162" s="1285">
        <f>IF(AND(MONTH(AN$4)=MONTH($H162),YEAR(AN$4)=YEAR($H162)),#REF!,IF(AND(MONTH(AN$4)=MONTH($G162),YEAR(AN$4)=YEAR($G162)),#REF!,IF(AND(AN$4&lt;($H162+1),(AN$4+1)&gt;$G162),$U162,0)))</f>
        <v>0</v>
      </c>
      <c r="AO162" s="1285">
        <f>IF(AND(MONTH(AO$4)=MONTH($H162),YEAR(AO$4)=YEAR($H162)),#REF!,IF(AND(MONTH(AO$4)=MONTH($G162),YEAR(AO$4)=YEAR($G162)),#REF!,IF(AND(AO$4&lt;($H162+1),(AO$4+1)&gt;$G162),$U162,0)))</f>
        <v>0</v>
      </c>
      <c r="AP162" s="1285">
        <f>IF(AND(MONTH(AP$4)=MONTH($H162),YEAR(AP$4)=YEAR($H162)),#REF!,IF(AND(MONTH(AP$4)=MONTH($G162),YEAR(AP$4)=YEAR($G162)),#REF!,IF(AND(AP$4&lt;($H162+1),(AP$4+1)&gt;$G162),$U162,0)))</f>
        <v>0</v>
      </c>
      <c r="AQ162" s="1285">
        <f>IF(AND(MONTH(AQ$4)=MONTH($H162),YEAR(AQ$4)=YEAR($H162)),#REF!,IF(AND(MONTH(AQ$4)=MONTH($G162),YEAR(AQ$4)=YEAR($G162)),#REF!,IF(AND(AQ$4&lt;($H162+1),(AQ$4+1)&gt;$G162),$U162,0)))</f>
        <v>0</v>
      </c>
      <c r="AR162" s="1285">
        <f>IF(AND(MONTH(AR$4)=MONTH($H162),YEAR(AR$4)=YEAR($H162)),#REF!,IF(AND(MONTH(AR$4)=MONTH($G162),YEAR(AR$4)=YEAR($G162)),#REF!,IF(AND(AR$4&lt;($H162+1),(AR$4+1)&gt;$G162),$U162,0)))</f>
        <v>0</v>
      </c>
      <c r="AS162" s="1285">
        <f>IF(AND(MONTH(AS$4)=MONTH($H162),YEAR(AS$4)=YEAR($H162)),#REF!,IF(AND(MONTH(AS$4)=MONTH($G162),YEAR(AS$4)=YEAR($G162)),#REF!,IF(AND(AS$4&lt;($H162+1),(AS$4+1)&gt;$G162),$U162,0)))</f>
        <v>0</v>
      </c>
      <c r="AT162" s="1285">
        <f>IF(AND(MONTH(AT$4)=MONTH($H162),YEAR(AT$4)=YEAR($H162)),#REF!,IF(AND(MONTH(AT$4)=MONTH($G162),YEAR(AT$4)=YEAR($G162)),#REF!,IF(AND(AT$4&lt;($H162+1),(AT$4+1)&gt;$G162),$U162,0)))</f>
        <v>0</v>
      </c>
      <c r="AU162" s="1297"/>
      <c r="AV162" s="1028"/>
      <c r="AW162" s="1028"/>
    </row>
    <row r="163" spans="1:49" ht="18" customHeight="1">
      <c r="A163" s="1186">
        <v>65</v>
      </c>
      <c r="B163" s="1196" t="s">
        <v>167</v>
      </c>
      <c r="C163" s="1196" t="s">
        <v>35</v>
      </c>
      <c r="D163" s="1196"/>
      <c r="E163" s="1199" t="s">
        <v>202</v>
      </c>
      <c r="F163" s="1200" t="s">
        <v>203</v>
      </c>
      <c r="G163" s="1203">
        <v>44928</v>
      </c>
      <c r="H163" s="1203">
        <v>45292</v>
      </c>
      <c r="I163" s="1245"/>
      <c r="J163" s="1246">
        <v>388</v>
      </c>
      <c r="K163" s="1246">
        <v>388</v>
      </c>
      <c r="L163" s="1247">
        <v>17.364999999999998</v>
      </c>
      <c r="M163" s="1247">
        <v>1.38</v>
      </c>
      <c r="N163" s="1247">
        <v>19.04975</v>
      </c>
      <c r="O163" s="1248">
        <v>2.2999999999999998</v>
      </c>
      <c r="P163" s="1249">
        <f t="shared" ref="P163:P168" si="50">L163+M163</f>
        <v>18.745000000000001</v>
      </c>
      <c r="Q163" s="1284">
        <f t="shared" si="48"/>
        <v>6737.62</v>
      </c>
      <c r="R163" s="1285">
        <f t="shared" si="46"/>
        <v>535.44000000000005</v>
      </c>
      <c r="S163" s="1285">
        <f t="shared" si="45"/>
        <v>7273.06</v>
      </c>
      <c r="T163" s="1285">
        <f t="shared" si="49"/>
        <v>7391.3029999999999</v>
      </c>
      <c r="U163" s="1285">
        <f t="shared" si="44"/>
        <v>892.4</v>
      </c>
      <c r="V163" s="1285">
        <f t="shared" si="47"/>
        <v>8283.7029999999995</v>
      </c>
      <c r="W163" s="1285" t="e">
        <f>IF(AND(MONTH(W$4)=MONTH($H163),YEAR(W$4)=YEAR($H163)),#REF!,IF(AND(MONTH(W$4)=MONTH($G163),YEAR(W$4)=YEAR($G163)),#REF!,IF(AND(W$4&lt;($H163+1),(W$4+1)&gt;$G163),$Q163,0)))</f>
        <v>#REF!</v>
      </c>
      <c r="X163" s="1285">
        <f>IF(AND(MONTH(X$4)=MONTH($H163),YEAR(X$4)=YEAR($H163)),#REF!,IF(AND(MONTH(X$4)=MONTH($G163),YEAR(X$4)=YEAR($G163)),#REF!,IF(AND(X$4&lt;($H163+1),(X$4+1)&gt;$G163),$T163,0)))</f>
        <v>7391.3029999999999</v>
      </c>
      <c r="Y163" s="1285">
        <f>IF(AND(MONTH(Y$4)=MONTH($H163),YEAR(Y$4)=YEAR($H163)),#REF!,IF(AND(MONTH(Y$4)=MONTH($G163),YEAR(Y$4)=YEAR($G163)),#REF!,IF(AND(Y$4&lt;($H163+1),(Y$4+1)&gt;$G163),$T163,0)))</f>
        <v>7391.3029999999999</v>
      </c>
      <c r="Z163" s="1285">
        <f>IF(AND(MONTH(Z$4)=MONTH($H163),YEAR(Z$4)=YEAR($H163)),#REF!,IF(AND(MONTH(Z$4)=MONTH($G163),YEAR(Z$4)=YEAR($G163)),#REF!,IF(AND(Z$4&lt;($H163+1),(Z$4+1)&gt;$G163),$T163,0)))</f>
        <v>7391.3029999999999</v>
      </c>
      <c r="AA163" s="1285">
        <f>IF(AND(MONTH(AA$4)=MONTH($H163),YEAR(AA$4)=YEAR($H163)),#REF!,IF(AND(MONTH(AA$4)=MONTH($G163),YEAR(AA$4)=YEAR($G163)),#REF!,IF(AND(AA$4&lt;($H163+1),(AA$4+1)&gt;$G163),$T163,0)))</f>
        <v>7391.3029999999999</v>
      </c>
      <c r="AB163" s="1285">
        <f>IF(AND(MONTH(AB$4)=MONTH($H163),YEAR(AB$4)=YEAR($H163)),#REF!,IF(AND(MONTH(AB$4)=MONTH($G163),YEAR(AB$4)=YEAR($G163)),#REF!,IF(AND(AB$4&lt;($H163+1),(AB$4+1)&gt;$G163),$T163,0)))</f>
        <v>7391.3029999999999</v>
      </c>
      <c r="AC163" s="1285">
        <f>IF(AND(MONTH(AC$4)=MONTH($H163),YEAR(AC$4)=YEAR($H163)),#REF!,IF(AND(MONTH(AC$4)=MONTH($G163),YEAR(AC$4)=YEAR($G163)),#REF!,IF(AND(AC$4&lt;($H163+1),(AC$4+1)&gt;$G163),$T163,0)))</f>
        <v>7391.3029999999999</v>
      </c>
      <c r="AD163" s="1285">
        <f>IF(AND(MONTH(AD$4)=MONTH($H163),YEAR(AD$4)=YEAR($H163)),#REF!,IF(AND(MONTH(AD$4)=MONTH($G163),YEAR(AD$4)=YEAR($G163)),#REF!,IF(AND(AD$4&lt;($H163+1),(AD$4+1)&gt;$G163),$T163,0)))</f>
        <v>7391.3029999999999</v>
      </c>
      <c r="AE163" s="1285">
        <f>IF(AND(MONTH(AE$4)=MONTH($H163),YEAR(AE$4)=YEAR($H163)),#REF!,IF(AND(MONTH(AE$4)=MONTH($G163),YEAR(AE$4)=YEAR($G163)),#REF!,IF(AND(AE$4&lt;($H163+1),(AE$4+1)&gt;$G163),$T163,0)))</f>
        <v>7391.3029999999999</v>
      </c>
      <c r="AF163" s="1285">
        <f>IF(AND(MONTH(AF$4)=MONTH($H163),YEAR(AF$4)=YEAR($H163)),#REF!,IF(AND(MONTH(AF$4)=MONTH($G163),YEAR(AF$4)=YEAR($G163)),#REF!,IF(AND(AF$4&lt;($H163+1),(AF$4+1)&gt;$G163),$T163,0)))</f>
        <v>7391.3029999999999</v>
      </c>
      <c r="AG163" s="1285">
        <f>IF(AND(MONTH(AG$4)=MONTH($H163),YEAR(AG$4)=YEAR($H163)),#REF!,IF(AND(MONTH(AG$4)=MONTH($G163),YEAR(AG$4)=YEAR($G163)),#REF!,IF(AND(AG$4&lt;($H163+1),(AG$4+1)&gt;$G163),$T163,0)))</f>
        <v>7391.3029999999999</v>
      </c>
      <c r="AH163" s="1285">
        <f>IF(AND(MONTH(AH$4)=MONTH($H163),YEAR(AH$4)=YEAR($H163)),#REF!,IF(AND(MONTH(AH$4)=MONTH($G163),YEAR(AH$4)=YEAR($G163)),#REF!,IF(AND(AH$4&lt;($H163+1),(AH$4+1)&gt;$G163),$T163,0)))</f>
        <v>7391.3029999999999</v>
      </c>
      <c r="AI163" s="1285" t="e">
        <f>IF(AND(MONTH(AI$4)=MONTH($H163),YEAR(AI$4)=YEAR($H163)),#REF!,IF(AND(MONTH(AI$4)=MONTH($G163),YEAR(AI$4)=YEAR($G163)),#REF!,IF(AND(AI$4&lt;($H163+1),(AI$4+1)&gt;$G163),$R163,0)))</f>
        <v>#REF!</v>
      </c>
      <c r="AJ163" s="1285">
        <f>IF(AND(MONTH(AJ$4)=MONTH($H163),YEAR(AJ$4)=YEAR($H163)),#REF!,IF(AND(MONTH(AJ$4)=MONTH($G163),YEAR(AJ$4)=YEAR($G163)),#REF!,IF(AND(AJ$4&lt;($H163+1),(AJ$4+1)&gt;$G163),$U163,0)))</f>
        <v>892.4</v>
      </c>
      <c r="AK163" s="1285">
        <f>IF(AND(MONTH(AK$4)=MONTH($H163),YEAR(AK$4)=YEAR($H163)),#REF!,IF(AND(MONTH(AK$4)=MONTH($G163),YEAR(AK$4)=YEAR($G163)),#REF!,IF(AND(AK$4&lt;($H163+1),(AK$4+1)&gt;$G163),$U163,0)))</f>
        <v>892.4</v>
      </c>
      <c r="AL163" s="1285">
        <f>IF(AND(MONTH(AL$4)=MONTH($H163),YEAR(AL$4)=YEAR($H163)),#REF!,IF(AND(MONTH(AL$4)=MONTH($G163),YEAR(AL$4)=YEAR($G163)),#REF!,IF(AND(AL$4&lt;($H163+1),(AL$4+1)&gt;$G163),$U163,0)))</f>
        <v>892.4</v>
      </c>
      <c r="AM163" s="1285">
        <f>IF(AND(MONTH(AM$4)=MONTH($H163),YEAR(AM$4)=YEAR($H163)),#REF!,IF(AND(MONTH(AM$4)=MONTH($G163),YEAR(AM$4)=YEAR($G163)),#REF!,IF(AND(AM$4&lt;($H163+1),(AM$4+1)&gt;$G163),$U163,0)))</f>
        <v>892.4</v>
      </c>
      <c r="AN163" s="1285">
        <f>IF(AND(MONTH(AN$4)=MONTH($H163),YEAR(AN$4)=YEAR($H163)),#REF!,IF(AND(MONTH(AN$4)=MONTH($G163),YEAR(AN$4)=YEAR($G163)),#REF!,IF(AND(AN$4&lt;($H163+1),(AN$4+1)&gt;$G163),$U163,0)))</f>
        <v>892.4</v>
      </c>
      <c r="AO163" s="1285">
        <f>IF(AND(MONTH(AO$4)=MONTH($H163),YEAR(AO$4)=YEAR($H163)),#REF!,IF(AND(MONTH(AO$4)=MONTH($G163),YEAR(AO$4)=YEAR($G163)),#REF!,IF(AND(AO$4&lt;($H163+1),(AO$4+1)&gt;$G163),$U163,0)))</f>
        <v>892.4</v>
      </c>
      <c r="AP163" s="1285">
        <f>IF(AND(MONTH(AP$4)=MONTH($H163),YEAR(AP$4)=YEAR($H163)),#REF!,IF(AND(MONTH(AP$4)=MONTH($G163),YEAR(AP$4)=YEAR($G163)),#REF!,IF(AND(AP$4&lt;($H163+1),(AP$4+1)&gt;$G163),$U163,0)))</f>
        <v>892.4</v>
      </c>
      <c r="AQ163" s="1285">
        <f>IF(AND(MONTH(AQ$4)=MONTH($H163),YEAR(AQ$4)=YEAR($H163)),#REF!,IF(AND(MONTH(AQ$4)=MONTH($G163),YEAR(AQ$4)=YEAR($G163)),#REF!,IF(AND(AQ$4&lt;($H163+1),(AQ$4+1)&gt;$G163),$U163,0)))</f>
        <v>892.4</v>
      </c>
      <c r="AR163" s="1285">
        <f>IF(AND(MONTH(AR$4)=MONTH($H163),YEAR(AR$4)=YEAR($H163)),#REF!,IF(AND(MONTH(AR$4)=MONTH($G163),YEAR(AR$4)=YEAR($G163)),#REF!,IF(AND(AR$4&lt;($H163+1),(AR$4+1)&gt;$G163),$U163,0)))</f>
        <v>892.4</v>
      </c>
      <c r="AS163" s="1285">
        <f>IF(AND(MONTH(AS$4)=MONTH($H163),YEAR(AS$4)=YEAR($H163)),#REF!,IF(AND(MONTH(AS$4)=MONTH($G163),YEAR(AS$4)=YEAR($G163)),#REF!,IF(AND(AS$4&lt;($H163+1),(AS$4+1)&gt;$G163),$U163,0)))</f>
        <v>892.4</v>
      </c>
      <c r="AT163" s="1285">
        <f>IF(AND(MONTH(AT$4)=MONTH($H163),YEAR(AT$4)=YEAR($H163)),#REF!,IF(AND(MONTH(AT$4)=MONTH($G163),YEAR(AT$4)=YEAR($G163)),#REF!,IF(AND(AT$4&lt;($H163+1),(AT$4+1)&gt;$G163),$U163,0)))</f>
        <v>892.4</v>
      </c>
      <c r="AU163" s="1297"/>
      <c r="AV163" s="1028"/>
      <c r="AW163" s="1028"/>
    </row>
    <row r="164" spans="1:49" ht="18" customHeight="1">
      <c r="A164" s="1186">
        <v>65</v>
      </c>
      <c r="B164" s="1196" t="s">
        <v>167</v>
      </c>
      <c r="C164" s="1196" t="s">
        <v>35</v>
      </c>
      <c r="D164" s="1196"/>
      <c r="E164" s="1199"/>
      <c r="F164" s="1200" t="s">
        <v>203</v>
      </c>
      <c r="G164" s="1203">
        <v>45293</v>
      </c>
      <c r="H164" s="1203">
        <v>45658</v>
      </c>
      <c r="I164" s="1245"/>
      <c r="J164" s="1246">
        <v>0</v>
      </c>
      <c r="K164" s="1246">
        <v>388</v>
      </c>
      <c r="L164" s="1247">
        <v>17.594999999999999</v>
      </c>
      <c r="M164" s="1247">
        <v>1.38</v>
      </c>
      <c r="N164" s="1247">
        <v>19.314250000000001</v>
      </c>
      <c r="O164" s="1248">
        <v>2.2999999999999998</v>
      </c>
      <c r="P164" s="1249">
        <f t="shared" si="50"/>
        <v>18.975000000000001</v>
      </c>
      <c r="Q164" s="1284">
        <f t="shared" si="48"/>
        <v>6826.86</v>
      </c>
      <c r="R164" s="1285">
        <f t="shared" si="46"/>
        <v>535.44000000000005</v>
      </c>
      <c r="S164" s="1285">
        <f t="shared" si="45"/>
        <v>7362.3</v>
      </c>
      <c r="T164" s="1285">
        <f t="shared" si="49"/>
        <v>7493.9290000000001</v>
      </c>
      <c r="U164" s="1285">
        <f t="shared" si="44"/>
        <v>892.4</v>
      </c>
      <c r="V164" s="1285">
        <f t="shared" si="47"/>
        <v>8386.3289999999997</v>
      </c>
      <c r="W164" s="1285">
        <f>IF(AND(MONTH(W$4)=MONTH($H164),YEAR(W$4)=YEAR($H164)),#REF!,IF(AND(MONTH(W$4)=MONTH($G164),YEAR(W$4)=YEAR($G164)),#REF!,IF(AND(W$4&lt;($H164+1),(W$4+1)&gt;$G164),$Q164,0)))</f>
        <v>0</v>
      </c>
      <c r="X164" s="1285">
        <f>IF(AND(MONTH(X$4)=MONTH($H164),YEAR(X$4)=YEAR($H164)),#REF!,IF(AND(MONTH(X$4)=MONTH($G164),YEAR(X$4)=YEAR($G164)),#REF!,IF(AND(X$4&lt;($H164+1),(X$4+1)&gt;$G164),$T164,0)))</f>
        <v>0</v>
      </c>
      <c r="Y164" s="1285">
        <f>IF(AND(MONTH(Y$4)=MONTH($H164),YEAR(Y$4)=YEAR($H164)),#REF!,IF(AND(MONTH(Y$4)=MONTH($G164),YEAR(Y$4)=YEAR($G164)),#REF!,IF(AND(Y$4&lt;($H164+1),(Y$4+1)&gt;$G164),$T164,0)))</f>
        <v>0</v>
      </c>
      <c r="Z164" s="1285">
        <f>IF(AND(MONTH(Z$4)=MONTH($H164),YEAR(Z$4)=YEAR($H164)),#REF!,IF(AND(MONTH(Z$4)=MONTH($G164),YEAR(Z$4)=YEAR($G164)),#REF!,IF(AND(Z$4&lt;($H164+1),(Z$4+1)&gt;$G164),$T164,0)))</f>
        <v>0</v>
      </c>
      <c r="AA164" s="1285">
        <f>IF(AND(MONTH(AA$4)=MONTH($H164),YEAR(AA$4)=YEAR($H164)),#REF!,IF(AND(MONTH(AA$4)=MONTH($G164),YEAR(AA$4)=YEAR($G164)),#REF!,IF(AND(AA$4&lt;($H164+1),(AA$4+1)&gt;$G164),$T164,0)))</f>
        <v>0</v>
      </c>
      <c r="AB164" s="1285">
        <f>IF(AND(MONTH(AB$4)=MONTH($H164),YEAR(AB$4)=YEAR($H164)),#REF!,IF(AND(MONTH(AB$4)=MONTH($G164),YEAR(AB$4)=YEAR($G164)),#REF!,IF(AND(AB$4&lt;($H164+1),(AB$4+1)&gt;$G164),$T164,0)))</f>
        <v>0</v>
      </c>
      <c r="AC164" s="1285">
        <f>IF(AND(MONTH(AC$4)=MONTH($H164),YEAR(AC$4)=YEAR($H164)),#REF!,IF(AND(MONTH(AC$4)=MONTH($G164),YEAR(AC$4)=YEAR($G164)),#REF!,IF(AND(AC$4&lt;($H164+1),(AC$4+1)&gt;$G164),$T164,0)))</f>
        <v>0</v>
      </c>
      <c r="AD164" s="1285">
        <f>IF(AND(MONTH(AD$4)=MONTH($H164),YEAR(AD$4)=YEAR($H164)),#REF!,IF(AND(MONTH(AD$4)=MONTH($G164),YEAR(AD$4)=YEAR($G164)),#REF!,IF(AND(AD$4&lt;($H164+1),(AD$4+1)&gt;$G164),$T164,0)))</f>
        <v>0</v>
      </c>
      <c r="AE164" s="1285">
        <f>IF(AND(MONTH(AE$4)=MONTH($H164),YEAR(AE$4)=YEAR($H164)),#REF!,IF(AND(MONTH(AE$4)=MONTH($G164),YEAR(AE$4)=YEAR($G164)),#REF!,IF(AND(AE$4&lt;($H164+1),(AE$4+1)&gt;$G164),$T164,0)))</f>
        <v>0</v>
      </c>
      <c r="AF164" s="1285">
        <f>IF(AND(MONTH(AF$4)=MONTH($H164),YEAR(AF$4)=YEAR($H164)),#REF!,IF(AND(MONTH(AF$4)=MONTH($G164),YEAR(AF$4)=YEAR($G164)),#REF!,IF(AND(AF$4&lt;($H164+1),(AF$4+1)&gt;$G164),$T164,0)))</f>
        <v>0</v>
      </c>
      <c r="AG164" s="1285">
        <f>IF(AND(MONTH(AG$4)=MONTH($H164),YEAR(AG$4)=YEAR($H164)),#REF!,IF(AND(MONTH(AG$4)=MONTH($G164),YEAR(AG$4)=YEAR($G164)),#REF!,IF(AND(AG$4&lt;($H164+1),(AG$4+1)&gt;$G164),$T164,0)))</f>
        <v>0</v>
      </c>
      <c r="AH164" s="1285">
        <f>IF(AND(MONTH(AH$4)=MONTH($H164),YEAR(AH$4)=YEAR($H164)),#REF!,IF(AND(MONTH(AH$4)=MONTH($G164),YEAR(AH$4)=YEAR($G164)),#REF!,IF(AND(AH$4&lt;($H164+1),(AH$4+1)&gt;$G164),$T164,0)))</f>
        <v>0</v>
      </c>
      <c r="AI164" s="1285">
        <f>IF(AND(MONTH(AI$4)=MONTH($H164),YEAR(AI$4)=YEAR($H164)),#REF!,IF(AND(MONTH(AI$4)=MONTH($G164),YEAR(AI$4)=YEAR($G164)),#REF!,IF(AND(AI$4&lt;($H164+1),(AI$4+1)&gt;$G164),$R164,0)))</f>
        <v>0</v>
      </c>
      <c r="AJ164" s="1285">
        <f>IF(AND(MONTH(AJ$4)=MONTH($H164),YEAR(AJ$4)=YEAR($H164)),#REF!,IF(AND(MONTH(AJ$4)=MONTH($G164),YEAR(AJ$4)=YEAR($G164)),#REF!,IF(AND(AJ$4&lt;($H164+1),(AJ$4+1)&gt;$G164),$U164,0)))</f>
        <v>0</v>
      </c>
      <c r="AK164" s="1285">
        <f>IF(AND(MONTH(AK$4)=MONTH($H164),YEAR(AK$4)=YEAR($H164)),#REF!,IF(AND(MONTH(AK$4)=MONTH($G164),YEAR(AK$4)=YEAR($G164)),#REF!,IF(AND(AK$4&lt;($H164+1),(AK$4+1)&gt;$G164),$U164,0)))</f>
        <v>0</v>
      </c>
      <c r="AL164" s="1285">
        <f>IF(AND(MONTH(AL$4)=MONTH($H164),YEAR(AL$4)=YEAR($H164)),#REF!,IF(AND(MONTH(AL$4)=MONTH($G164),YEAR(AL$4)=YEAR($G164)),#REF!,IF(AND(AL$4&lt;($H164+1),(AL$4+1)&gt;$G164),$U164,0)))</f>
        <v>0</v>
      </c>
      <c r="AM164" s="1285">
        <f>IF(AND(MONTH(AM$4)=MONTH($H164),YEAR(AM$4)=YEAR($H164)),#REF!,IF(AND(MONTH(AM$4)=MONTH($G164),YEAR(AM$4)=YEAR($G164)),#REF!,IF(AND(AM$4&lt;($H164+1),(AM$4+1)&gt;$G164),$U164,0)))</f>
        <v>0</v>
      </c>
      <c r="AN164" s="1285">
        <f>IF(AND(MONTH(AN$4)=MONTH($H164),YEAR(AN$4)=YEAR($H164)),#REF!,IF(AND(MONTH(AN$4)=MONTH($G164),YEAR(AN$4)=YEAR($G164)),#REF!,IF(AND(AN$4&lt;($H164+1),(AN$4+1)&gt;$G164),$U164,0)))</f>
        <v>0</v>
      </c>
      <c r="AO164" s="1285">
        <f>IF(AND(MONTH(AO$4)=MONTH($H164),YEAR(AO$4)=YEAR($H164)),#REF!,IF(AND(MONTH(AO$4)=MONTH($G164),YEAR(AO$4)=YEAR($G164)),#REF!,IF(AND(AO$4&lt;($H164+1),(AO$4+1)&gt;$G164),$U164,0)))</f>
        <v>0</v>
      </c>
      <c r="AP164" s="1285">
        <f>IF(AND(MONTH(AP$4)=MONTH($H164),YEAR(AP$4)=YEAR($H164)),#REF!,IF(AND(MONTH(AP$4)=MONTH($G164),YEAR(AP$4)=YEAR($G164)),#REF!,IF(AND(AP$4&lt;($H164+1),(AP$4+1)&gt;$G164),$U164,0)))</f>
        <v>0</v>
      </c>
      <c r="AQ164" s="1285">
        <f>IF(AND(MONTH(AQ$4)=MONTH($H164),YEAR(AQ$4)=YEAR($H164)),#REF!,IF(AND(MONTH(AQ$4)=MONTH($G164),YEAR(AQ$4)=YEAR($G164)),#REF!,IF(AND(AQ$4&lt;($H164+1),(AQ$4+1)&gt;$G164),$U164,0)))</f>
        <v>0</v>
      </c>
      <c r="AR164" s="1285">
        <f>IF(AND(MONTH(AR$4)=MONTH($H164),YEAR(AR$4)=YEAR($H164)),#REF!,IF(AND(MONTH(AR$4)=MONTH($G164),YEAR(AR$4)=YEAR($G164)),#REF!,IF(AND(AR$4&lt;($H164+1),(AR$4+1)&gt;$G164),$U164,0)))</f>
        <v>0</v>
      </c>
      <c r="AS164" s="1285">
        <f>IF(AND(MONTH(AS$4)=MONTH($H164),YEAR(AS$4)=YEAR($H164)),#REF!,IF(AND(MONTH(AS$4)=MONTH($G164),YEAR(AS$4)=YEAR($G164)),#REF!,IF(AND(AS$4&lt;($H164+1),(AS$4+1)&gt;$G164),$U164,0)))</f>
        <v>0</v>
      </c>
      <c r="AT164" s="1285">
        <f>IF(AND(MONTH(AT$4)=MONTH($H164),YEAR(AT$4)=YEAR($H164)),#REF!,IF(AND(MONTH(AT$4)=MONTH($G164),YEAR(AT$4)=YEAR($G164)),#REF!,IF(AND(AT$4&lt;($H164+1),(AT$4+1)&gt;$G164),$U164,0)))</f>
        <v>0</v>
      </c>
      <c r="AU164" s="1297"/>
      <c r="AV164" s="1028"/>
      <c r="AW164" s="1028"/>
    </row>
    <row r="165" spans="1:49" ht="18" customHeight="1">
      <c r="A165" s="1186">
        <v>65</v>
      </c>
      <c r="B165" s="1196" t="s">
        <v>167</v>
      </c>
      <c r="C165" s="1196" t="s">
        <v>35</v>
      </c>
      <c r="D165" s="1196"/>
      <c r="E165" s="1199"/>
      <c r="F165" s="1200" t="s">
        <v>203</v>
      </c>
      <c r="G165" s="1203">
        <v>45659</v>
      </c>
      <c r="H165" s="1203">
        <v>46023</v>
      </c>
      <c r="I165" s="1245"/>
      <c r="J165" s="1246">
        <v>0</v>
      </c>
      <c r="K165" s="1246">
        <v>388</v>
      </c>
      <c r="L165" s="1247">
        <v>17.71</v>
      </c>
      <c r="M165" s="1247">
        <v>1.38</v>
      </c>
      <c r="N165" s="1247">
        <v>19.4465</v>
      </c>
      <c r="O165" s="1248">
        <v>2.2999999999999998</v>
      </c>
      <c r="P165" s="1249">
        <f t="shared" si="50"/>
        <v>19.09</v>
      </c>
      <c r="Q165" s="1284">
        <f t="shared" si="48"/>
        <v>6871.48</v>
      </c>
      <c r="R165" s="1285">
        <f t="shared" si="46"/>
        <v>535.44000000000005</v>
      </c>
      <c r="S165" s="1285">
        <f t="shared" si="45"/>
        <v>7406.92</v>
      </c>
      <c r="T165" s="1285">
        <f t="shared" si="49"/>
        <v>7545.2420000000002</v>
      </c>
      <c r="U165" s="1285">
        <f t="shared" si="44"/>
        <v>892.4</v>
      </c>
      <c r="V165" s="1285">
        <f t="shared" si="47"/>
        <v>8437.6419999999998</v>
      </c>
      <c r="W165" s="1285">
        <f>IF(AND(MONTH(W$4)=MONTH($H165),YEAR(W$4)=YEAR($H165)),#REF!,IF(AND(MONTH(W$4)=MONTH($G165),YEAR(W$4)=YEAR($G165)),#REF!,IF(AND(W$4&lt;($H165+1),(W$4+1)&gt;$G165),$Q165,0)))</f>
        <v>0</v>
      </c>
      <c r="X165" s="1285">
        <f>IF(AND(MONTH(X$4)=MONTH($H165),YEAR(X$4)=YEAR($H165)),#REF!,IF(AND(MONTH(X$4)=MONTH($G165),YEAR(X$4)=YEAR($G165)),#REF!,IF(AND(X$4&lt;($H165+1),(X$4+1)&gt;$G165),$T165,0)))</f>
        <v>0</v>
      </c>
      <c r="Y165" s="1285">
        <f>IF(AND(MONTH(Y$4)=MONTH($H165),YEAR(Y$4)=YEAR($H165)),#REF!,IF(AND(MONTH(Y$4)=MONTH($G165),YEAR(Y$4)=YEAR($G165)),#REF!,IF(AND(Y$4&lt;($H165+1),(Y$4+1)&gt;$G165),$T165,0)))</f>
        <v>0</v>
      </c>
      <c r="Z165" s="1285">
        <f>IF(AND(MONTH(Z$4)=MONTH($H165),YEAR(Z$4)=YEAR($H165)),#REF!,IF(AND(MONTH(Z$4)=MONTH($G165),YEAR(Z$4)=YEAR($G165)),#REF!,IF(AND(Z$4&lt;($H165+1),(Z$4+1)&gt;$G165),$T165,0)))</f>
        <v>0</v>
      </c>
      <c r="AA165" s="1285">
        <f>IF(AND(MONTH(AA$4)=MONTH($H165),YEAR(AA$4)=YEAR($H165)),#REF!,IF(AND(MONTH(AA$4)=MONTH($G165),YEAR(AA$4)=YEAR($G165)),#REF!,IF(AND(AA$4&lt;($H165+1),(AA$4+1)&gt;$G165),$T165,0)))</f>
        <v>0</v>
      </c>
      <c r="AB165" s="1285">
        <f>IF(AND(MONTH(AB$4)=MONTH($H165),YEAR(AB$4)=YEAR($H165)),#REF!,IF(AND(MONTH(AB$4)=MONTH($G165),YEAR(AB$4)=YEAR($G165)),#REF!,IF(AND(AB$4&lt;($H165+1),(AB$4+1)&gt;$G165),$T165,0)))</f>
        <v>0</v>
      </c>
      <c r="AC165" s="1285">
        <f>IF(AND(MONTH(AC$4)=MONTH($H165),YEAR(AC$4)=YEAR($H165)),#REF!,IF(AND(MONTH(AC$4)=MONTH($G165),YEAR(AC$4)=YEAR($G165)),#REF!,IF(AND(AC$4&lt;($H165+1),(AC$4+1)&gt;$G165),$T165,0)))</f>
        <v>0</v>
      </c>
      <c r="AD165" s="1285">
        <f>IF(AND(MONTH(AD$4)=MONTH($H165),YEAR(AD$4)=YEAR($H165)),#REF!,IF(AND(MONTH(AD$4)=MONTH($G165),YEAR(AD$4)=YEAR($G165)),#REF!,IF(AND(AD$4&lt;($H165+1),(AD$4+1)&gt;$G165),$T165,0)))</f>
        <v>0</v>
      </c>
      <c r="AE165" s="1285">
        <f>IF(AND(MONTH(AE$4)=MONTH($H165),YEAR(AE$4)=YEAR($H165)),#REF!,IF(AND(MONTH(AE$4)=MONTH($G165),YEAR(AE$4)=YEAR($G165)),#REF!,IF(AND(AE$4&lt;($H165+1),(AE$4+1)&gt;$G165),$T165,0)))</f>
        <v>0</v>
      </c>
      <c r="AF165" s="1285">
        <f>IF(AND(MONTH(AF$4)=MONTH($H165),YEAR(AF$4)=YEAR($H165)),#REF!,IF(AND(MONTH(AF$4)=MONTH($G165),YEAR(AF$4)=YEAR($G165)),#REF!,IF(AND(AF$4&lt;($H165+1),(AF$4+1)&gt;$G165),$T165,0)))</f>
        <v>0</v>
      </c>
      <c r="AG165" s="1285">
        <f>IF(AND(MONTH(AG$4)=MONTH($H165),YEAR(AG$4)=YEAR($H165)),#REF!,IF(AND(MONTH(AG$4)=MONTH($G165),YEAR(AG$4)=YEAR($G165)),#REF!,IF(AND(AG$4&lt;($H165+1),(AG$4+1)&gt;$G165),$T165,0)))</f>
        <v>0</v>
      </c>
      <c r="AH165" s="1285">
        <f>IF(AND(MONTH(AH$4)=MONTH($H165),YEAR(AH$4)=YEAR($H165)),#REF!,IF(AND(MONTH(AH$4)=MONTH($G165),YEAR(AH$4)=YEAR($G165)),#REF!,IF(AND(AH$4&lt;($H165+1),(AH$4+1)&gt;$G165),$T165,0)))</f>
        <v>0</v>
      </c>
      <c r="AI165" s="1285">
        <f>IF(AND(MONTH(AI$4)=MONTH($H165),YEAR(AI$4)=YEAR($H165)),#REF!,IF(AND(MONTH(AI$4)=MONTH($G165),YEAR(AI$4)=YEAR($G165)),#REF!,IF(AND(AI$4&lt;($H165+1),(AI$4+1)&gt;$G165),$R165,0)))</f>
        <v>0</v>
      </c>
      <c r="AJ165" s="1285">
        <f>IF(AND(MONTH(AJ$4)=MONTH($H165),YEAR(AJ$4)=YEAR($H165)),#REF!,IF(AND(MONTH(AJ$4)=MONTH($G165),YEAR(AJ$4)=YEAR($G165)),#REF!,IF(AND(AJ$4&lt;($H165+1),(AJ$4+1)&gt;$G165),$U165,0)))</f>
        <v>0</v>
      </c>
      <c r="AK165" s="1285">
        <f>IF(AND(MONTH(AK$4)=MONTH($H165),YEAR(AK$4)=YEAR($H165)),#REF!,IF(AND(MONTH(AK$4)=MONTH($G165),YEAR(AK$4)=YEAR($G165)),#REF!,IF(AND(AK$4&lt;($H165+1),(AK$4+1)&gt;$G165),$U165,0)))</f>
        <v>0</v>
      </c>
      <c r="AL165" s="1285">
        <f>IF(AND(MONTH(AL$4)=MONTH($H165),YEAR(AL$4)=YEAR($H165)),#REF!,IF(AND(MONTH(AL$4)=MONTH($G165),YEAR(AL$4)=YEAR($G165)),#REF!,IF(AND(AL$4&lt;($H165+1),(AL$4+1)&gt;$G165),$U165,0)))</f>
        <v>0</v>
      </c>
      <c r="AM165" s="1285">
        <f>IF(AND(MONTH(AM$4)=MONTH($H165),YEAR(AM$4)=YEAR($H165)),#REF!,IF(AND(MONTH(AM$4)=MONTH($G165),YEAR(AM$4)=YEAR($G165)),#REF!,IF(AND(AM$4&lt;($H165+1),(AM$4+1)&gt;$G165),$U165,0)))</f>
        <v>0</v>
      </c>
      <c r="AN165" s="1285">
        <f>IF(AND(MONTH(AN$4)=MONTH($H165),YEAR(AN$4)=YEAR($H165)),#REF!,IF(AND(MONTH(AN$4)=MONTH($G165),YEAR(AN$4)=YEAR($G165)),#REF!,IF(AND(AN$4&lt;($H165+1),(AN$4+1)&gt;$G165),$U165,0)))</f>
        <v>0</v>
      </c>
      <c r="AO165" s="1285">
        <f>IF(AND(MONTH(AO$4)=MONTH($H165),YEAR(AO$4)=YEAR($H165)),#REF!,IF(AND(MONTH(AO$4)=MONTH($G165),YEAR(AO$4)=YEAR($G165)),#REF!,IF(AND(AO$4&lt;($H165+1),(AO$4+1)&gt;$G165),$U165,0)))</f>
        <v>0</v>
      </c>
      <c r="AP165" s="1285">
        <f>IF(AND(MONTH(AP$4)=MONTH($H165),YEAR(AP$4)=YEAR($H165)),#REF!,IF(AND(MONTH(AP$4)=MONTH($G165),YEAR(AP$4)=YEAR($G165)),#REF!,IF(AND(AP$4&lt;($H165+1),(AP$4+1)&gt;$G165),$U165,0)))</f>
        <v>0</v>
      </c>
      <c r="AQ165" s="1285">
        <f>IF(AND(MONTH(AQ$4)=MONTH($H165),YEAR(AQ$4)=YEAR($H165)),#REF!,IF(AND(MONTH(AQ$4)=MONTH($G165),YEAR(AQ$4)=YEAR($G165)),#REF!,IF(AND(AQ$4&lt;($H165+1),(AQ$4+1)&gt;$G165),$U165,0)))</f>
        <v>0</v>
      </c>
      <c r="AR165" s="1285">
        <f>IF(AND(MONTH(AR$4)=MONTH($H165),YEAR(AR$4)=YEAR($H165)),#REF!,IF(AND(MONTH(AR$4)=MONTH($G165),YEAR(AR$4)=YEAR($G165)),#REF!,IF(AND(AR$4&lt;($H165+1),(AR$4+1)&gt;$G165),$U165,0)))</f>
        <v>0</v>
      </c>
      <c r="AS165" s="1285">
        <f>IF(AND(MONTH(AS$4)=MONTH($H165),YEAR(AS$4)=YEAR($H165)),#REF!,IF(AND(MONTH(AS$4)=MONTH($G165),YEAR(AS$4)=YEAR($G165)),#REF!,IF(AND(AS$4&lt;($H165+1),(AS$4+1)&gt;$G165),$U165,0)))</f>
        <v>0</v>
      </c>
      <c r="AT165" s="1285">
        <f>IF(AND(MONTH(AT$4)=MONTH($H165),YEAR(AT$4)=YEAR($H165)),#REF!,IF(AND(MONTH(AT$4)=MONTH($G165),YEAR(AT$4)=YEAR($G165)),#REF!,IF(AND(AT$4&lt;($H165+1),(AT$4+1)&gt;$G165),$U165,0)))</f>
        <v>0</v>
      </c>
      <c r="AU165" s="1297"/>
      <c r="AV165" s="1028"/>
      <c r="AW165" s="1028"/>
    </row>
    <row r="166" spans="1:49" ht="18" customHeight="1">
      <c r="A166" s="1186">
        <v>65</v>
      </c>
      <c r="B166" s="1196" t="s">
        <v>167</v>
      </c>
      <c r="C166" s="1196" t="s">
        <v>35</v>
      </c>
      <c r="D166" s="1196"/>
      <c r="E166" s="1199"/>
      <c r="F166" s="1200" t="s">
        <v>203</v>
      </c>
      <c r="G166" s="1203">
        <v>46024</v>
      </c>
      <c r="H166" s="1203">
        <v>46388</v>
      </c>
      <c r="I166" s="1245"/>
      <c r="J166" s="1246">
        <v>0</v>
      </c>
      <c r="K166" s="1246">
        <v>388</v>
      </c>
      <c r="L166" s="1247">
        <v>17.940000000000001</v>
      </c>
      <c r="M166" s="1247">
        <v>1.38</v>
      </c>
      <c r="N166" s="1247">
        <v>19.710999999999999</v>
      </c>
      <c r="O166" s="1248">
        <v>2.2999999999999998</v>
      </c>
      <c r="P166" s="1249">
        <f t="shared" si="50"/>
        <v>19.32</v>
      </c>
      <c r="Q166" s="1284">
        <f t="shared" si="48"/>
        <v>6960.72</v>
      </c>
      <c r="R166" s="1285">
        <f t="shared" si="46"/>
        <v>535.44000000000005</v>
      </c>
      <c r="S166" s="1285">
        <f t="shared" si="45"/>
        <v>7496.16</v>
      </c>
      <c r="T166" s="1285">
        <f t="shared" si="49"/>
        <v>7647.8680000000004</v>
      </c>
      <c r="U166" s="1285">
        <f t="shared" si="44"/>
        <v>892.4</v>
      </c>
      <c r="V166" s="1285">
        <f t="shared" si="47"/>
        <v>8540.268</v>
      </c>
      <c r="W166" s="1285">
        <f>IF(AND(MONTH(W$4)=MONTH($H166),YEAR(W$4)=YEAR($H166)),#REF!,IF(AND(MONTH(W$4)=MONTH($G166),YEAR(W$4)=YEAR($G166)),#REF!,IF(AND(W$4&lt;($H166+1),(W$4+1)&gt;$G166),$Q166,0)))</f>
        <v>0</v>
      </c>
      <c r="X166" s="1285">
        <f>IF(AND(MONTH(X$4)=MONTH($H166),YEAR(X$4)=YEAR($H166)),#REF!,IF(AND(MONTH(X$4)=MONTH($G166),YEAR(X$4)=YEAR($G166)),#REF!,IF(AND(X$4&lt;($H166+1),(X$4+1)&gt;$G166),$T166,0)))</f>
        <v>0</v>
      </c>
      <c r="Y166" s="1285">
        <f>IF(AND(MONTH(Y$4)=MONTH($H166),YEAR(Y$4)=YEAR($H166)),#REF!,IF(AND(MONTH(Y$4)=MONTH($G166),YEAR(Y$4)=YEAR($G166)),#REF!,IF(AND(Y$4&lt;($H166+1),(Y$4+1)&gt;$G166),$T166,0)))</f>
        <v>0</v>
      </c>
      <c r="Z166" s="1285">
        <f>IF(AND(MONTH(Z$4)=MONTH($H166),YEAR(Z$4)=YEAR($H166)),#REF!,IF(AND(MONTH(Z$4)=MONTH($G166),YEAR(Z$4)=YEAR($G166)),#REF!,IF(AND(Z$4&lt;($H166+1),(Z$4+1)&gt;$G166),$T166,0)))</f>
        <v>0</v>
      </c>
      <c r="AA166" s="1285">
        <f>IF(AND(MONTH(AA$4)=MONTH($H166),YEAR(AA$4)=YEAR($H166)),#REF!,IF(AND(MONTH(AA$4)=MONTH($G166),YEAR(AA$4)=YEAR($G166)),#REF!,IF(AND(AA$4&lt;($H166+1),(AA$4+1)&gt;$G166),$T166,0)))</f>
        <v>0</v>
      </c>
      <c r="AB166" s="1285">
        <f>IF(AND(MONTH(AB$4)=MONTH($H166),YEAR(AB$4)=YEAR($H166)),#REF!,IF(AND(MONTH(AB$4)=MONTH($G166),YEAR(AB$4)=YEAR($G166)),#REF!,IF(AND(AB$4&lt;($H166+1),(AB$4+1)&gt;$G166),$T166,0)))</f>
        <v>0</v>
      </c>
      <c r="AC166" s="1285">
        <f>IF(AND(MONTH(AC$4)=MONTH($H166),YEAR(AC$4)=YEAR($H166)),#REF!,IF(AND(MONTH(AC$4)=MONTH($G166),YEAR(AC$4)=YEAR($G166)),#REF!,IF(AND(AC$4&lt;($H166+1),(AC$4+1)&gt;$G166),$T166,0)))</f>
        <v>0</v>
      </c>
      <c r="AD166" s="1285">
        <f>IF(AND(MONTH(AD$4)=MONTH($H166),YEAR(AD$4)=YEAR($H166)),#REF!,IF(AND(MONTH(AD$4)=MONTH($G166),YEAR(AD$4)=YEAR($G166)),#REF!,IF(AND(AD$4&lt;($H166+1),(AD$4+1)&gt;$G166),$T166,0)))</f>
        <v>0</v>
      </c>
      <c r="AE166" s="1285">
        <f>IF(AND(MONTH(AE$4)=MONTH($H166),YEAR(AE$4)=YEAR($H166)),#REF!,IF(AND(MONTH(AE$4)=MONTH($G166),YEAR(AE$4)=YEAR($G166)),#REF!,IF(AND(AE$4&lt;($H166+1),(AE$4+1)&gt;$G166),$T166,0)))</f>
        <v>0</v>
      </c>
      <c r="AF166" s="1285">
        <f>IF(AND(MONTH(AF$4)=MONTH($H166),YEAR(AF$4)=YEAR($H166)),#REF!,IF(AND(MONTH(AF$4)=MONTH($G166),YEAR(AF$4)=YEAR($G166)),#REF!,IF(AND(AF$4&lt;($H166+1),(AF$4+1)&gt;$G166),$T166,0)))</f>
        <v>0</v>
      </c>
      <c r="AG166" s="1285">
        <f>IF(AND(MONTH(AG$4)=MONTH($H166),YEAR(AG$4)=YEAR($H166)),#REF!,IF(AND(MONTH(AG$4)=MONTH($G166),YEAR(AG$4)=YEAR($G166)),#REF!,IF(AND(AG$4&lt;($H166+1),(AG$4+1)&gt;$G166),$T166,0)))</f>
        <v>0</v>
      </c>
      <c r="AH166" s="1285">
        <f>IF(AND(MONTH(AH$4)=MONTH($H166),YEAR(AH$4)=YEAR($H166)),#REF!,IF(AND(MONTH(AH$4)=MONTH($G166),YEAR(AH$4)=YEAR($G166)),#REF!,IF(AND(AH$4&lt;($H166+1),(AH$4+1)&gt;$G166),$T166,0)))</f>
        <v>0</v>
      </c>
      <c r="AI166" s="1285">
        <f>IF(AND(MONTH(AI$4)=MONTH($H166),YEAR(AI$4)=YEAR($H166)),#REF!,IF(AND(MONTH(AI$4)=MONTH($G166),YEAR(AI$4)=YEAR($G166)),#REF!,IF(AND(AI$4&lt;($H166+1),(AI$4+1)&gt;$G166),$R166,0)))</f>
        <v>0</v>
      </c>
      <c r="AJ166" s="1285">
        <f>IF(AND(MONTH(AJ$4)=MONTH($H166),YEAR(AJ$4)=YEAR($H166)),#REF!,IF(AND(MONTH(AJ$4)=MONTH($G166),YEAR(AJ$4)=YEAR($G166)),#REF!,IF(AND(AJ$4&lt;($H166+1),(AJ$4+1)&gt;$G166),$U166,0)))</f>
        <v>0</v>
      </c>
      <c r="AK166" s="1285">
        <f>IF(AND(MONTH(AK$4)=MONTH($H166),YEAR(AK$4)=YEAR($H166)),#REF!,IF(AND(MONTH(AK$4)=MONTH($G166),YEAR(AK$4)=YEAR($G166)),#REF!,IF(AND(AK$4&lt;($H166+1),(AK$4+1)&gt;$G166),$U166,0)))</f>
        <v>0</v>
      </c>
      <c r="AL166" s="1285">
        <f>IF(AND(MONTH(AL$4)=MONTH($H166),YEAR(AL$4)=YEAR($H166)),#REF!,IF(AND(MONTH(AL$4)=MONTH($G166),YEAR(AL$4)=YEAR($G166)),#REF!,IF(AND(AL$4&lt;($H166+1),(AL$4+1)&gt;$G166),$U166,0)))</f>
        <v>0</v>
      </c>
      <c r="AM166" s="1285">
        <f>IF(AND(MONTH(AM$4)=MONTH($H166),YEAR(AM$4)=YEAR($H166)),#REF!,IF(AND(MONTH(AM$4)=MONTH($G166),YEAR(AM$4)=YEAR($G166)),#REF!,IF(AND(AM$4&lt;($H166+1),(AM$4+1)&gt;$G166),$U166,0)))</f>
        <v>0</v>
      </c>
      <c r="AN166" s="1285">
        <f>IF(AND(MONTH(AN$4)=MONTH($H166),YEAR(AN$4)=YEAR($H166)),#REF!,IF(AND(MONTH(AN$4)=MONTH($G166),YEAR(AN$4)=YEAR($G166)),#REF!,IF(AND(AN$4&lt;($H166+1),(AN$4+1)&gt;$G166),$U166,0)))</f>
        <v>0</v>
      </c>
      <c r="AO166" s="1285">
        <f>IF(AND(MONTH(AO$4)=MONTH($H166),YEAR(AO$4)=YEAR($H166)),#REF!,IF(AND(MONTH(AO$4)=MONTH($G166),YEAR(AO$4)=YEAR($G166)),#REF!,IF(AND(AO$4&lt;($H166+1),(AO$4+1)&gt;$G166),$U166,0)))</f>
        <v>0</v>
      </c>
      <c r="AP166" s="1285">
        <f>IF(AND(MONTH(AP$4)=MONTH($H166),YEAR(AP$4)=YEAR($H166)),#REF!,IF(AND(MONTH(AP$4)=MONTH($G166),YEAR(AP$4)=YEAR($G166)),#REF!,IF(AND(AP$4&lt;($H166+1),(AP$4+1)&gt;$G166),$U166,0)))</f>
        <v>0</v>
      </c>
      <c r="AQ166" s="1285">
        <f>IF(AND(MONTH(AQ$4)=MONTH($H166),YEAR(AQ$4)=YEAR($H166)),#REF!,IF(AND(MONTH(AQ$4)=MONTH($G166),YEAR(AQ$4)=YEAR($G166)),#REF!,IF(AND(AQ$4&lt;($H166+1),(AQ$4+1)&gt;$G166),$U166,0)))</f>
        <v>0</v>
      </c>
      <c r="AR166" s="1285">
        <f>IF(AND(MONTH(AR$4)=MONTH($H166),YEAR(AR$4)=YEAR($H166)),#REF!,IF(AND(MONTH(AR$4)=MONTH($G166),YEAR(AR$4)=YEAR($G166)),#REF!,IF(AND(AR$4&lt;($H166+1),(AR$4+1)&gt;$G166),$U166,0)))</f>
        <v>0</v>
      </c>
      <c r="AS166" s="1285">
        <f>IF(AND(MONTH(AS$4)=MONTH($H166),YEAR(AS$4)=YEAR($H166)),#REF!,IF(AND(MONTH(AS$4)=MONTH($G166),YEAR(AS$4)=YEAR($G166)),#REF!,IF(AND(AS$4&lt;($H166+1),(AS$4+1)&gt;$G166),$U166,0)))</f>
        <v>0</v>
      </c>
      <c r="AT166" s="1285">
        <f>IF(AND(MONTH(AT$4)=MONTH($H166),YEAR(AT$4)=YEAR($H166)),#REF!,IF(AND(MONTH(AT$4)=MONTH($G166),YEAR(AT$4)=YEAR($G166)),#REF!,IF(AND(AT$4&lt;($H166+1),(AT$4+1)&gt;$G166),$U166,0)))</f>
        <v>0</v>
      </c>
      <c r="AU166" s="1297"/>
      <c r="AV166" s="1028"/>
      <c r="AW166" s="1028"/>
    </row>
    <row r="167" spans="1:49" ht="18" customHeight="1">
      <c r="A167" s="1186">
        <v>66</v>
      </c>
      <c r="B167" s="1187" t="s">
        <v>167</v>
      </c>
      <c r="C167" s="1187" t="s">
        <v>35</v>
      </c>
      <c r="D167" s="1187"/>
      <c r="E167" s="1187"/>
      <c r="F167" s="1189" t="s">
        <v>204</v>
      </c>
      <c r="G167" s="1190">
        <v>44569</v>
      </c>
      <c r="H167" s="1190">
        <v>44933</v>
      </c>
      <c r="I167" s="1235"/>
      <c r="J167" s="1236">
        <v>505</v>
      </c>
      <c r="K167" s="1236">
        <v>505</v>
      </c>
      <c r="L167" s="1237">
        <v>15.87</v>
      </c>
      <c r="M167" s="1237">
        <v>1.38</v>
      </c>
      <c r="N167" s="1237">
        <v>17.330500000000001</v>
      </c>
      <c r="O167" s="1238">
        <v>2.2999999999999998</v>
      </c>
      <c r="P167" s="1234">
        <f t="shared" si="50"/>
        <v>17.25</v>
      </c>
      <c r="Q167" s="1284">
        <f t="shared" si="48"/>
        <v>8014.35</v>
      </c>
      <c r="R167" s="1285">
        <f t="shared" si="46"/>
        <v>696.9</v>
      </c>
      <c r="S167" s="1285">
        <f t="shared" si="45"/>
        <v>8711.25</v>
      </c>
      <c r="T167" s="1285">
        <f t="shared" si="49"/>
        <v>8751.9025000000001</v>
      </c>
      <c r="U167" s="1285">
        <f t="shared" si="44"/>
        <v>1161.5</v>
      </c>
      <c r="V167" s="1285">
        <f t="shared" si="47"/>
        <v>9913.4025000000001</v>
      </c>
      <c r="W167" s="1285" t="e">
        <f>IF(AND(MONTH(W$4)=MONTH($H167),YEAR(W$4)=YEAR($H167)),#REF!,IF(AND(MONTH(W$4)=MONTH($G167),YEAR(W$4)=YEAR($G167)),#REF!,IF(AND(W$4&lt;($H167+1),(W$4+1)&gt;$G167),$Q167,0)))</f>
        <v>#REF!</v>
      </c>
      <c r="X167" s="1285">
        <f>IF(AND(MONTH(X$4)=MONTH($H167),YEAR(X$4)=YEAR($H167)),#REF!,IF(AND(MONTH(X$4)=MONTH($G167),YEAR(X$4)=YEAR($G167)),#REF!,IF(AND(X$4&lt;($H167+1),(X$4+1)&gt;$G167),$T167,0)))</f>
        <v>0</v>
      </c>
      <c r="Y167" s="1285">
        <f>IF(AND(MONTH(Y$4)=MONTH($H167),YEAR(Y$4)=YEAR($H167)),#REF!,IF(AND(MONTH(Y$4)=MONTH($G167),YEAR(Y$4)=YEAR($G167)),#REF!,IF(AND(Y$4&lt;($H167+1),(Y$4+1)&gt;$G167),$T167,0)))</f>
        <v>0</v>
      </c>
      <c r="Z167" s="1285">
        <f>IF(AND(MONTH(Z$4)=MONTH($H167),YEAR(Z$4)=YEAR($H167)),#REF!,IF(AND(MONTH(Z$4)=MONTH($G167),YEAR(Z$4)=YEAR($G167)),#REF!,IF(AND(Z$4&lt;($H167+1),(Z$4+1)&gt;$G167),$T167,0)))</f>
        <v>0</v>
      </c>
      <c r="AA167" s="1285">
        <f>IF(AND(MONTH(AA$4)=MONTH($H167),YEAR(AA$4)=YEAR($H167)),#REF!,IF(AND(MONTH(AA$4)=MONTH($G167),YEAR(AA$4)=YEAR($G167)),#REF!,IF(AND(AA$4&lt;($H167+1),(AA$4+1)&gt;$G167),$T167,0)))</f>
        <v>0</v>
      </c>
      <c r="AB167" s="1285">
        <f>IF(AND(MONTH(AB$4)=MONTH($H167),YEAR(AB$4)=YEAR($H167)),#REF!,IF(AND(MONTH(AB$4)=MONTH($G167),YEAR(AB$4)=YEAR($G167)),#REF!,IF(AND(AB$4&lt;($H167+1),(AB$4+1)&gt;$G167),$T167,0)))</f>
        <v>0</v>
      </c>
      <c r="AC167" s="1285">
        <f>IF(AND(MONTH(AC$4)=MONTH($H167),YEAR(AC$4)=YEAR($H167)),#REF!,IF(AND(MONTH(AC$4)=MONTH($G167),YEAR(AC$4)=YEAR($G167)),#REF!,IF(AND(AC$4&lt;($H167+1),(AC$4+1)&gt;$G167),$T167,0)))</f>
        <v>0</v>
      </c>
      <c r="AD167" s="1285">
        <f>IF(AND(MONTH(AD$4)=MONTH($H167),YEAR(AD$4)=YEAR($H167)),#REF!,IF(AND(MONTH(AD$4)=MONTH($G167),YEAR(AD$4)=YEAR($G167)),#REF!,IF(AND(AD$4&lt;($H167+1),(AD$4+1)&gt;$G167),$T167,0)))</f>
        <v>0</v>
      </c>
      <c r="AE167" s="1285">
        <f>IF(AND(MONTH(AE$4)=MONTH($H167),YEAR(AE$4)=YEAR($H167)),#REF!,IF(AND(MONTH(AE$4)=MONTH($G167),YEAR(AE$4)=YEAR($G167)),#REF!,IF(AND(AE$4&lt;($H167+1),(AE$4+1)&gt;$G167),$T167,0)))</f>
        <v>0</v>
      </c>
      <c r="AF167" s="1285">
        <f>IF(AND(MONTH(AF$4)=MONTH($H167),YEAR(AF$4)=YEAR($H167)),#REF!,IF(AND(MONTH(AF$4)=MONTH($G167),YEAR(AF$4)=YEAR($G167)),#REF!,IF(AND(AF$4&lt;($H167+1),(AF$4+1)&gt;$G167),$T167,0)))</f>
        <v>0</v>
      </c>
      <c r="AG167" s="1285">
        <f>IF(AND(MONTH(AG$4)=MONTH($H167),YEAR(AG$4)=YEAR($H167)),#REF!,IF(AND(MONTH(AG$4)=MONTH($G167),YEAR(AG$4)=YEAR($G167)),#REF!,IF(AND(AG$4&lt;($H167+1),(AG$4+1)&gt;$G167),$T167,0)))</f>
        <v>0</v>
      </c>
      <c r="AH167" s="1285">
        <f>IF(AND(MONTH(AH$4)=MONTH($H167),YEAR(AH$4)=YEAR($H167)),#REF!,IF(AND(MONTH(AH$4)=MONTH($G167),YEAR(AH$4)=YEAR($G167)),#REF!,IF(AND(AH$4&lt;($H167+1),(AH$4+1)&gt;$G167),$T167,0)))</f>
        <v>0</v>
      </c>
      <c r="AI167" s="1285" t="e">
        <f>IF(AND(MONTH(AI$4)=MONTH($H167),YEAR(AI$4)=YEAR($H167)),#REF!,IF(AND(MONTH(AI$4)=MONTH($G167),YEAR(AI$4)=YEAR($G167)),#REF!,IF(AND(AI$4&lt;($H167+1),(AI$4+1)&gt;$G167),$R167,0)))</f>
        <v>#REF!</v>
      </c>
      <c r="AJ167" s="1285">
        <f>IF(AND(MONTH(AJ$4)=MONTH($H167),YEAR(AJ$4)=YEAR($H167)),#REF!,IF(AND(MONTH(AJ$4)=MONTH($G167),YEAR(AJ$4)=YEAR($G167)),#REF!,IF(AND(AJ$4&lt;($H167+1),(AJ$4+1)&gt;$G167),$U167,0)))</f>
        <v>0</v>
      </c>
      <c r="AK167" s="1285">
        <f>IF(AND(MONTH(AK$4)=MONTH($H167),YEAR(AK$4)=YEAR($H167)),#REF!,IF(AND(MONTH(AK$4)=MONTH($G167),YEAR(AK$4)=YEAR($G167)),#REF!,IF(AND(AK$4&lt;($H167+1),(AK$4+1)&gt;$G167),$U167,0)))</f>
        <v>0</v>
      </c>
      <c r="AL167" s="1285">
        <f>IF(AND(MONTH(AL$4)=MONTH($H167),YEAR(AL$4)=YEAR($H167)),#REF!,IF(AND(MONTH(AL$4)=MONTH($G167),YEAR(AL$4)=YEAR($G167)),#REF!,IF(AND(AL$4&lt;($H167+1),(AL$4+1)&gt;$G167),$U167,0)))</f>
        <v>0</v>
      </c>
      <c r="AM167" s="1285">
        <f>IF(AND(MONTH(AM$4)=MONTH($H167),YEAR(AM$4)=YEAR($H167)),#REF!,IF(AND(MONTH(AM$4)=MONTH($G167),YEAR(AM$4)=YEAR($G167)),#REF!,IF(AND(AM$4&lt;($H167+1),(AM$4+1)&gt;$G167),$U167,0)))</f>
        <v>0</v>
      </c>
      <c r="AN167" s="1285">
        <f>IF(AND(MONTH(AN$4)=MONTH($H167),YEAR(AN$4)=YEAR($H167)),#REF!,IF(AND(MONTH(AN$4)=MONTH($G167),YEAR(AN$4)=YEAR($G167)),#REF!,IF(AND(AN$4&lt;($H167+1),(AN$4+1)&gt;$G167),$U167,0)))</f>
        <v>0</v>
      </c>
      <c r="AO167" s="1285">
        <f>IF(AND(MONTH(AO$4)=MONTH($H167),YEAR(AO$4)=YEAR($H167)),#REF!,IF(AND(MONTH(AO$4)=MONTH($G167),YEAR(AO$4)=YEAR($G167)),#REF!,IF(AND(AO$4&lt;($H167+1),(AO$4+1)&gt;$G167),$U167,0)))</f>
        <v>0</v>
      </c>
      <c r="AP167" s="1285">
        <f>IF(AND(MONTH(AP$4)=MONTH($H167),YEAR(AP$4)=YEAR($H167)),#REF!,IF(AND(MONTH(AP$4)=MONTH($G167),YEAR(AP$4)=YEAR($G167)),#REF!,IF(AND(AP$4&lt;($H167+1),(AP$4+1)&gt;$G167),$U167,0)))</f>
        <v>0</v>
      </c>
      <c r="AQ167" s="1285">
        <f>IF(AND(MONTH(AQ$4)=MONTH($H167),YEAR(AQ$4)=YEAR($H167)),#REF!,IF(AND(MONTH(AQ$4)=MONTH($G167),YEAR(AQ$4)=YEAR($G167)),#REF!,IF(AND(AQ$4&lt;($H167+1),(AQ$4+1)&gt;$G167),$U167,0)))</f>
        <v>0</v>
      </c>
      <c r="AR167" s="1285">
        <f>IF(AND(MONTH(AR$4)=MONTH($H167),YEAR(AR$4)=YEAR($H167)),#REF!,IF(AND(MONTH(AR$4)=MONTH($G167),YEAR(AR$4)=YEAR($G167)),#REF!,IF(AND(AR$4&lt;($H167+1),(AR$4+1)&gt;$G167),$U167,0)))</f>
        <v>0</v>
      </c>
      <c r="AS167" s="1285">
        <f>IF(AND(MONTH(AS$4)=MONTH($H167),YEAR(AS$4)=YEAR($H167)),#REF!,IF(AND(MONTH(AS$4)=MONTH($G167),YEAR(AS$4)=YEAR($G167)),#REF!,IF(AND(AS$4&lt;($H167+1),(AS$4+1)&gt;$G167),$U167,0)))</f>
        <v>0</v>
      </c>
      <c r="AT167" s="1285">
        <f>IF(AND(MONTH(AT$4)=MONTH($H167),YEAR(AT$4)=YEAR($H167)),#REF!,IF(AND(MONTH(AT$4)=MONTH($G167),YEAR(AT$4)=YEAR($G167)),#REF!,IF(AND(AT$4&lt;($H167+1),(AT$4+1)&gt;$G167),$U167,0)))</f>
        <v>0</v>
      </c>
      <c r="AU167" s="1297"/>
      <c r="AV167" s="1028"/>
      <c r="AW167" s="1028"/>
    </row>
    <row r="168" spans="1:49" ht="18" customHeight="1">
      <c r="A168" s="1186">
        <v>66</v>
      </c>
      <c r="B168" s="1187" t="s">
        <v>167</v>
      </c>
      <c r="C168" s="1187" t="s">
        <v>35</v>
      </c>
      <c r="D168" s="1187"/>
      <c r="E168" s="1187"/>
      <c r="F168" s="1189" t="s">
        <v>204</v>
      </c>
      <c r="G168" s="1190">
        <v>44934</v>
      </c>
      <c r="H168" s="1190">
        <v>45298</v>
      </c>
      <c r="I168" s="1235"/>
      <c r="J168" s="1236">
        <v>0</v>
      </c>
      <c r="K168" s="1236">
        <v>505</v>
      </c>
      <c r="L168" s="1237">
        <v>17.594999999999999</v>
      </c>
      <c r="M168" s="1237">
        <v>1.38</v>
      </c>
      <c r="N168" s="1237">
        <v>19.314250000000001</v>
      </c>
      <c r="O168" s="1238">
        <v>2.2999999999999998</v>
      </c>
      <c r="P168" s="1234">
        <f t="shared" si="50"/>
        <v>18.975000000000001</v>
      </c>
      <c r="Q168" s="1284">
        <f t="shared" si="48"/>
        <v>8885.4750000000004</v>
      </c>
      <c r="R168" s="1285">
        <f t="shared" si="46"/>
        <v>696.9</v>
      </c>
      <c r="S168" s="1285">
        <f t="shared" si="45"/>
        <v>9582.375</v>
      </c>
      <c r="T168" s="1285">
        <f t="shared" si="49"/>
        <v>9753.6962500000009</v>
      </c>
      <c r="U168" s="1285">
        <f t="shared" si="44"/>
        <v>1161.5</v>
      </c>
      <c r="V168" s="1285">
        <f t="shared" si="47"/>
        <v>10915.196250000001</v>
      </c>
      <c r="W168" s="1285" t="e">
        <f>IF(AND(MONTH(W$4)=MONTH($H168),YEAR(W$4)=YEAR($H168)),#REF!,IF(AND(MONTH(W$4)=MONTH($G168),YEAR(W$4)=YEAR($G168)),#REF!,IF(AND(W$4&lt;($H168+1),(W$4+1)&gt;$G168),$Q168,0)))</f>
        <v>#REF!</v>
      </c>
      <c r="X168" s="1285">
        <f>IF(AND(MONTH(X$4)=MONTH($H168),YEAR(X$4)=YEAR($H168)),#REF!,IF(AND(MONTH(X$4)=MONTH($G168),YEAR(X$4)=YEAR($G168)),#REF!,IF(AND(X$4&lt;($H168+1),(X$4+1)&gt;$G168),$T168,0)))</f>
        <v>9753.6962500000009</v>
      </c>
      <c r="Y168" s="1285">
        <f>IF(AND(MONTH(Y$4)=MONTH($H168),YEAR(Y$4)=YEAR($H168)),#REF!,IF(AND(MONTH(Y$4)=MONTH($G168),YEAR(Y$4)=YEAR($G168)),#REF!,IF(AND(Y$4&lt;($H168+1),(Y$4+1)&gt;$G168),$T168,0)))</f>
        <v>9753.6962500000009</v>
      </c>
      <c r="Z168" s="1285">
        <f>IF(AND(MONTH(Z$4)=MONTH($H168),YEAR(Z$4)=YEAR($H168)),#REF!,IF(AND(MONTH(Z$4)=MONTH($G168),YEAR(Z$4)=YEAR($G168)),#REF!,IF(AND(Z$4&lt;($H168+1),(Z$4+1)&gt;$G168),$T168,0)))</f>
        <v>9753.6962500000009</v>
      </c>
      <c r="AA168" s="1285">
        <f>IF(AND(MONTH(AA$4)=MONTH($H168),YEAR(AA$4)=YEAR($H168)),#REF!,IF(AND(MONTH(AA$4)=MONTH($G168),YEAR(AA$4)=YEAR($G168)),#REF!,IF(AND(AA$4&lt;($H168+1),(AA$4+1)&gt;$G168),$T168,0)))</f>
        <v>9753.6962500000009</v>
      </c>
      <c r="AB168" s="1285">
        <f>IF(AND(MONTH(AB$4)=MONTH($H168),YEAR(AB$4)=YEAR($H168)),#REF!,IF(AND(MONTH(AB$4)=MONTH($G168),YEAR(AB$4)=YEAR($G168)),#REF!,IF(AND(AB$4&lt;($H168+1),(AB$4+1)&gt;$G168),$T168,0)))</f>
        <v>9753.6962500000009</v>
      </c>
      <c r="AC168" s="1285">
        <f>IF(AND(MONTH(AC$4)=MONTH($H168),YEAR(AC$4)=YEAR($H168)),#REF!,IF(AND(MONTH(AC$4)=MONTH($G168),YEAR(AC$4)=YEAR($G168)),#REF!,IF(AND(AC$4&lt;($H168+1),(AC$4+1)&gt;$G168),$T168,0)))</f>
        <v>9753.6962500000009</v>
      </c>
      <c r="AD168" s="1285">
        <f>IF(AND(MONTH(AD$4)=MONTH($H168),YEAR(AD$4)=YEAR($H168)),#REF!,IF(AND(MONTH(AD$4)=MONTH($G168),YEAR(AD$4)=YEAR($G168)),#REF!,IF(AND(AD$4&lt;($H168+1),(AD$4+1)&gt;$G168),$T168,0)))</f>
        <v>9753.6962500000009</v>
      </c>
      <c r="AE168" s="1285">
        <f>IF(AND(MONTH(AE$4)=MONTH($H168),YEAR(AE$4)=YEAR($H168)),#REF!,IF(AND(MONTH(AE$4)=MONTH($G168),YEAR(AE$4)=YEAR($G168)),#REF!,IF(AND(AE$4&lt;($H168+1),(AE$4+1)&gt;$G168),$T168,0)))</f>
        <v>9753.6962500000009</v>
      </c>
      <c r="AF168" s="1285">
        <f>IF(AND(MONTH(AF$4)=MONTH($H168),YEAR(AF$4)=YEAR($H168)),#REF!,IF(AND(MONTH(AF$4)=MONTH($G168),YEAR(AF$4)=YEAR($G168)),#REF!,IF(AND(AF$4&lt;($H168+1),(AF$4+1)&gt;$G168),$T168,0)))</f>
        <v>9753.6962500000009</v>
      </c>
      <c r="AG168" s="1285">
        <f>IF(AND(MONTH(AG$4)=MONTH($H168),YEAR(AG$4)=YEAR($H168)),#REF!,IF(AND(MONTH(AG$4)=MONTH($G168),YEAR(AG$4)=YEAR($G168)),#REF!,IF(AND(AG$4&lt;($H168+1),(AG$4+1)&gt;$G168),$T168,0)))</f>
        <v>9753.6962500000009</v>
      </c>
      <c r="AH168" s="1285">
        <f>IF(AND(MONTH(AH$4)=MONTH($H168),YEAR(AH$4)=YEAR($H168)),#REF!,IF(AND(MONTH(AH$4)=MONTH($G168),YEAR(AH$4)=YEAR($G168)),#REF!,IF(AND(AH$4&lt;($H168+1),(AH$4+1)&gt;$G168),$T168,0)))</f>
        <v>9753.6962500000009</v>
      </c>
      <c r="AI168" s="1285" t="e">
        <f>IF(AND(MONTH(AI$4)=MONTH($H168),YEAR(AI$4)=YEAR($H168)),#REF!,IF(AND(MONTH(AI$4)=MONTH($G168),YEAR(AI$4)=YEAR($G168)),#REF!,IF(AND(AI$4&lt;($H168+1),(AI$4+1)&gt;$G168),$R168,0)))</f>
        <v>#REF!</v>
      </c>
      <c r="AJ168" s="1285">
        <f>IF(AND(MONTH(AJ$4)=MONTH($H168),YEAR(AJ$4)=YEAR($H168)),#REF!,IF(AND(MONTH(AJ$4)=MONTH($G168),YEAR(AJ$4)=YEAR($G168)),#REF!,IF(AND(AJ$4&lt;($H168+1),(AJ$4+1)&gt;$G168),$U168,0)))</f>
        <v>1161.5</v>
      </c>
      <c r="AK168" s="1285">
        <f>IF(AND(MONTH(AK$4)=MONTH($H168),YEAR(AK$4)=YEAR($H168)),#REF!,IF(AND(MONTH(AK$4)=MONTH($G168),YEAR(AK$4)=YEAR($G168)),#REF!,IF(AND(AK$4&lt;($H168+1),(AK$4+1)&gt;$G168),$U168,0)))</f>
        <v>1161.5</v>
      </c>
      <c r="AL168" s="1285">
        <f>IF(AND(MONTH(AL$4)=MONTH($H168),YEAR(AL$4)=YEAR($H168)),#REF!,IF(AND(MONTH(AL$4)=MONTH($G168),YEAR(AL$4)=YEAR($G168)),#REF!,IF(AND(AL$4&lt;($H168+1),(AL$4+1)&gt;$G168),$U168,0)))</f>
        <v>1161.5</v>
      </c>
      <c r="AM168" s="1285">
        <f>IF(AND(MONTH(AM$4)=MONTH($H168),YEAR(AM$4)=YEAR($H168)),#REF!,IF(AND(MONTH(AM$4)=MONTH($G168),YEAR(AM$4)=YEAR($G168)),#REF!,IF(AND(AM$4&lt;($H168+1),(AM$4+1)&gt;$G168),$U168,0)))</f>
        <v>1161.5</v>
      </c>
      <c r="AN168" s="1285">
        <f>IF(AND(MONTH(AN$4)=MONTH($H168),YEAR(AN$4)=YEAR($H168)),#REF!,IF(AND(MONTH(AN$4)=MONTH($G168),YEAR(AN$4)=YEAR($G168)),#REF!,IF(AND(AN$4&lt;($H168+1),(AN$4+1)&gt;$G168),$U168,0)))</f>
        <v>1161.5</v>
      </c>
      <c r="AO168" s="1285">
        <f>IF(AND(MONTH(AO$4)=MONTH($H168),YEAR(AO$4)=YEAR($H168)),#REF!,IF(AND(MONTH(AO$4)=MONTH($G168),YEAR(AO$4)=YEAR($G168)),#REF!,IF(AND(AO$4&lt;($H168+1),(AO$4+1)&gt;$G168),$U168,0)))</f>
        <v>1161.5</v>
      </c>
      <c r="AP168" s="1285">
        <f>IF(AND(MONTH(AP$4)=MONTH($H168),YEAR(AP$4)=YEAR($H168)),#REF!,IF(AND(MONTH(AP$4)=MONTH($G168),YEAR(AP$4)=YEAR($G168)),#REF!,IF(AND(AP$4&lt;($H168+1),(AP$4+1)&gt;$G168),$U168,0)))</f>
        <v>1161.5</v>
      </c>
      <c r="AQ168" s="1285">
        <f>IF(AND(MONTH(AQ$4)=MONTH($H168),YEAR(AQ$4)=YEAR($H168)),#REF!,IF(AND(MONTH(AQ$4)=MONTH($G168),YEAR(AQ$4)=YEAR($G168)),#REF!,IF(AND(AQ$4&lt;($H168+1),(AQ$4+1)&gt;$G168),$U168,0)))</f>
        <v>1161.5</v>
      </c>
      <c r="AR168" s="1285">
        <f>IF(AND(MONTH(AR$4)=MONTH($H168),YEAR(AR$4)=YEAR($H168)),#REF!,IF(AND(MONTH(AR$4)=MONTH($G168),YEAR(AR$4)=YEAR($G168)),#REF!,IF(AND(AR$4&lt;($H168+1),(AR$4+1)&gt;$G168),$U168,0)))</f>
        <v>1161.5</v>
      </c>
      <c r="AS168" s="1285">
        <f>IF(AND(MONTH(AS$4)=MONTH($H168),YEAR(AS$4)=YEAR($H168)),#REF!,IF(AND(MONTH(AS$4)=MONTH($G168),YEAR(AS$4)=YEAR($G168)),#REF!,IF(AND(AS$4&lt;($H168+1),(AS$4+1)&gt;$G168),$U168,0)))</f>
        <v>1161.5</v>
      </c>
      <c r="AT168" s="1285">
        <f>IF(AND(MONTH(AT$4)=MONTH($H168),YEAR(AT$4)=YEAR($H168)),#REF!,IF(AND(MONTH(AT$4)=MONTH($G168),YEAR(AT$4)=YEAR($G168)),#REF!,IF(AND(AT$4&lt;($H168+1),(AT$4+1)&gt;$G168),$U168,0)))</f>
        <v>1161.5</v>
      </c>
      <c r="AU168" s="1297"/>
      <c r="AV168" s="1028"/>
      <c r="AW168" s="1028"/>
    </row>
    <row r="169" spans="1:49" ht="18" customHeight="1">
      <c r="A169" s="1186">
        <v>66</v>
      </c>
      <c r="B169" s="1187" t="s">
        <v>167</v>
      </c>
      <c r="C169" s="1187" t="s">
        <v>35</v>
      </c>
      <c r="D169" s="1187"/>
      <c r="E169" s="1209" t="s">
        <v>205</v>
      </c>
      <c r="F169" s="1318" t="s">
        <v>204</v>
      </c>
      <c r="G169" s="1211">
        <v>45299</v>
      </c>
      <c r="H169" s="1211">
        <v>45664</v>
      </c>
      <c r="I169" s="1256"/>
      <c r="J169" s="1257">
        <v>0</v>
      </c>
      <c r="K169" s="1257">
        <v>505</v>
      </c>
      <c r="L169" s="1260">
        <v>0</v>
      </c>
      <c r="M169" s="1260">
        <v>0</v>
      </c>
      <c r="N169" s="1259">
        <v>17.25</v>
      </c>
      <c r="O169" s="1260">
        <v>2.2999999999999998</v>
      </c>
      <c r="P169" s="1261">
        <f>N169+O169</f>
        <v>19.55</v>
      </c>
      <c r="Q169" s="1285">
        <f t="shared" si="48"/>
        <v>0</v>
      </c>
      <c r="R169" s="1285">
        <f t="shared" si="46"/>
        <v>0</v>
      </c>
      <c r="S169" s="1285">
        <f t="shared" ref="S169" si="51">SUM(Q169:R169)</f>
        <v>0</v>
      </c>
      <c r="T169" s="1285">
        <f t="shared" si="49"/>
        <v>8711.25</v>
      </c>
      <c r="U169" s="1285">
        <f t="shared" si="44"/>
        <v>1161.5</v>
      </c>
      <c r="V169" s="1285">
        <f t="shared" ref="V169" si="52">SUM(T169:U169)</f>
        <v>9872.75</v>
      </c>
      <c r="W169" s="1285">
        <f>IF(AND(MONTH(W$4)=MONTH($H169),YEAR(W$4)=YEAR($H169)),#REF!,IF(AND(MONTH(W$4)=MONTH($G169),YEAR(W$4)=YEAR($G169)),#REF!,IF(AND(W$4&lt;($H169+1),(W$4+1)&gt;$G169),$Q169,0)))</f>
        <v>0</v>
      </c>
      <c r="X169" s="1285">
        <f>IF(AND(MONTH(X$4)=MONTH($H169),YEAR(X$4)=YEAR($H169)),#REF!,IF(AND(MONTH(X$4)=MONTH($G169),YEAR(X$4)=YEAR($G169)),#REF!,IF(AND(X$4&lt;($H169+1),(X$4+1)&gt;$G169),$T169,0)))</f>
        <v>0</v>
      </c>
      <c r="Y169" s="1285">
        <f>IF(AND(MONTH(Y$4)=MONTH($H169),YEAR(Y$4)=YEAR($H169)),#REF!,IF(AND(MONTH(Y$4)=MONTH($G169),YEAR(Y$4)=YEAR($G169)),#REF!,IF(AND(Y$4&lt;($H169+1),(Y$4+1)&gt;$G169),$T169,0)))</f>
        <v>0</v>
      </c>
      <c r="Z169" s="1285">
        <f>IF(AND(MONTH(Z$4)=MONTH($H169),YEAR(Z$4)=YEAR($H169)),#REF!,IF(AND(MONTH(Z$4)=MONTH($G169),YEAR(Z$4)=YEAR($G169)),#REF!,IF(AND(Z$4&lt;($H169+1),(Z$4+1)&gt;$G169),$T169,0)))</f>
        <v>0</v>
      </c>
      <c r="AA169" s="1285">
        <f>IF(AND(MONTH(AA$4)=MONTH($H169),YEAR(AA$4)=YEAR($H169)),#REF!,IF(AND(MONTH(AA$4)=MONTH($G169),YEAR(AA$4)=YEAR($G169)),#REF!,IF(AND(AA$4&lt;($H169+1),(AA$4+1)&gt;$G169),$T169,0)))</f>
        <v>0</v>
      </c>
      <c r="AB169" s="1285">
        <f>IF(AND(MONTH(AB$4)=MONTH($H169),YEAR(AB$4)=YEAR($H169)),#REF!,IF(AND(MONTH(AB$4)=MONTH($G169),YEAR(AB$4)=YEAR($G169)),#REF!,IF(AND(AB$4&lt;($H169+1),(AB$4+1)&gt;$G169),$T169,0)))</f>
        <v>0</v>
      </c>
      <c r="AC169" s="1285">
        <f>IF(AND(MONTH(AC$4)=MONTH($H169),YEAR(AC$4)=YEAR($H169)),#REF!,IF(AND(MONTH(AC$4)=MONTH($G169),YEAR(AC$4)=YEAR($G169)),#REF!,IF(AND(AC$4&lt;($H169+1),(AC$4+1)&gt;$G169),$T169,0)))</f>
        <v>0</v>
      </c>
      <c r="AD169" s="1285">
        <f>IF(AND(MONTH(AD$4)=MONTH($H169),YEAR(AD$4)=YEAR($H169)),#REF!,IF(AND(MONTH(AD$4)=MONTH($G169),YEAR(AD$4)=YEAR($G169)),#REF!,IF(AND(AD$4&lt;($H169+1),(AD$4+1)&gt;$G169),$T169,0)))</f>
        <v>0</v>
      </c>
      <c r="AE169" s="1285">
        <f>IF(AND(MONTH(AE$4)=MONTH($H169),YEAR(AE$4)=YEAR($H169)),#REF!,IF(AND(MONTH(AE$4)=MONTH($G169),YEAR(AE$4)=YEAR($G169)),#REF!,IF(AND(AE$4&lt;($H169+1),(AE$4+1)&gt;$G169),$T169,0)))</f>
        <v>0</v>
      </c>
      <c r="AF169" s="1285">
        <f>IF(AND(MONTH(AF$4)=MONTH($H169),YEAR(AF$4)=YEAR($H169)),#REF!,IF(AND(MONTH(AF$4)=MONTH($G169),YEAR(AF$4)=YEAR($G169)),#REF!,IF(AND(AF$4&lt;($H169+1),(AF$4+1)&gt;$G169),$T169,0)))</f>
        <v>0</v>
      </c>
      <c r="AG169" s="1285">
        <f>IF(AND(MONTH(AG$4)=MONTH($H169),YEAR(AG$4)=YEAR($H169)),#REF!,IF(AND(MONTH(AG$4)=MONTH($G169),YEAR(AG$4)=YEAR($G169)),#REF!,IF(AND(AG$4&lt;($H169+1),(AG$4+1)&gt;$G169),$T169,0)))</f>
        <v>0</v>
      </c>
      <c r="AH169" s="1285">
        <f>IF(AND(MONTH(AH$4)=MONTH($H169),YEAR(AH$4)=YEAR($H169)),#REF!,IF(AND(MONTH(AH$4)=MONTH($G169),YEAR(AH$4)=YEAR($G169)),#REF!,IF(AND(AH$4&lt;($H169+1),(AH$4+1)&gt;$G169),$T169,0)))</f>
        <v>0</v>
      </c>
      <c r="AI169" s="1285">
        <f>IF(AND(MONTH(AI$4)=MONTH($H169),YEAR(AI$4)=YEAR($H169)),#REF!,IF(AND(MONTH(AI$4)=MONTH($G169),YEAR(AI$4)=YEAR($G169)),#REF!,IF(AND(AI$4&lt;($H169+1),(AI$4+1)&gt;$G169),$R169,0)))</f>
        <v>0</v>
      </c>
      <c r="AJ169" s="1285">
        <f>IF(AND(MONTH(AJ$4)=MONTH($H169),YEAR(AJ$4)=YEAR($H169)),#REF!,IF(AND(MONTH(AJ$4)=MONTH($G169),YEAR(AJ$4)=YEAR($G169)),#REF!,IF(AND(AJ$4&lt;($H169+1),(AJ$4+1)&gt;$G169),$U169,0)))</f>
        <v>0</v>
      </c>
      <c r="AK169" s="1285">
        <f>IF(AND(MONTH(AK$4)=MONTH($H169),YEAR(AK$4)=YEAR($H169)),#REF!,IF(AND(MONTH(AK$4)=MONTH($G169),YEAR(AK$4)=YEAR($G169)),#REF!,IF(AND(AK$4&lt;($H169+1),(AK$4+1)&gt;$G169),$U169,0)))</f>
        <v>0</v>
      </c>
      <c r="AL169" s="1285">
        <f>IF(AND(MONTH(AL$4)=MONTH($H169),YEAR(AL$4)=YEAR($H169)),#REF!,IF(AND(MONTH(AL$4)=MONTH($G169),YEAR(AL$4)=YEAR($G169)),#REF!,IF(AND(AL$4&lt;($H169+1),(AL$4+1)&gt;$G169),$U169,0)))</f>
        <v>0</v>
      </c>
      <c r="AM169" s="1285">
        <f>IF(AND(MONTH(AM$4)=MONTH($H169),YEAR(AM$4)=YEAR($H169)),#REF!,IF(AND(MONTH(AM$4)=MONTH($G169),YEAR(AM$4)=YEAR($G169)),#REF!,IF(AND(AM$4&lt;($H169+1),(AM$4+1)&gt;$G169),$U169,0)))</f>
        <v>0</v>
      </c>
      <c r="AN169" s="1285">
        <f>IF(AND(MONTH(AN$4)=MONTH($H169),YEAR(AN$4)=YEAR($H169)),#REF!,IF(AND(MONTH(AN$4)=MONTH($G169),YEAR(AN$4)=YEAR($G169)),#REF!,IF(AND(AN$4&lt;($H169+1),(AN$4+1)&gt;$G169),$U169,0)))</f>
        <v>0</v>
      </c>
      <c r="AO169" s="1285">
        <f>IF(AND(MONTH(AO$4)=MONTH($H169),YEAR(AO$4)=YEAR($H169)),#REF!,IF(AND(MONTH(AO$4)=MONTH($G169),YEAR(AO$4)=YEAR($G169)),#REF!,IF(AND(AO$4&lt;($H169+1),(AO$4+1)&gt;$G169),$U169,0)))</f>
        <v>0</v>
      </c>
      <c r="AP169" s="1285">
        <f>IF(AND(MONTH(AP$4)=MONTH($H169),YEAR(AP$4)=YEAR($H169)),#REF!,IF(AND(MONTH(AP$4)=MONTH($G169),YEAR(AP$4)=YEAR($G169)),#REF!,IF(AND(AP$4&lt;($H169+1),(AP$4+1)&gt;$G169),$U169,0)))</f>
        <v>0</v>
      </c>
      <c r="AQ169" s="1285">
        <f>IF(AND(MONTH(AQ$4)=MONTH($H169),YEAR(AQ$4)=YEAR($H169)),#REF!,IF(AND(MONTH(AQ$4)=MONTH($G169),YEAR(AQ$4)=YEAR($G169)),#REF!,IF(AND(AQ$4&lt;($H169+1),(AQ$4+1)&gt;$G169),$U169,0)))</f>
        <v>0</v>
      </c>
      <c r="AR169" s="1285">
        <f>IF(AND(MONTH(AR$4)=MONTH($H169),YEAR(AR$4)=YEAR($H169)),#REF!,IF(AND(MONTH(AR$4)=MONTH($G169),YEAR(AR$4)=YEAR($G169)),#REF!,IF(AND(AR$4&lt;($H169+1),(AR$4+1)&gt;$G169),$U169,0)))</f>
        <v>0</v>
      </c>
      <c r="AS169" s="1285">
        <f>IF(AND(MONTH(AS$4)=MONTH($H169),YEAR(AS$4)=YEAR($H169)),#REF!,IF(AND(MONTH(AS$4)=MONTH($G169),YEAR(AS$4)=YEAR($G169)),#REF!,IF(AND(AS$4&lt;($H169+1),(AS$4+1)&gt;$G169),$U169,0)))</f>
        <v>0</v>
      </c>
      <c r="AT169" s="1285">
        <f>IF(AND(MONTH(AT$4)=MONTH($H169),YEAR(AT$4)=YEAR($H169)),#REF!,IF(AND(MONTH(AT$4)=MONTH($G169),YEAR(AT$4)=YEAR($G169)),#REF!,IF(AND(AT$4&lt;($H169+1),(AT$4+1)&gt;$G169),$U169,0)))</f>
        <v>0</v>
      </c>
      <c r="AU169" s="1297"/>
      <c r="AV169" s="1028"/>
      <c r="AW169" s="1028"/>
    </row>
    <row r="170" spans="1:49" ht="18" customHeight="1">
      <c r="A170" s="1186">
        <v>66</v>
      </c>
      <c r="B170" s="1187" t="s">
        <v>167</v>
      </c>
      <c r="C170" s="1187" t="s">
        <v>35</v>
      </c>
      <c r="D170" s="1187"/>
      <c r="E170" s="1209"/>
      <c r="F170" s="1318" t="s">
        <v>204</v>
      </c>
      <c r="G170" s="1211">
        <v>45665</v>
      </c>
      <c r="H170" s="1211">
        <v>46029</v>
      </c>
      <c r="I170" s="1256"/>
      <c r="J170" s="1257">
        <v>0</v>
      </c>
      <c r="K170" s="1257">
        <v>505</v>
      </c>
      <c r="L170" s="1260">
        <v>0</v>
      </c>
      <c r="M170" s="1260">
        <v>0</v>
      </c>
      <c r="N170" s="1259">
        <v>17.594999999999999</v>
      </c>
      <c r="O170" s="1260">
        <v>2.2999999999999998</v>
      </c>
      <c r="P170" s="1261">
        <f>N170+O170</f>
        <v>19.895</v>
      </c>
      <c r="Q170" s="1285">
        <f t="shared" si="48"/>
        <v>0</v>
      </c>
      <c r="R170" s="1285">
        <f t="shared" si="46"/>
        <v>0</v>
      </c>
      <c r="S170" s="1285">
        <f t="shared" ref="S170" si="53">SUM(Q170:R170)</f>
        <v>0</v>
      </c>
      <c r="T170" s="1285">
        <f t="shared" si="49"/>
        <v>8885.4750000000004</v>
      </c>
      <c r="U170" s="1285">
        <f t="shared" si="44"/>
        <v>1161.5</v>
      </c>
      <c r="V170" s="1285">
        <f t="shared" ref="V170" si="54">SUM(T170:U170)</f>
        <v>10046.975</v>
      </c>
      <c r="W170" s="1285">
        <f>IF(AND(MONTH(W$4)=MONTH($H170),YEAR(W$4)=YEAR($H170)),#REF!,IF(AND(MONTH(W$4)=MONTH($G170),YEAR(W$4)=YEAR($G170)),#REF!,IF(AND(W$4&lt;($H170+1),(W$4+1)&gt;$G170),$Q170,0)))</f>
        <v>0</v>
      </c>
      <c r="X170" s="1285">
        <f>IF(AND(MONTH(X$4)=MONTH($H170),YEAR(X$4)=YEAR($H170)),#REF!,IF(AND(MONTH(X$4)=MONTH($G170),YEAR(X$4)=YEAR($G170)),#REF!,IF(AND(X$4&lt;($H170+1),(X$4+1)&gt;$G170),$T170,0)))</f>
        <v>0</v>
      </c>
      <c r="Y170" s="1285">
        <f>IF(AND(MONTH(Y$4)=MONTH($H170),YEAR(Y$4)=YEAR($H170)),#REF!,IF(AND(MONTH(Y$4)=MONTH($G170),YEAR(Y$4)=YEAR($G170)),#REF!,IF(AND(Y$4&lt;($H170+1),(Y$4+1)&gt;$G170),$T170,0)))</f>
        <v>0</v>
      </c>
      <c r="Z170" s="1285">
        <f>IF(AND(MONTH(Z$4)=MONTH($H170),YEAR(Z$4)=YEAR($H170)),#REF!,IF(AND(MONTH(Z$4)=MONTH($G170),YEAR(Z$4)=YEAR($G170)),#REF!,IF(AND(Z$4&lt;($H170+1),(Z$4+1)&gt;$G170),$T170,0)))</f>
        <v>0</v>
      </c>
      <c r="AA170" s="1285">
        <f>IF(AND(MONTH(AA$4)=MONTH($H170),YEAR(AA$4)=YEAR($H170)),#REF!,IF(AND(MONTH(AA$4)=MONTH($G170),YEAR(AA$4)=YEAR($G170)),#REF!,IF(AND(AA$4&lt;($H170+1),(AA$4+1)&gt;$G170),$T170,0)))</f>
        <v>0</v>
      </c>
      <c r="AB170" s="1285">
        <f>IF(AND(MONTH(AB$4)=MONTH($H170),YEAR(AB$4)=YEAR($H170)),#REF!,IF(AND(MONTH(AB$4)=MONTH($G170),YEAR(AB$4)=YEAR($G170)),#REF!,IF(AND(AB$4&lt;($H170+1),(AB$4+1)&gt;$G170),$T170,0)))</f>
        <v>0</v>
      </c>
      <c r="AC170" s="1285">
        <f>IF(AND(MONTH(AC$4)=MONTH($H170),YEAR(AC$4)=YEAR($H170)),#REF!,IF(AND(MONTH(AC$4)=MONTH($G170),YEAR(AC$4)=YEAR($G170)),#REF!,IF(AND(AC$4&lt;($H170+1),(AC$4+1)&gt;$G170),$T170,0)))</f>
        <v>0</v>
      </c>
      <c r="AD170" s="1285">
        <f>IF(AND(MONTH(AD$4)=MONTH($H170),YEAR(AD$4)=YEAR($H170)),#REF!,IF(AND(MONTH(AD$4)=MONTH($G170),YEAR(AD$4)=YEAR($G170)),#REF!,IF(AND(AD$4&lt;($H170+1),(AD$4+1)&gt;$G170),$T170,0)))</f>
        <v>0</v>
      </c>
      <c r="AE170" s="1285">
        <f>IF(AND(MONTH(AE$4)=MONTH($H170),YEAR(AE$4)=YEAR($H170)),#REF!,IF(AND(MONTH(AE$4)=MONTH($G170),YEAR(AE$4)=YEAR($G170)),#REF!,IF(AND(AE$4&lt;($H170+1),(AE$4+1)&gt;$G170),$T170,0)))</f>
        <v>0</v>
      </c>
      <c r="AF170" s="1285">
        <f>IF(AND(MONTH(AF$4)=MONTH($H170),YEAR(AF$4)=YEAR($H170)),#REF!,IF(AND(MONTH(AF$4)=MONTH($G170),YEAR(AF$4)=YEAR($G170)),#REF!,IF(AND(AF$4&lt;($H170+1),(AF$4+1)&gt;$G170),$T170,0)))</f>
        <v>0</v>
      </c>
      <c r="AG170" s="1285">
        <f>IF(AND(MONTH(AG$4)=MONTH($H170),YEAR(AG$4)=YEAR($H170)),#REF!,IF(AND(MONTH(AG$4)=MONTH($G170),YEAR(AG$4)=YEAR($G170)),#REF!,IF(AND(AG$4&lt;($H170+1),(AG$4+1)&gt;$G170),$T170,0)))</f>
        <v>0</v>
      </c>
      <c r="AH170" s="1285">
        <f>IF(AND(MONTH(AH$4)=MONTH($H170),YEAR(AH$4)=YEAR($H170)),#REF!,IF(AND(MONTH(AH$4)=MONTH($G170),YEAR(AH$4)=YEAR($G170)),#REF!,IF(AND(AH$4&lt;($H170+1),(AH$4+1)&gt;$G170),$T170,0)))</f>
        <v>0</v>
      </c>
      <c r="AI170" s="1285">
        <f>IF(AND(MONTH(AI$4)=MONTH($H170),YEAR(AI$4)=YEAR($H170)),#REF!,IF(AND(MONTH(AI$4)=MONTH($G170),YEAR(AI$4)=YEAR($G170)),#REF!,IF(AND(AI$4&lt;($H170+1),(AI$4+1)&gt;$G170),$R170,0)))</f>
        <v>0</v>
      </c>
      <c r="AJ170" s="1285">
        <f>IF(AND(MONTH(AJ$4)=MONTH($H170),YEAR(AJ$4)=YEAR($H170)),#REF!,IF(AND(MONTH(AJ$4)=MONTH($G170),YEAR(AJ$4)=YEAR($G170)),#REF!,IF(AND(AJ$4&lt;($H170+1),(AJ$4+1)&gt;$G170),$U170,0)))</f>
        <v>0</v>
      </c>
      <c r="AK170" s="1285">
        <f>IF(AND(MONTH(AK$4)=MONTH($H170),YEAR(AK$4)=YEAR($H170)),#REF!,IF(AND(MONTH(AK$4)=MONTH($G170),YEAR(AK$4)=YEAR($G170)),#REF!,IF(AND(AK$4&lt;($H170+1),(AK$4+1)&gt;$G170),$U170,0)))</f>
        <v>0</v>
      </c>
      <c r="AL170" s="1285">
        <f>IF(AND(MONTH(AL$4)=MONTH($H170),YEAR(AL$4)=YEAR($H170)),#REF!,IF(AND(MONTH(AL$4)=MONTH($G170),YEAR(AL$4)=YEAR($G170)),#REF!,IF(AND(AL$4&lt;($H170+1),(AL$4+1)&gt;$G170),$U170,0)))</f>
        <v>0</v>
      </c>
      <c r="AM170" s="1285">
        <f>IF(AND(MONTH(AM$4)=MONTH($H170),YEAR(AM$4)=YEAR($H170)),#REF!,IF(AND(MONTH(AM$4)=MONTH($G170),YEAR(AM$4)=YEAR($G170)),#REF!,IF(AND(AM$4&lt;($H170+1),(AM$4+1)&gt;$G170),$U170,0)))</f>
        <v>0</v>
      </c>
      <c r="AN170" s="1285">
        <f>IF(AND(MONTH(AN$4)=MONTH($H170),YEAR(AN$4)=YEAR($H170)),#REF!,IF(AND(MONTH(AN$4)=MONTH($G170),YEAR(AN$4)=YEAR($G170)),#REF!,IF(AND(AN$4&lt;($H170+1),(AN$4+1)&gt;$G170),$U170,0)))</f>
        <v>0</v>
      </c>
      <c r="AO170" s="1285">
        <f>IF(AND(MONTH(AO$4)=MONTH($H170),YEAR(AO$4)=YEAR($H170)),#REF!,IF(AND(MONTH(AO$4)=MONTH($G170),YEAR(AO$4)=YEAR($G170)),#REF!,IF(AND(AO$4&lt;($H170+1),(AO$4+1)&gt;$G170),$U170,0)))</f>
        <v>0</v>
      </c>
      <c r="AP170" s="1285">
        <f>IF(AND(MONTH(AP$4)=MONTH($H170),YEAR(AP$4)=YEAR($H170)),#REF!,IF(AND(MONTH(AP$4)=MONTH($G170),YEAR(AP$4)=YEAR($G170)),#REF!,IF(AND(AP$4&lt;($H170+1),(AP$4+1)&gt;$G170),$U170,0)))</f>
        <v>0</v>
      </c>
      <c r="AQ170" s="1285">
        <f>IF(AND(MONTH(AQ$4)=MONTH($H170),YEAR(AQ$4)=YEAR($H170)),#REF!,IF(AND(MONTH(AQ$4)=MONTH($G170),YEAR(AQ$4)=YEAR($G170)),#REF!,IF(AND(AQ$4&lt;($H170+1),(AQ$4+1)&gt;$G170),$U170,0)))</f>
        <v>0</v>
      </c>
      <c r="AR170" s="1285">
        <f>IF(AND(MONTH(AR$4)=MONTH($H170),YEAR(AR$4)=YEAR($H170)),#REF!,IF(AND(MONTH(AR$4)=MONTH($G170),YEAR(AR$4)=YEAR($G170)),#REF!,IF(AND(AR$4&lt;($H170+1),(AR$4+1)&gt;$G170),$U170,0)))</f>
        <v>0</v>
      </c>
      <c r="AS170" s="1285">
        <f>IF(AND(MONTH(AS$4)=MONTH($H170),YEAR(AS$4)=YEAR($H170)),#REF!,IF(AND(MONTH(AS$4)=MONTH($G170),YEAR(AS$4)=YEAR($G170)),#REF!,IF(AND(AS$4&lt;($H170+1),(AS$4+1)&gt;$G170),$U170,0)))</f>
        <v>0</v>
      </c>
      <c r="AT170" s="1285">
        <f>IF(AND(MONTH(AT$4)=MONTH($H170),YEAR(AT$4)=YEAR($H170)),#REF!,IF(AND(MONTH(AT$4)=MONTH($G170),YEAR(AT$4)=YEAR($G170)),#REF!,IF(AND(AT$4&lt;($H170+1),(AT$4+1)&gt;$G170),$U170,0)))</f>
        <v>0</v>
      </c>
      <c r="AU170" s="1297"/>
      <c r="AV170" s="1028"/>
      <c r="AW170" s="1028"/>
    </row>
    <row r="171" spans="1:49" ht="18" customHeight="1">
      <c r="A171" s="1186">
        <v>66</v>
      </c>
      <c r="B171" s="1187" t="s">
        <v>167</v>
      </c>
      <c r="C171" s="1187" t="s">
        <v>35</v>
      </c>
      <c r="D171" s="1187"/>
      <c r="E171" s="1209"/>
      <c r="F171" s="1318" t="s">
        <v>204</v>
      </c>
      <c r="G171" s="1211">
        <v>46030</v>
      </c>
      <c r="H171" s="1211">
        <v>46394</v>
      </c>
      <c r="I171" s="1256"/>
      <c r="J171" s="1257">
        <v>0</v>
      </c>
      <c r="K171" s="1257">
        <v>505</v>
      </c>
      <c r="L171" s="1260">
        <v>0</v>
      </c>
      <c r="M171" s="1260">
        <v>0</v>
      </c>
      <c r="N171" s="1259">
        <v>17.824999999999999</v>
      </c>
      <c r="O171" s="1260">
        <v>2.2999999999999998</v>
      </c>
      <c r="P171" s="1261">
        <f>N171+O171</f>
        <v>20.125</v>
      </c>
      <c r="Q171" s="1285">
        <f t="shared" si="48"/>
        <v>0</v>
      </c>
      <c r="R171" s="1285">
        <f t="shared" si="46"/>
        <v>0</v>
      </c>
      <c r="S171" s="1285">
        <f t="shared" ref="S171" si="55">SUM(Q171:R171)</f>
        <v>0</v>
      </c>
      <c r="T171" s="1285">
        <f t="shared" si="49"/>
        <v>9001.625</v>
      </c>
      <c r="U171" s="1285">
        <f t="shared" si="44"/>
        <v>1161.5</v>
      </c>
      <c r="V171" s="1285">
        <f t="shared" ref="V171" si="56">SUM(T171:U171)</f>
        <v>10163.125</v>
      </c>
      <c r="W171" s="1285">
        <f>IF(AND(MONTH(W$4)=MONTH($H171),YEAR(W$4)=YEAR($H171)),#REF!,IF(AND(MONTH(W$4)=MONTH($G171),YEAR(W$4)=YEAR($G171)),#REF!,IF(AND(W$4&lt;($H171+1),(W$4+1)&gt;$G171),$Q171,0)))</f>
        <v>0</v>
      </c>
      <c r="X171" s="1285">
        <f>IF(AND(MONTH(X$4)=MONTH($H171),YEAR(X$4)=YEAR($H171)),#REF!,IF(AND(MONTH(X$4)=MONTH($G171),YEAR(X$4)=YEAR($G171)),#REF!,IF(AND(X$4&lt;($H171+1),(X$4+1)&gt;$G171),$T171,0)))</f>
        <v>0</v>
      </c>
      <c r="Y171" s="1285">
        <f>IF(AND(MONTH(Y$4)=MONTH($H171),YEAR(Y$4)=YEAR($H171)),#REF!,IF(AND(MONTH(Y$4)=MONTH($G171),YEAR(Y$4)=YEAR($G171)),#REF!,IF(AND(Y$4&lt;($H171+1),(Y$4+1)&gt;$G171),$T171,0)))</f>
        <v>0</v>
      </c>
      <c r="Z171" s="1285">
        <f>IF(AND(MONTH(Z$4)=MONTH($H171),YEAR(Z$4)=YEAR($H171)),#REF!,IF(AND(MONTH(Z$4)=MONTH($G171),YEAR(Z$4)=YEAR($G171)),#REF!,IF(AND(Z$4&lt;($H171+1),(Z$4+1)&gt;$G171),$T171,0)))</f>
        <v>0</v>
      </c>
      <c r="AA171" s="1285">
        <f>IF(AND(MONTH(AA$4)=MONTH($H171),YEAR(AA$4)=YEAR($H171)),#REF!,IF(AND(MONTH(AA$4)=MONTH($G171),YEAR(AA$4)=YEAR($G171)),#REF!,IF(AND(AA$4&lt;($H171+1),(AA$4+1)&gt;$G171),$T171,0)))</f>
        <v>0</v>
      </c>
      <c r="AB171" s="1285">
        <f>IF(AND(MONTH(AB$4)=MONTH($H171),YEAR(AB$4)=YEAR($H171)),#REF!,IF(AND(MONTH(AB$4)=MONTH($G171),YEAR(AB$4)=YEAR($G171)),#REF!,IF(AND(AB$4&lt;($H171+1),(AB$4+1)&gt;$G171),$T171,0)))</f>
        <v>0</v>
      </c>
      <c r="AC171" s="1285">
        <f>IF(AND(MONTH(AC$4)=MONTH($H171),YEAR(AC$4)=YEAR($H171)),#REF!,IF(AND(MONTH(AC$4)=MONTH($G171),YEAR(AC$4)=YEAR($G171)),#REF!,IF(AND(AC$4&lt;($H171+1),(AC$4+1)&gt;$G171),$T171,0)))</f>
        <v>0</v>
      </c>
      <c r="AD171" s="1285">
        <f>IF(AND(MONTH(AD$4)=MONTH($H171),YEAR(AD$4)=YEAR($H171)),#REF!,IF(AND(MONTH(AD$4)=MONTH($G171),YEAR(AD$4)=YEAR($G171)),#REF!,IF(AND(AD$4&lt;($H171+1),(AD$4+1)&gt;$G171),$T171,0)))</f>
        <v>0</v>
      </c>
      <c r="AE171" s="1285">
        <f>IF(AND(MONTH(AE$4)=MONTH($H171),YEAR(AE$4)=YEAR($H171)),#REF!,IF(AND(MONTH(AE$4)=MONTH($G171),YEAR(AE$4)=YEAR($G171)),#REF!,IF(AND(AE$4&lt;($H171+1),(AE$4+1)&gt;$G171),$T171,0)))</f>
        <v>0</v>
      </c>
      <c r="AF171" s="1285">
        <f>IF(AND(MONTH(AF$4)=MONTH($H171),YEAR(AF$4)=YEAR($H171)),#REF!,IF(AND(MONTH(AF$4)=MONTH($G171),YEAR(AF$4)=YEAR($G171)),#REF!,IF(AND(AF$4&lt;($H171+1),(AF$4+1)&gt;$G171),$T171,0)))</f>
        <v>0</v>
      </c>
      <c r="AG171" s="1285">
        <f>IF(AND(MONTH(AG$4)=MONTH($H171),YEAR(AG$4)=YEAR($H171)),#REF!,IF(AND(MONTH(AG$4)=MONTH($G171),YEAR(AG$4)=YEAR($G171)),#REF!,IF(AND(AG$4&lt;($H171+1),(AG$4+1)&gt;$G171),$T171,0)))</f>
        <v>0</v>
      </c>
      <c r="AH171" s="1285">
        <f>IF(AND(MONTH(AH$4)=MONTH($H171),YEAR(AH$4)=YEAR($H171)),#REF!,IF(AND(MONTH(AH$4)=MONTH($G171),YEAR(AH$4)=YEAR($G171)),#REF!,IF(AND(AH$4&lt;($H171+1),(AH$4+1)&gt;$G171),$T171,0)))</f>
        <v>0</v>
      </c>
      <c r="AI171" s="1285">
        <f>IF(AND(MONTH(AI$4)=MONTH($H171),YEAR(AI$4)=YEAR($H171)),#REF!,IF(AND(MONTH(AI$4)=MONTH($G171),YEAR(AI$4)=YEAR($G171)),#REF!,IF(AND(AI$4&lt;($H171+1),(AI$4+1)&gt;$G171),$R171,0)))</f>
        <v>0</v>
      </c>
      <c r="AJ171" s="1285">
        <f>IF(AND(MONTH(AJ$4)=MONTH($H171),YEAR(AJ$4)=YEAR($H171)),#REF!,IF(AND(MONTH(AJ$4)=MONTH($G171),YEAR(AJ$4)=YEAR($G171)),#REF!,IF(AND(AJ$4&lt;($H171+1),(AJ$4+1)&gt;$G171),$U171,0)))</f>
        <v>0</v>
      </c>
      <c r="AK171" s="1285">
        <f>IF(AND(MONTH(AK$4)=MONTH($H171),YEAR(AK$4)=YEAR($H171)),#REF!,IF(AND(MONTH(AK$4)=MONTH($G171),YEAR(AK$4)=YEAR($G171)),#REF!,IF(AND(AK$4&lt;($H171+1),(AK$4+1)&gt;$G171),$U171,0)))</f>
        <v>0</v>
      </c>
      <c r="AL171" s="1285">
        <f>IF(AND(MONTH(AL$4)=MONTH($H171),YEAR(AL$4)=YEAR($H171)),#REF!,IF(AND(MONTH(AL$4)=MONTH($G171),YEAR(AL$4)=YEAR($G171)),#REF!,IF(AND(AL$4&lt;($H171+1),(AL$4+1)&gt;$G171),$U171,0)))</f>
        <v>0</v>
      </c>
      <c r="AM171" s="1285">
        <f>IF(AND(MONTH(AM$4)=MONTH($H171),YEAR(AM$4)=YEAR($H171)),#REF!,IF(AND(MONTH(AM$4)=MONTH($G171),YEAR(AM$4)=YEAR($G171)),#REF!,IF(AND(AM$4&lt;($H171+1),(AM$4+1)&gt;$G171),$U171,0)))</f>
        <v>0</v>
      </c>
      <c r="AN171" s="1285">
        <f>IF(AND(MONTH(AN$4)=MONTH($H171),YEAR(AN$4)=YEAR($H171)),#REF!,IF(AND(MONTH(AN$4)=MONTH($G171),YEAR(AN$4)=YEAR($G171)),#REF!,IF(AND(AN$4&lt;($H171+1),(AN$4+1)&gt;$G171),$U171,0)))</f>
        <v>0</v>
      </c>
      <c r="AO171" s="1285">
        <f>IF(AND(MONTH(AO$4)=MONTH($H171),YEAR(AO$4)=YEAR($H171)),#REF!,IF(AND(MONTH(AO$4)=MONTH($G171),YEAR(AO$4)=YEAR($G171)),#REF!,IF(AND(AO$4&lt;($H171+1),(AO$4+1)&gt;$G171),$U171,0)))</f>
        <v>0</v>
      </c>
      <c r="AP171" s="1285">
        <f>IF(AND(MONTH(AP$4)=MONTH($H171),YEAR(AP$4)=YEAR($H171)),#REF!,IF(AND(MONTH(AP$4)=MONTH($G171),YEAR(AP$4)=YEAR($G171)),#REF!,IF(AND(AP$4&lt;($H171+1),(AP$4+1)&gt;$G171),$U171,0)))</f>
        <v>0</v>
      </c>
      <c r="AQ171" s="1285">
        <f>IF(AND(MONTH(AQ$4)=MONTH($H171),YEAR(AQ$4)=YEAR($H171)),#REF!,IF(AND(MONTH(AQ$4)=MONTH($G171),YEAR(AQ$4)=YEAR($G171)),#REF!,IF(AND(AQ$4&lt;($H171+1),(AQ$4+1)&gt;$G171),$U171,0)))</f>
        <v>0</v>
      </c>
      <c r="AR171" s="1285">
        <f>IF(AND(MONTH(AR$4)=MONTH($H171),YEAR(AR$4)=YEAR($H171)),#REF!,IF(AND(MONTH(AR$4)=MONTH($G171),YEAR(AR$4)=YEAR($G171)),#REF!,IF(AND(AR$4&lt;($H171+1),(AR$4+1)&gt;$G171),$U171,0)))</f>
        <v>0</v>
      </c>
      <c r="AS171" s="1285">
        <f>IF(AND(MONTH(AS$4)=MONTH($H171),YEAR(AS$4)=YEAR($H171)),#REF!,IF(AND(MONTH(AS$4)=MONTH($G171),YEAR(AS$4)=YEAR($G171)),#REF!,IF(AND(AS$4&lt;($H171+1),(AS$4+1)&gt;$G171),$U171,0)))</f>
        <v>0</v>
      </c>
      <c r="AT171" s="1285">
        <f>IF(AND(MONTH(AT$4)=MONTH($H171),YEAR(AT$4)=YEAR($H171)),#REF!,IF(AND(MONTH(AT$4)=MONTH($G171),YEAR(AT$4)=YEAR($G171)),#REF!,IF(AND(AT$4&lt;($H171+1),(AT$4+1)&gt;$G171),$U171,0)))</f>
        <v>0</v>
      </c>
      <c r="AU171" s="1297"/>
      <c r="AV171" s="1028"/>
      <c r="AW171" s="1028"/>
    </row>
    <row r="172" spans="1:49" ht="18" customHeight="1">
      <c r="A172" s="1186">
        <v>67</v>
      </c>
      <c r="B172" s="1187" t="s">
        <v>167</v>
      </c>
      <c r="C172" s="1187" t="s">
        <v>71</v>
      </c>
      <c r="D172" s="1376" t="s">
        <v>206</v>
      </c>
      <c r="E172" s="1187" t="s">
        <v>207</v>
      </c>
      <c r="F172" s="1377" t="s">
        <v>208</v>
      </c>
      <c r="G172" s="1190">
        <v>44844</v>
      </c>
      <c r="H172" s="1190">
        <v>45208</v>
      </c>
      <c r="I172" s="1235"/>
      <c r="J172" s="1236">
        <v>359</v>
      </c>
      <c r="K172" s="1236">
        <v>359</v>
      </c>
      <c r="L172" s="1237">
        <v>20.239999999999998</v>
      </c>
      <c r="M172" s="1237">
        <v>1.38</v>
      </c>
      <c r="N172" s="1237">
        <v>22.356000000000002</v>
      </c>
      <c r="O172" s="1238">
        <v>2.2999999999999998</v>
      </c>
      <c r="P172" s="1234">
        <f>L172+M172</f>
        <v>21.62</v>
      </c>
      <c r="Q172" s="1284">
        <f t="shared" si="48"/>
        <v>7266.16</v>
      </c>
      <c r="R172" s="1285">
        <f t="shared" si="46"/>
        <v>495.42</v>
      </c>
      <c r="S172" s="1285">
        <f t="shared" si="45"/>
        <v>7761.58</v>
      </c>
      <c r="T172" s="1285">
        <f t="shared" si="49"/>
        <v>8025.8040000000001</v>
      </c>
      <c r="U172" s="1285">
        <f t="shared" si="44"/>
        <v>825.7</v>
      </c>
      <c r="V172" s="1285">
        <f t="shared" si="47"/>
        <v>8851.5040000000008</v>
      </c>
      <c r="W172" s="1285">
        <f>IF(AND(MONTH(W$4)=MONTH($H172),YEAR(W$4)=YEAR($H172)),#REF!,IF(AND(MONTH(W$4)=MONTH($G172),YEAR(W$4)=YEAR($G172)),#REF!,IF(AND(W$4&lt;($H172+1),(W$4+1)&gt;$G172),$Q172,0)))</f>
        <v>7266.16</v>
      </c>
      <c r="X172" s="1285">
        <f>IF(AND(MONTH(X$4)=MONTH($H172),YEAR(X$4)=YEAR($H172)),#REF!,IF(AND(MONTH(X$4)=MONTH($G172),YEAR(X$4)=YEAR($G172)),#REF!,IF(AND(X$4&lt;($H172+1),(X$4+1)&gt;$G172),$T172,0)))</f>
        <v>8025.8040000000001</v>
      </c>
      <c r="Y172" s="1285">
        <f>IF(AND(MONTH(Y$4)=MONTH($H172),YEAR(Y$4)=YEAR($H172)),#REF!,IF(AND(MONTH(Y$4)=MONTH($G172),YEAR(Y$4)=YEAR($G172)),#REF!,IF(AND(Y$4&lt;($H172+1),(Y$4+1)&gt;$G172),$T172,0)))</f>
        <v>8025.8040000000001</v>
      </c>
      <c r="Z172" s="1285">
        <f>IF(AND(MONTH(Z$4)=MONTH($H172),YEAR(Z$4)=YEAR($H172)),#REF!,IF(AND(MONTH(Z$4)=MONTH($G172),YEAR(Z$4)=YEAR($G172)),#REF!,IF(AND(Z$4&lt;($H172+1),(Z$4+1)&gt;$G172),$T172,0)))</f>
        <v>8025.8040000000001</v>
      </c>
      <c r="AA172" s="1285">
        <f>IF(AND(MONTH(AA$4)=MONTH($H172),YEAR(AA$4)=YEAR($H172)),#REF!,IF(AND(MONTH(AA$4)=MONTH($G172),YEAR(AA$4)=YEAR($G172)),#REF!,IF(AND(AA$4&lt;($H172+1),(AA$4+1)&gt;$G172),$T172,0)))</f>
        <v>8025.8040000000001</v>
      </c>
      <c r="AB172" s="1285">
        <f>IF(AND(MONTH(AB$4)=MONTH($H172),YEAR(AB$4)=YEAR($H172)),#REF!,IF(AND(MONTH(AB$4)=MONTH($G172),YEAR(AB$4)=YEAR($G172)),#REF!,IF(AND(AB$4&lt;($H172+1),(AB$4+1)&gt;$G172),$T172,0)))</f>
        <v>8025.8040000000001</v>
      </c>
      <c r="AC172" s="1285">
        <f>IF(AND(MONTH(AC$4)=MONTH($H172),YEAR(AC$4)=YEAR($H172)),#REF!,IF(AND(MONTH(AC$4)=MONTH($G172),YEAR(AC$4)=YEAR($G172)),#REF!,IF(AND(AC$4&lt;($H172+1),(AC$4+1)&gt;$G172),$T172,0)))</f>
        <v>8025.8040000000001</v>
      </c>
      <c r="AD172" s="1285">
        <f>IF(AND(MONTH(AD$4)=MONTH($H172),YEAR(AD$4)=YEAR($H172)),#REF!,IF(AND(MONTH(AD$4)=MONTH($G172),YEAR(AD$4)=YEAR($G172)),#REF!,IF(AND(AD$4&lt;($H172+1),(AD$4+1)&gt;$G172),$T172,0)))</f>
        <v>8025.8040000000001</v>
      </c>
      <c r="AE172" s="1285">
        <f>IF(AND(MONTH(AE$4)=MONTH($H172),YEAR(AE$4)=YEAR($H172)),#REF!,IF(AND(MONTH(AE$4)=MONTH($G172),YEAR(AE$4)=YEAR($G172)),#REF!,IF(AND(AE$4&lt;($H172+1),(AE$4+1)&gt;$G172),$T172,0)))</f>
        <v>8025.8040000000001</v>
      </c>
      <c r="AF172" s="1285" t="e">
        <f>IF(AND(MONTH(AF$4)=MONTH($H172),YEAR(AF$4)=YEAR($H172)),#REF!,IF(AND(MONTH(AF$4)=MONTH($G172),YEAR(AF$4)=YEAR($G172)),#REF!,IF(AND(AF$4&lt;($H172+1),(AF$4+1)&gt;$G172),$T172,0)))</f>
        <v>#REF!</v>
      </c>
      <c r="AG172" s="1285">
        <f>IF(AND(MONTH(AG$4)=MONTH($H172),YEAR(AG$4)=YEAR($H172)),#REF!,IF(AND(MONTH(AG$4)=MONTH($G172),YEAR(AG$4)=YEAR($G172)),#REF!,IF(AND(AG$4&lt;($H172+1),(AG$4+1)&gt;$G172),$T172,0)))</f>
        <v>0</v>
      </c>
      <c r="AH172" s="1285">
        <f>IF(AND(MONTH(AH$4)=MONTH($H172),YEAR(AH$4)=YEAR($H172)),#REF!,IF(AND(MONTH(AH$4)=MONTH($G172),YEAR(AH$4)=YEAR($G172)),#REF!,IF(AND(AH$4&lt;($H172+1),(AH$4+1)&gt;$G172),$T172,0)))</f>
        <v>0</v>
      </c>
      <c r="AI172" s="1285">
        <f>IF(AND(MONTH(AI$4)=MONTH($H172),YEAR(AI$4)=YEAR($H172)),#REF!,IF(AND(MONTH(AI$4)=MONTH($G172),YEAR(AI$4)=YEAR($G172)),#REF!,IF(AND(AI$4&lt;($H172+1),(AI$4+1)&gt;$G172),$R172,0)))</f>
        <v>495.42</v>
      </c>
      <c r="AJ172" s="1285">
        <f>IF(AND(MONTH(AJ$4)=MONTH($H172),YEAR(AJ$4)=YEAR($H172)),#REF!,IF(AND(MONTH(AJ$4)=MONTH($G172),YEAR(AJ$4)=YEAR($G172)),#REF!,IF(AND(AJ$4&lt;($H172+1),(AJ$4+1)&gt;$G172),$U172,0)))</f>
        <v>825.7</v>
      </c>
      <c r="AK172" s="1285">
        <f>IF(AND(MONTH(AK$4)=MONTH($H172),YEAR(AK$4)=YEAR($H172)),#REF!,IF(AND(MONTH(AK$4)=MONTH($G172),YEAR(AK$4)=YEAR($G172)),#REF!,IF(AND(AK$4&lt;($H172+1),(AK$4+1)&gt;$G172),$U172,0)))</f>
        <v>825.7</v>
      </c>
      <c r="AL172" s="1285">
        <f>IF(AND(MONTH(AL$4)=MONTH($H172),YEAR(AL$4)=YEAR($H172)),#REF!,IF(AND(MONTH(AL$4)=MONTH($G172),YEAR(AL$4)=YEAR($G172)),#REF!,IF(AND(AL$4&lt;($H172+1),(AL$4+1)&gt;$G172),$U172,0)))</f>
        <v>825.7</v>
      </c>
      <c r="AM172" s="1285">
        <f>IF(AND(MONTH(AM$4)=MONTH($H172),YEAR(AM$4)=YEAR($H172)),#REF!,IF(AND(MONTH(AM$4)=MONTH($G172),YEAR(AM$4)=YEAR($G172)),#REF!,IF(AND(AM$4&lt;($H172+1),(AM$4+1)&gt;$G172),$U172,0)))</f>
        <v>825.7</v>
      </c>
      <c r="AN172" s="1285">
        <f>IF(AND(MONTH(AN$4)=MONTH($H172),YEAR(AN$4)=YEAR($H172)),#REF!,IF(AND(MONTH(AN$4)=MONTH($G172),YEAR(AN$4)=YEAR($G172)),#REF!,IF(AND(AN$4&lt;($H172+1),(AN$4+1)&gt;$G172),$U172,0)))</f>
        <v>825.7</v>
      </c>
      <c r="AO172" s="1285">
        <f>IF(AND(MONTH(AO$4)=MONTH($H172),YEAR(AO$4)=YEAR($H172)),#REF!,IF(AND(MONTH(AO$4)=MONTH($G172),YEAR(AO$4)=YEAR($G172)),#REF!,IF(AND(AO$4&lt;($H172+1),(AO$4+1)&gt;$G172),$U172,0)))</f>
        <v>825.7</v>
      </c>
      <c r="AP172" s="1285">
        <f>IF(AND(MONTH(AP$4)=MONTH($H172),YEAR(AP$4)=YEAR($H172)),#REF!,IF(AND(MONTH(AP$4)=MONTH($G172),YEAR(AP$4)=YEAR($G172)),#REF!,IF(AND(AP$4&lt;($H172+1),(AP$4+1)&gt;$G172),$U172,0)))</f>
        <v>825.7</v>
      </c>
      <c r="AQ172" s="1285">
        <f>IF(AND(MONTH(AQ$4)=MONTH($H172),YEAR(AQ$4)=YEAR($H172)),#REF!,IF(AND(MONTH(AQ$4)=MONTH($G172),YEAR(AQ$4)=YEAR($G172)),#REF!,IF(AND(AQ$4&lt;($H172+1),(AQ$4+1)&gt;$G172),$U172,0)))</f>
        <v>825.7</v>
      </c>
      <c r="AR172" s="1285" t="e">
        <f>IF(AND(MONTH(AR$4)=MONTH($H172),YEAR(AR$4)=YEAR($H172)),#REF!,IF(AND(MONTH(AR$4)=MONTH($G172),YEAR(AR$4)=YEAR($G172)),#REF!,IF(AND(AR$4&lt;($H172+1),(AR$4+1)&gt;$G172),$U172,0)))</f>
        <v>#REF!</v>
      </c>
      <c r="AS172" s="1285">
        <f>IF(AND(MONTH(AS$4)=MONTH($H172),YEAR(AS$4)=YEAR($H172)),#REF!,IF(AND(MONTH(AS$4)=MONTH($G172),YEAR(AS$4)=YEAR($G172)),#REF!,IF(AND(AS$4&lt;($H172+1),(AS$4+1)&gt;$G172),$U172,0)))</f>
        <v>0</v>
      </c>
      <c r="AT172" s="1285">
        <f>IF(AND(MONTH(AT$4)=MONTH($H172),YEAR(AT$4)=YEAR($H172)),#REF!,IF(AND(MONTH(AT$4)=MONTH($G172),YEAR(AT$4)=YEAR($G172)),#REF!,IF(AND(AT$4&lt;($H172+1),(AT$4+1)&gt;$G172),$U172,0)))</f>
        <v>0</v>
      </c>
      <c r="AU172" s="1297"/>
      <c r="AV172" s="1028"/>
      <c r="AW172" s="1028"/>
    </row>
    <row r="173" spans="1:49" ht="18" customHeight="1">
      <c r="A173" s="1186">
        <v>67</v>
      </c>
      <c r="B173" s="1187" t="s">
        <v>167</v>
      </c>
      <c r="C173" s="1187" t="s">
        <v>71</v>
      </c>
      <c r="D173" s="1376" t="s">
        <v>206</v>
      </c>
      <c r="E173" s="1187"/>
      <c r="F173" s="1377" t="s">
        <v>208</v>
      </c>
      <c r="G173" s="1190">
        <v>45209</v>
      </c>
      <c r="H173" s="1190">
        <v>45574</v>
      </c>
      <c r="I173" s="1235"/>
      <c r="J173" s="1236">
        <v>0</v>
      </c>
      <c r="K173" s="1236">
        <v>359</v>
      </c>
      <c r="L173" s="1237">
        <v>20.585000000000001</v>
      </c>
      <c r="M173" s="1237">
        <v>1.38</v>
      </c>
      <c r="N173" s="1237">
        <v>22.752749999999999</v>
      </c>
      <c r="O173" s="1238">
        <v>2.2999999999999998</v>
      </c>
      <c r="P173" s="1234">
        <f>L173+M173</f>
        <v>21.965</v>
      </c>
      <c r="Q173" s="1284">
        <f t="shared" si="48"/>
        <v>7390.0150000000003</v>
      </c>
      <c r="R173" s="1285">
        <f t="shared" si="46"/>
        <v>495.42</v>
      </c>
      <c r="S173" s="1285">
        <f t="shared" si="45"/>
        <v>7885.4350000000004</v>
      </c>
      <c r="T173" s="1285">
        <f t="shared" si="49"/>
        <v>8168.2372500000001</v>
      </c>
      <c r="U173" s="1285">
        <f t="shared" si="44"/>
        <v>825.7</v>
      </c>
      <c r="V173" s="1285">
        <f t="shared" si="47"/>
        <v>8993.9372500000009</v>
      </c>
      <c r="W173" s="1285">
        <f>IF(AND(MONTH(W$4)=MONTH($H173),YEAR(W$4)=YEAR($H173)),#REF!,IF(AND(MONTH(W$4)=MONTH($G173),YEAR(W$4)=YEAR($G173)),#REF!,IF(AND(W$4&lt;($H173+1),(W$4+1)&gt;$G173),$Q173,0)))</f>
        <v>0</v>
      </c>
      <c r="X173" s="1285">
        <f>IF(AND(MONTH(X$4)=MONTH($H173),YEAR(X$4)=YEAR($H173)),#REF!,IF(AND(MONTH(X$4)=MONTH($G173),YEAR(X$4)=YEAR($G173)),#REF!,IF(AND(X$4&lt;($H173+1),(X$4+1)&gt;$G173),$T173,0)))</f>
        <v>0</v>
      </c>
      <c r="Y173" s="1285">
        <f>IF(AND(MONTH(Y$4)=MONTH($H173),YEAR(Y$4)=YEAR($H173)),#REF!,IF(AND(MONTH(Y$4)=MONTH($G173),YEAR(Y$4)=YEAR($G173)),#REF!,IF(AND(Y$4&lt;($H173+1),(Y$4+1)&gt;$G173),$T173,0)))</f>
        <v>0</v>
      </c>
      <c r="Z173" s="1285">
        <f>IF(AND(MONTH(Z$4)=MONTH($H173),YEAR(Z$4)=YEAR($H173)),#REF!,IF(AND(MONTH(Z$4)=MONTH($G173),YEAR(Z$4)=YEAR($G173)),#REF!,IF(AND(Z$4&lt;($H173+1),(Z$4+1)&gt;$G173),$T173,0)))</f>
        <v>0</v>
      </c>
      <c r="AA173" s="1285">
        <f>IF(AND(MONTH(AA$4)=MONTH($H173),YEAR(AA$4)=YEAR($H173)),#REF!,IF(AND(MONTH(AA$4)=MONTH($G173),YEAR(AA$4)=YEAR($G173)),#REF!,IF(AND(AA$4&lt;($H173+1),(AA$4+1)&gt;$G173),$T173,0)))</f>
        <v>0</v>
      </c>
      <c r="AB173" s="1285">
        <f>IF(AND(MONTH(AB$4)=MONTH($H173),YEAR(AB$4)=YEAR($H173)),#REF!,IF(AND(MONTH(AB$4)=MONTH($G173),YEAR(AB$4)=YEAR($G173)),#REF!,IF(AND(AB$4&lt;($H173+1),(AB$4+1)&gt;$G173),$T173,0)))</f>
        <v>0</v>
      </c>
      <c r="AC173" s="1285">
        <f>IF(AND(MONTH(AC$4)=MONTH($H173),YEAR(AC$4)=YEAR($H173)),#REF!,IF(AND(MONTH(AC$4)=MONTH($G173),YEAR(AC$4)=YEAR($G173)),#REF!,IF(AND(AC$4&lt;($H173+1),(AC$4+1)&gt;$G173),$T173,0)))</f>
        <v>0</v>
      </c>
      <c r="AD173" s="1285">
        <f>IF(AND(MONTH(AD$4)=MONTH($H173),YEAR(AD$4)=YEAR($H173)),#REF!,IF(AND(MONTH(AD$4)=MONTH($G173),YEAR(AD$4)=YEAR($G173)),#REF!,IF(AND(AD$4&lt;($H173+1),(AD$4+1)&gt;$G173),$T173,0)))</f>
        <v>0</v>
      </c>
      <c r="AE173" s="1285">
        <f>IF(AND(MONTH(AE$4)=MONTH($H173),YEAR(AE$4)=YEAR($H173)),#REF!,IF(AND(MONTH(AE$4)=MONTH($G173),YEAR(AE$4)=YEAR($G173)),#REF!,IF(AND(AE$4&lt;($H173+1),(AE$4+1)&gt;$G173),$T173,0)))</f>
        <v>0</v>
      </c>
      <c r="AF173" s="1285" t="e">
        <f>IF(AND(MONTH(AF$4)=MONTH($H173),YEAR(AF$4)=YEAR($H173)),#REF!,IF(AND(MONTH(AF$4)=MONTH($G173),YEAR(AF$4)=YEAR($G173)),#REF!,IF(AND(AF$4&lt;($H173+1),(AF$4+1)&gt;$G173),$T173,0)))</f>
        <v>#REF!</v>
      </c>
      <c r="AG173" s="1285">
        <f>IF(AND(MONTH(AG$4)=MONTH($H173),YEAR(AG$4)=YEAR($H173)),#REF!,IF(AND(MONTH(AG$4)=MONTH($G173),YEAR(AG$4)=YEAR($G173)),#REF!,IF(AND(AG$4&lt;($H173+1),(AG$4+1)&gt;$G173),$T173,0)))</f>
        <v>8168.2372500000001</v>
      </c>
      <c r="AH173" s="1285">
        <f>IF(AND(MONTH(AH$4)=MONTH($H173),YEAR(AH$4)=YEAR($H173)),#REF!,IF(AND(MONTH(AH$4)=MONTH($G173),YEAR(AH$4)=YEAR($G173)),#REF!,IF(AND(AH$4&lt;($H173+1),(AH$4+1)&gt;$G173),$T173,0)))</f>
        <v>8168.2372500000001</v>
      </c>
      <c r="AI173" s="1285">
        <f>IF(AND(MONTH(AI$4)=MONTH($H173),YEAR(AI$4)=YEAR($H173)),#REF!,IF(AND(MONTH(AI$4)=MONTH($G173),YEAR(AI$4)=YEAR($G173)),#REF!,IF(AND(AI$4&lt;($H173+1),(AI$4+1)&gt;$G173),$R173,0)))</f>
        <v>0</v>
      </c>
      <c r="AJ173" s="1285">
        <f>IF(AND(MONTH(AJ$4)=MONTH($H173),YEAR(AJ$4)=YEAR($H173)),#REF!,IF(AND(MONTH(AJ$4)=MONTH($G173),YEAR(AJ$4)=YEAR($G173)),#REF!,IF(AND(AJ$4&lt;($H173+1),(AJ$4+1)&gt;$G173),$U173,0)))</f>
        <v>0</v>
      </c>
      <c r="AK173" s="1285">
        <f>IF(AND(MONTH(AK$4)=MONTH($H173),YEAR(AK$4)=YEAR($H173)),#REF!,IF(AND(MONTH(AK$4)=MONTH($G173),YEAR(AK$4)=YEAR($G173)),#REF!,IF(AND(AK$4&lt;($H173+1),(AK$4+1)&gt;$G173),$U173,0)))</f>
        <v>0</v>
      </c>
      <c r="AL173" s="1285">
        <f>IF(AND(MONTH(AL$4)=MONTH($H173),YEAR(AL$4)=YEAR($H173)),#REF!,IF(AND(MONTH(AL$4)=MONTH($G173),YEAR(AL$4)=YEAR($G173)),#REF!,IF(AND(AL$4&lt;($H173+1),(AL$4+1)&gt;$G173),$U173,0)))</f>
        <v>0</v>
      </c>
      <c r="AM173" s="1285">
        <f>IF(AND(MONTH(AM$4)=MONTH($H173),YEAR(AM$4)=YEAR($H173)),#REF!,IF(AND(MONTH(AM$4)=MONTH($G173),YEAR(AM$4)=YEAR($G173)),#REF!,IF(AND(AM$4&lt;($H173+1),(AM$4+1)&gt;$G173),$U173,0)))</f>
        <v>0</v>
      </c>
      <c r="AN173" s="1285">
        <f>IF(AND(MONTH(AN$4)=MONTH($H173),YEAR(AN$4)=YEAR($H173)),#REF!,IF(AND(MONTH(AN$4)=MONTH($G173),YEAR(AN$4)=YEAR($G173)),#REF!,IF(AND(AN$4&lt;($H173+1),(AN$4+1)&gt;$G173),$U173,0)))</f>
        <v>0</v>
      </c>
      <c r="AO173" s="1285">
        <f>IF(AND(MONTH(AO$4)=MONTH($H173),YEAR(AO$4)=YEAR($H173)),#REF!,IF(AND(MONTH(AO$4)=MONTH($G173),YEAR(AO$4)=YEAR($G173)),#REF!,IF(AND(AO$4&lt;($H173+1),(AO$4+1)&gt;$G173),$U173,0)))</f>
        <v>0</v>
      </c>
      <c r="AP173" s="1285">
        <f>IF(AND(MONTH(AP$4)=MONTH($H173),YEAR(AP$4)=YEAR($H173)),#REF!,IF(AND(MONTH(AP$4)=MONTH($G173),YEAR(AP$4)=YEAR($G173)),#REF!,IF(AND(AP$4&lt;($H173+1),(AP$4+1)&gt;$G173),$U173,0)))</f>
        <v>0</v>
      </c>
      <c r="AQ173" s="1285">
        <f>IF(AND(MONTH(AQ$4)=MONTH($H173),YEAR(AQ$4)=YEAR($H173)),#REF!,IF(AND(MONTH(AQ$4)=MONTH($G173),YEAR(AQ$4)=YEAR($G173)),#REF!,IF(AND(AQ$4&lt;($H173+1),(AQ$4+1)&gt;$G173),$U173,0)))</f>
        <v>0</v>
      </c>
      <c r="AR173" s="1285" t="e">
        <f>IF(AND(MONTH(AR$4)=MONTH($H173),YEAR(AR$4)=YEAR($H173)),#REF!,IF(AND(MONTH(AR$4)=MONTH($G173),YEAR(AR$4)=YEAR($G173)),#REF!,IF(AND(AR$4&lt;($H173+1),(AR$4+1)&gt;$G173),$U173,0)))</f>
        <v>#REF!</v>
      </c>
      <c r="AS173" s="1285">
        <f>IF(AND(MONTH(AS$4)=MONTH($H173),YEAR(AS$4)=YEAR($H173)),#REF!,IF(AND(MONTH(AS$4)=MONTH($G173),YEAR(AS$4)=YEAR($G173)),#REF!,IF(AND(AS$4&lt;($H173+1),(AS$4+1)&gt;$G173),$U173,0)))</f>
        <v>825.7</v>
      </c>
      <c r="AT173" s="1285">
        <f>IF(AND(MONTH(AT$4)=MONTH($H173),YEAR(AT$4)=YEAR($H173)),#REF!,IF(AND(MONTH(AT$4)=MONTH($G173),YEAR(AT$4)=YEAR($G173)),#REF!,IF(AND(AT$4&lt;($H173+1),(AT$4+1)&gt;$G173),$U173,0)))</f>
        <v>825.7</v>
      </c>
      <c r="AU173" s="1297"/>
      <c r="AV173" s="1028"/>
      <c r="AW173" s="1028"/>
    </row>
    <row r="174" spans="1:49" ht="18" customHeight="1">
      <c r="A174" s="1186">
        <v>68</v>
      </c>
      <c r="B174" s="1187" t="s">
        <v>167</v>
      </c>
      <c r="C174" s="1187" t="s">
        <v>71</v>
      </c>
      <c r="D174" s="1187"/>
      <c r="E174" s="1187"/>
      <c r="F174" s="1214" t="s">
        <v>209</v>
      </c>
      <c r="G174" s="1190">
        <v>44849</v>
      </c>
      <c r="H174" s="1190">
        <v>45213</v>
      </c>
      <c r="I174" s="1235"/>
      <c r="J174" s="1236">
        <v>0</v>
      </c>
      <c r="K174" s="1236">
        <v>1230</v>
      </c>
      <c r="L174" s="1237">
        <v>9.89</v>
      </c>
      <c r="M174" s="1237">
        <v>1.38</v>
      </c>
      <c r="N174" s="1237">
        <v>10.4535</v>
      </c>
      <c r="O174" s="1238">
        <v>2.2999999999999998</v>
      </c>
      <c r="P174" s="1234">
        <f>L174+M174</f>
        <v>11.27</v>
      </c>
      <c r="Q174" s="1284">
        <f t="shared" si="48"/>
        <v>12164.7</v>
      </c>
      <c r="R174" s="1285">
        <f t="shared" si="46"/>
        <v>1697.4</v>
      </c>
      <c r="S174" s="1285">
        <f t="shared" si="45"/>
        <v>13862.1</v>
      </c>
      <c r="T174" s="1285">
        <f t="shared" si="49"/>
        <v>12857.805</v>
      </c>
      <c r="U174" s="1285">
        <f t="shared" si="44"/>
        <v>2829</v>
      </c>
      <c r="V174" s="1285">
        <f t="shared" si="47"/>
        <v>15686.805</v>
      </c>
      <c r="W174" s="1285">
        <f>IF(AND(MONTH(W$4)=MONTH($H174),YEAR(W$4)=YEAR($H174)),#REF!,IF(AND(MONTH(W$4)=MONTH($G174),YEAR(W$4)=YEAR($G174)),#REF!,IF(AND(W$4&lt;($H174+1),(W$4+1)&gt;$G174),$Q174,0)))</f>
        <v>12164.7</v>
      </c>
      <c r="X174" s="1285">
        <f>IF(AND(MONTH(X$4)=MONTH($H174),YEAR(X$4)=YEAR($H174)),#REF!,IF(AND(MONTH(X$4)=MONTH($G174),YEAR(X$4)=YEAR($G174)),#REF!,IF(AND(X$4&lt;($H174+1),(X$4+1)&gt;$G174),$T174,0)))</f>
        <v>12857.805</v>
      </c>
      <c r="Y174" s="1285">
        <f>IF(AND(MONTH(Y$4)=MONTH($H174),YEAR(Y$4)=YEAR($H174)),#REF!,IF(AND(MONTH(Y$4)=MONTH($G174),YEAR(Y$4)=YEAR($G174)),#REF!,IF(AND(Y$4&lt;($H174+1),(Y$4+1)&gt;$G174),$T174,0)))</f>
        <v>12857.805</v>
      </c>
      <c r="Z174" s="1285">
        <f>IF(AND(MONTH(Z$4)=MONTH($H174),YEAR(Z$4)=YEAR($H174)),#REF!,IF(AND(MONTH(Z$4)=MONTH($G174),YEAR(Z$4)=YEAR($G174)),#REF!,IF(AND(Z$4&lt;($H174+1),(Z$4+1)&gt;$G174),$T174,0)))</f>
        <v>12857.805</v>
      </c>
      <c r="AA174" s="1285">
        <f>IF(AND(MONTH(AA$4)=MONTH($H174),YEAR(AA$4)=YEAR($H174)),#REF!,IF(AND(MONTH(AA$4)=MONTH($G174),YEAR(AA$4)=YEAR($G174)),#REF!,IF(AND(AA$4&lt;($H174+1),(AA$4+1)&gt;$G174),$T174,0)))</f>
        <v>12857.805</v>
      </c>
      <c r="AB174" s="1285">
        <f>IF(AND(MONTH(AB$4)=MONTH($H174),YEAR(AB$4)=YEAR($H174)),#REF!,IF(AND(MONTH(AB$4)=MONTH($G174),YEAR(AB$4)=YEAR($G174)),#REF!,IF(AND(AB$4&lt;($H174+1),(AB$4+1)&gt;$G174),$T174,0)))</f>
        <v>12857.805</v>
      </c>
      <c r="AC174" s="1285">
        <f>IF(AND(MONTH(AC$4)=MONTH($H174),YEAR(AC$4)=YEAR($H174)),#REF!,IF(AND(MONTH(AC$4)=MONTH($G174),YEAR(AC$4)=YEAR($G174)),#REF!,IF(AND(AC$4&lt;($H174+1),(AC$4+1)&gt;$G174),$T174,0)))</f>
        <v>12857.805</v>
      </c>
      <c r="AD174" s="1285">
        <f>IF(AND(MONTH(AD$4)=MONTH($H174),YEAR(AD$4)=YEAR($H174)),#REF!,IF(AND(MONTH(AD$4)=MONTH($G174),YEAR(AD$4)=YEAR($G174)),#REF!,IF(AND(AD$4&lt;($H174+1),(AD$4+1)&gt;$G174),$T174,0)))</f>
        <v>12857.805</v>
      </c>
      <c r="AE174" s="1285">
        <f>IF(AND(MONTH(AE$4)=MONTH($H174),YEAR(AE$4)=YEAR($H174)),#REF!,IF(AND(MONTH(AE$4)=MONTH($G174),YEAR(AE$4)=YEAR($G174)),#REF!,IF(AND(AE$4&lt;($H174+1),(AE$4+1)&gt;$G174),$T174,0)))</f>
        <v>12857.805</v>
      </c>
      <c r="AF174" s="1285" t="e">
        <f>IF(AND(MONTH(AF$4)=MONTH($H174),YEAR(AF$4)=YEAR($H174)),#REF!,IF(AND(MONTH(AF$4)=MONTH($G174),YEAR(AF$4)=YEAR($G174)),#REF!,IF(AND(AF$4&lt;($H174+1),(AF$4+1)&gt;$G174),$T174,0)))</f>
        <v>#REF!</v>
      </c>
      <c r="AG174" s="1285">
        <f>IF(AND(MONTH(AG$4)=MONTH($H174),YEAR(AG$4)=YEAR($H174)),#REF!,IF(AND(MONTH(AG$4)=MONTH($G174),YEAR(AG$4)=YEAR($G174)),#REF!,IF(AND(AG$4&lt;($H174+1),(AG$4+1)&gt;$G174),$T174,0)))</f>
        <v>0</v>
      </c>
      <c r="AH174" s="1285">
        <f>IF(AND(MONTH(AH$4)=MONTH($H174),YEAR(AH$4)=YEAR($H174)),#REF!,IF(AND(MONTH(AH$4)=MONTH($G174),YEAR(AH$4)=YEAR($G174)),#REF!,IF(AND(AH$4&lt;($H174+1),(AH$4+1)&gt;$G174),$T174,0)))</f>
        <v>0</v>
      </c>
      <c r="AI174" s="1285">
        <f>IF(AND(MONTH(AI$4)=MONTH($H174),YEAR(AI$4)=YEAR($H174)),#REF!,IF(AND(MONTH(AI$4)=MONTH($G174),YEAR(AI$4)=YEAR($G174)),#REF!,IF(AND(AI$4&lt;($H174+1),(AI$4+1)&gt;$G174),$R174,0)))</f>
        <v>1697.4</v>
      </c>
      <c r="AJ174" s="1285">
        <f>IF(AND(MONTH(AJ$4)=MONTH($H174),YEAR(AJ$4)=YEAR($H174)),#REF!,IF(AND(MONTH(AJ$4)=MONTH($G174),YEAR(AJ$4)=YEAR($G174)),#REF!,IF(AND(AJ$4&lt;($H174+1),(AJ$4+1)&gt;$G174),$U174,0)))</f>
        <v>2829</v>
      </c>
      <c r="AK174" s="1285">
        <f>IF(AND(MONTH(AK$4)=MONTH($H174),YEAR(AK$4)=YEAR($H174)),#REF!,IF(AND(MONTH(AK$4)=MONTH($G174),YEAR(AK$4)=YEAR($G174)),#REF!,IF(AND(AK$4&lt;($H174+1),(AK$4+1)&gt;$G174),$U174,0)))</f>
        <v>2829</v>
      </c>
      <c r="AL174" s="1285">
        <f>IF(AND(MONTH(AL$4)=MONTH($H174),YEAR(AL$4)=YEAR($H174)),#REF!,IF(AND(MONTH(AL$4)=MONTH($G174),YEAR(AL$4)=YEAR($G174)),#REF!,IF(AND(AL$4&lt;($H174+1),(AL$4+1)&gt;$G174),$U174,0)))</f>
        <v>2829</v>
      </c>
      <c r="AM174" s="1285">
        <f>IF(AND(MONTH(AM$4)=MONTH($H174),YEAR(AM$4)=YEAR($H174)),#REF!,IF(AND(MONTH(AM$4)=MONTH($G174),YEAR(AM$4)=YEAR($G174)),#REF!,IF(AND(AM$4&lt;($H174+1),(AM$4+1)&gt;$G174),$U174,0)))</f>
        <v>2829</v>
      </c>
      <c r="AN174" s="1285">
        <f>IF(AND(MONTH(AN$4)=MONTH($H174),YEAR(AN$4)=YEAR($H174)),#REF!,IF(AND(MONTH(AN$4)=MONTH($G174),YEAR(AN$4)=YEAR($G174)),#REF!,IF(AND(AN$4&lt;($H174+1),(AN$4+1)&gt;$G174),$U174,0)))</f>
        <v>2829</v>
      </c>
      <c r="AO174" s="1285">
        <f>IF(AND(MONTH(AO$4)=MONTH($H174),YEAR(AO$4)=YEAR($H174)),#REF!,IF(AND(MONTH(AO$4)=MONTH($G174),YEAR(AO$4)=YEAR($G174)),#REF!,IF(AND(AO$4&lt;($H174+1),(AO$4+1)&gt;$G174),$U174,0)))</f>
        <v>2829</v>
      </c>
      <c r="AP174" s="1285">
        <f>IF(AND(MONTH(AP$4)=MONTH($H174),YEAR(AP$4)=YEAR($H174)),#REF!,IF(AND(MONTH(AP$4)=MONTH($G174),YEAR(AP$4)=YEAR($G174)),#REF!,IF(AND(AP$4&lt;($H174+1),(AP$4+1)&gt;$G174),$U174,0)))</f>
        <v>2829</v>
      </c>
      <c r="AQ174" s="1285">
        <f>IF(AND(MONTH(AQ$4)=MONTH($H174),YEAR(AQ$4)=YEAR($H174)),#REF!,IF(AND(MONTH(AQ$4)=MONTH($G174),YEAR(AQ$4)=YEAR($G174)),#REF!,IF(AND(AQ$4&lt;($H174+1),(AQ$4+1)&gt;$G174),$U174,0)))</f>
        <v>2829</v>
      </c>
      <c r="AR174" s="1285" t="e">
        <f>IF(AND(MONTH(AR$4)=MONTH($H174),YEAR(AR$4)=YEAR($H174)),#REF!,IF(AND(MONTH(AR$4)=MONTH($G174),YEAR(AR$4)=YEAR($G174)),#REF!,IF(AND(AR$4&lt;($H174+1),(AR$4+1)&gt;$G174),$U174,0)))</f>
        <v>#REF!</v>
      </c>
      <c r="AS174" s="1285">
        <f>IF(AND(MONTH(AS$4)=MONTH($H174),YEAR(AS$4)=YEAR($H174)),#REF!,IF(AND(MONTH(AS$4)=MONTH($G174),YEAR(AS$4)=YEAR($G174)),#REF!,IF(AND(AS$4&lt;($H174+1),(AS$4+1)&gt;$G174),$U174,0)))</f>
        <v>0</v>
      </c>
      <c r="AT174" s="1285">
        <f>IF(AND(MONTH(AT$4)=MONTH($H174),YEAR(AT$4)=YEAR($H174)),#REF!,IF(AND(MONTH(AT$4)=MONTH($G174),YEAR(AT$4)=YEAR($G174)),#REF!,IF(AND(AT$4&lt;($H174+1),(AT$4+1)&gt;$G174),$U174,0)))</f>
        <v>0</v>
      </c>
      <c r="AU174" s="1297"/>
      <c r="AV174" s="1028"/>
      <c r="AW174" s="1028"/>
    </row>
    <row r="175" spans="1:49" ht="18" customHeight="1">
      <c r="A175" s="1186">
        <v>68</v>
      </c>
      <c r="B175" s="1196" t="s">
        <v>167</v>
      </c>
      <c r="C175" s="1196" t="s">
        <v>71</v>
      </c>
      <c r="D175" s="1196"/>
      <c r="E175" s="1209" t="s">
        <v>210</v>
      </c>
      <c r="F175" s="1303" t="s">
        <v>209</v>
      </c>
      <c r="G175" s="1211">
        <v>45214</v>
      </c>
      <c r="H175" s="1211">
        <v>45579</v>
      </c>
      <c r="I175" s="1323"/>
      <c r="J175" s="1257">
        <v>1230</v>
      </c>
      <c r="K175" s="1257">
        <v>1230</v>
      </c>
      <c r="L175" s="1260">
        <v>0</v>
      </c>
      <c r="M175" s="1260">
        <v>0</v>
      </c>
      <c r="N175" s="1259">
        <v>9.1999999999999993</v>
      </c>
      <c r="O175" s="1260">
        <v>2.2999999999999998</v>
      </c>
      <c r="P175" s="1261">
        <f>N175+O175</f>
        <v>11.5</v>
      </c>
      <c r="Q175" s="1285">
        <f t="shared" si="48"/>
        <v>0</v>
      </c>
      <c r="R175" s="1269">
        <f t="shared" si="46"/>
        <v>0</v>
      </c>
      <c r="S175" s="1269">
        <f t="shared" si="45"/>
        <v>0</v>
      </c>
      <c r="T175" s="1285">
        <f t="shared" si="49"/>
        <v>11316</v>
      </c>
      <c r="U175" s="1285">
        <f t="shared" si="44"/>
        <v>2829</v>
      </c>
      <c r="V175" s="1269">
        <f t="shared" si="47"/>
        <v>14145</v>
      </c>
      <c r="W175" s="1285">
        <f>IF(AND(MONTH(W$4)=MONTH($H175),YEAR(W$4)=YEAR($H175)),#REF!,IF(AND(MONTH(W$4)=MONTH($G175),YEAR(W$4)=YEAR($G175)),#REF!,IF(AND(W$4&lt;($H175+1),(W$4+1)&gt;$G175),$Q175,0)))</f>
        <v>0</v>
      </c>
      <c r="X175" s="1285">
        <f>IF(AND(MONTH(X$4)=MONTH($H175),YEAR(X$4)=YEAR($H175)),#REF!,IF(AND(MONTH(X$4)=MONTH($G175),YEAR(X$4)=YEAR($G175)),#REF!,IF(AND(X$4&lt;($H175+1),(X$4+1)&gt;$G175),$T175,0)))</f>
        <v>0</v>
      </c>
      <c r="Y175" s="1285">
        <f>IF(AND(MONTH(Y$4)=MONTH($H175),YEAR(Y$4)=YEAR($H175)),#REF!,IF(AND(MONTH(Y$4)=MONTH($G175),YEAR(Y$4)=YEAR($G175)),#REF!,IF(AND(Y$4&lt;($H175+1),(Y$4+1)&gt;$G175),$T175,0)))</f>
        <v>0</v>
      </c>
      <c r="Z175" s="1285">
        <f>IF(AND(MONTH(Z$4)=MONTH($H175),YEAR(Z$4)=YEAR($H175)),#REF!,IF(AND(MONTH(Z$4)=MONTH($G175),YEAR(Z$4)=YEAR($G175)),#REF!,IF(AND(Z$4&lt;($H175+1),(Z$4+1)&gt;$G175),$T175,0)))</f>
        <v>0</v>
      </c>
      <c r="AA175" s="1285">
        <f>IF(AND(MONTH(AA$4)=MONTH($H175),YEAR(AA$4)=YEAR($H175)),#REF!,IF(AND(MONTH(AA$4)=MONTH($G175),YEAR(AA$4)=YEAR($G175)),#REF!,IF(AND(AA$4&lt;($H175+1),(AA$4+1)&gt;$G175),$T175,0)))</f>
        <v>0</v>
      </c>
      <c r="AB175" s="1285">
        <f>IF(AND(MONTH(AB$4)=MONTH($H175),YEAR(AB$4)=YEAR($H175)),#REF!,IF(AND(MONTH(AB$4)=MONTH($G175),YEAR(AB$4)=YEAR($G175)),#REF!,IF(AND(AB$4&lt;($H175+1),(AB$4+1)&gt;$G175),$T175,0)))</f>
        <v>0</v>
      </c>
      <c r="AC175" s="1285">
        <f>IF(AND(MONTH(AC$4)=MONTH($H175),YEAR(AC$4)=YEAR($H175)),#REF!,IF(AND(MONTH(AC$4)=MONTH($G175),YEAR(AC$4)=YEAR($G175)),#REF!,IF(AND(AC$4&lt;($H175+1),(AC$4+1)&gt;$G175),$T175,0)))</f>
        <v>0</v>
      </c>
      <c r="AD175" s="1285">
        <f>IF(AND(MONTH(AD$4)=MONTH($H175),YEAR(AD$4)=YEAR($H175)),#REF!,IF(AND(MONTH(AD$4)=MONTH($G175),YEAR(AD$4)=YEAR($G175)),#REF!,IF(AND(AD$4&lt;($H175+1),(AD$4+1)&gt;$G175),$T175,0)))</f>
        <v>0</v>
      </c>
      <c r="AE175" s="1285">
        <f>IF(AND(MONTH(AE$4)=MONTH($H175),YEAR(AE$4)=YEAR($H175)),#REF!,IF(AND(MONTH(AE$4)=MONTH($G175),YEAR(AE$4)=YEAR($G175)),#REF!,IF(AND(AE$4&lt;($H175+1),(AE$4+1)&gt;$G175),$T175,0)))</f>
        <v>0</v>
      </c>
      <c r="AF175" s="1285" t="e">
        <f>IF(AND(MONTH(AF$4)=MONTH($H175),YEAR(AF$4)=YEAR($H175)),#REF!,IF(AND(MONTH(AF$4)=MONTH($G175),YEAR(AF$4)=YEAR($G175)),#REF!,IF(AND(AF$4&lt;($H175+1),(AF$4+1)&gt;$G175),$T175,0)))</f>
        <v>#REF!</v>
      </c>
      <c r="AG175" s="1285">
        <f>IF(AND(MONTH(AG$4)=MONTH($H175),YEAR(AG$4)=YEAR($H175)),#REF!,IF(AND(MONTH(AG$4)=MONTH($G175),YEAR(AG$4)=YEAR($G175)),#REF!,IF(AND(AG$4&lt;($H175+1),(AG$4+1)&gt;$G175),$T175,0)))</f>
        <v>11316</v>
      </c>
      <c r="AH175" s="1285">
        <f>IF(AND(MONTH(AH$4)=MONTH($H175),YEAR(AH$4)=YEAR($H175)),#REF!,IF(AND(MONTH(AH$4)=MONTH($G175),YEAR(AH$4)=YEAR($G175)),#REF!,IF(AND(AH$4&lt;($H175+1),(AH$4+1)&gt;$G175),$T175,0)))</f>
        <v>11316</v>
      </c>
      <c r="AI175" s="1285">
        <f>IF(AND(MONTH(AI$4)=MONTH($H175),YEAR(AI$4)=YEAR($H175)),#REF!,IF(AND(MONTH(AI$4)=MONTH($G175),YEAR(AI$4)=YEAR($G175)),#REF!,IF(AND(AI$4&lt;($H175+1),(AI$4+1)&gt;$G175),$R175,0)))</f>
        <v>0</v>
      </c>
      <c r="AJ175" s="1285">
        <f>IF(AND(MONTH(AJ$4)=MONTH($H175),YEAR(AJ$4)=YEAR($H175)),#REF!,IF(AND(MONTH(AJ$4)=MONTH($G175),YEAR(AJ$4)=YEAR($G175)),#REF!,IF(AND(AJ$4&lt;($H175+1),(AJ$4+1)&gt;$G175),$U175,0)))</f>
        <v>0</v>
      </c>
      <c r="AK175" s="1285">
        <f>IF(AND(MONTH(AK$4)=MONTH($H175),YEAR(AK$4)=YEAR($H175)),#REF!,IF(AND(MONTH(AK$4)=MONTH($G175),YEAR(AK$4)=YEAR($G175)),#REF!,IF(AND(AK$4&lt;($H175+1),(AK$4+1)&gt;$G175),$U175,0)))</f>
        <v>0</v>
      </c>
      <c r="AL175" s="1285">
        <f>IF(AND(MONTH(AL$4)=MONTH($H175),YEAR(AL$4)=YEAR($H175)),#REF!,IF(AND(MONTH(AL$4)=MONTH($G175),YEAR(AL$4)=YEAR($G175)),#REF!,IF(AND(AL$4&lt;($H175+1),(AL$4+1)&gt;$G175),$U175,0)))</f>
        <v>0</v>
      </c>
      <c r="AM175" s="1285">
        <f>IF(AND(MONTH(AM$4)=MONTH($H175),YEAR(AM$4)=YEAR($H175)),#REF!,IF(AND(MONTH(AM$4)=MONTH($G175),YEAR(AM$4)=YEAR($G175)),#REF!,IF(AND(AM$4&lt;($H175+1),(AM$4+1)&gt;$G175),$U175,0)))</f>
        <v>0</v>
      </c>
      <c r="AN175" s="1285">
        <f>IF(AND(MONTH(AN$4)=MONTH($H175),YEAR(AN$4)=YEAR($H175)),#REF!,IF(AND(MONTH(AN$4)=MONTH($G175),YEAR(AN$4)=YEAR($G175)),#REF!,IF(AND(AN$4&lt;($H175+1),(AN$4+1)&gt;$G175),$U175,0)))</f>
        <v>0</v>
      </c>
      <c r="AO175" s="1285">
        <f>IF(AND(MONTH(AO$4)=MONTH($H175),YEAR(AO$4)=YEAR($H175)),#REF!,IF(AND(MONTH(AO$4)=MONTH($G175),YEAR(AO$4)=YEAR($G175)),#REF!,IF(AND(AO$4&lt;($H175+1),(AO$4+1)&gt;$G175),$U175,0)))</f>
        <v>0</v>
      </c>
      <c r="AP175" s="1285">
        <f>IF(AND(MONTH(AP$4)=MONTH($H175),YEAR(AP$4)=YEAR($H175)),#REF!,IF(AND(MONTH(AP$4)=MONTH($G175),YEAR(AP$4)=YEAR($G175)),#REF!,IF(AND(AP$4&lt;($H175+1),(AP$4+1)&gt;$G175),$U175,0)))</f>
        <v>0</v>
      </c>
      <c r="AQ175" s="1285">
        <f>IF(AND(MONTH(AQ$4)=MONTH($H175),YEAR(AQ$4)=YEAR($H175)),#REF!,IF(AND(MONTH(AQ$4)=MONTH($G175),YEAR(AQ$4)=YEAR($G175)),#REF!,IF(AND(AQ$4&lt;($H175+1),(AQ$4+1)&gt;$G175),$U175,0)))</f>
        <v>0</v>
      </c>
      <c r="AR175" s="1285" t="e">
        <f>IF(AND(MONTH(AR$4)=MONTH($H175),YEAR(AR$4)=YEAR($H175)),#REF!,IF(AND(MONTH(AR$4)=MONTH($G175),YEAR(AR$4)=YEAR($G175)),#REF!,IF(AND(AR$4&lt;($H175+1),(AR$4+1)&gt;$G175),$U175,0)))</f>
        <v>#REF!</v>
      </c>
      <c r="AS175" s="1285">
        <f>IF(AND(MONTH(AS$4)=MONTH($H175),YEAR(AS$4)=YEAR($H175)),#REF!,IF(AND(MONTH(AS$4)=MONTH($G175),YEAR(AS$4)=YEAR($G175)),#REF!,IF(AND(AS$4&lt;($H175+1),(AS$4+1)&gt;$G175),$U175,0)))</f>
        <v>2829</v>
      </c>
      <c r="AT175" s="1285">
        <f>IF(AND(MONTH(AT$4)=MONTH($H175),YEAR(AT$4)=YEAR($H175)),#REF!,IF(AND(MONTH(AT$4)=MONTH($G175),YEAR(AT$4)=YEAR($G175)),#REF!,IF(AND(AT$4&lt;($H175+1),(AT$4+1)&gt;$G175),$U175,0)))</f>
        <v>2829</v>
      </c>
      <c r="AU175" s="1324"/>
      <c r="AV175" s="1028"/>
      <c r="AW175" s="1028"/>
    </row>
    <row r="176" spans="1:49" ht="18" customHeight="1">
      <c r="A176" s="1186">
        <v>68</v>
      </c>
      <c r="B176" s="1196" t="s">
        <v>167</v>
      </c>
      <c r="C176" s="1196" t="s">
        <v>71</v>
      </c>
      <c r="D176" s="1196"/>
      <c r="E176" s="1209"/>
      <c r="F176" s="1303" t="s">
        <v>209</v>
      </c>
      <c r="G176" s="1211">
        <v>45580</v>
      </c>
      <c r="H176" s="1211">
        <v>45944</v>
      </c>
      <c r="I176" s="1323"/>
      <c r="J176" s="1257">
        <v>0</v>
      </c>
      <c r="K176" s="1257">
        <v>1230</v>
      </c>
      <c r="L176" s="1260">
        <v>0</v>
      </c>
      <c r="M176" s="1260">
        <v>0</v>
      </c>
      <c r="N176" s="1259">
        <v>9.3149999999999995</v>
      </c>
      <c r="O176" s="1260">
        <v>2.2999999999999998</v>
      </c>
      <c r="P176" s="1261">
        <f>N176+O176</f>
        <v>11.615</v>
      </c>
      <c r="Q176" s="1285">
        <f t="shared" si="48"/>
        <v>0</v>
      </c>
      <c r="R176" s="1269">
        <f t="shared" si="46"/>
        <v>0</v>
      </c>
      <c r="S176" s="1269">
        <f t="shared" ref="S176:S177" si="57">SUM(Q176:R176)</f>
        <v>0</v>
      </c>
      <c r="T176" s="1285">
        <f t="shared" si="49"/>
        <v>11457.45</v>
      </c>
      <c r="U176" s="1285">
        <f t="shared" si="44"/>
        <v>2829</v>
      </c>
      <c r="V176" s="1269">
        <f t="shared" ref="V176:V177" si="58">SUM(T176:U176)</f>
        <v>14286.45</v>
      </c>
      <c r="W176" s="1285">
        <f>IF(AND(MONTH(W$4)=MONTH($H176),YEAR(W$4)=YEAR($H176)),#REF!,IF(AND(MONTH(W$4)=MONTH($G176),YEAR(W$4)=YEAR($G176)),#REF!,IF(AND(W$4&lt;($H176+1),(W$4+1)&gt;$G176),$Q176,0)))</f>
        <v>0</v>
      </c>
      <c r="X176" s="1285">
        <f>IF(AND(MONTH(X$4)=MONTH($H176),YEAR(X$4)=YEAR($H176)),#REF!,IF(AND(MONTH(X$4)=MONTH($G176),YEAR(X$4)=YEAR($G176)),#REF!,IF(AND(X$4&lt;($H176+1),(X$4+1)&gt;$G176),$T176,0)))</f>
        <v>0</v>
      </c>
      <c r="Y176" s="1285">
        <f>IF(AND(MONTH(Y$4)=MONTH($H176),YEAR(Y$4)=YEAR($H176)),#REF!,IF(AND(MONTH(Y$4)=MONTH($G176),YEAR(Y$4)=YEAR($G176)),#REF!,IF(AND(Y$4&lt;($H176+1),(Y$4+1)&gt;$G176),$T176,0)))</f>
        <v>0</v>
      </c>
      <c r="Z176" s="1285">
        <f>IF(AND(MONTH(Z$4)=MONTH($H176),YEAR(Z$4)=YEAR($H176)),#REF!,IF(AND(MONTH(Z$4)=MONTH($G176),YEAR(Z$4)=YEAR($G176)),#REF!,IF(AND(Z$4&lt;($H176+1),(Z$4+1)&gt;$G176),$T176,0)))</f>
        <v>0</v>
      </c>
      <c r="AA176" s="1285">
        <f>IF(AND(MONTH(AA$4)=MONTH($H176),YEAR(AA$4)=YEAR($H176)),#REF!,IF(AND(MONTH(AA$4)=MONTH($G176),YEAR(AA$4)=YEAR($G176)),#REF!,IF(AND(AA$4&lt;($H176+1),(AA$4+1)&gt;$G176),$T176,0)))</f>
        <v>0</v>
      </c>
      <c r="AB176" s="1285">
        <f>IF(AND(MONTH(AB$4)=MONTH($H176),YEAR(AB$4)=YEAR($H176)),#REF!,IF(AND(MONTH(AB$4)=MONTH($G176),YEAR(AB$4)=YEAR($G176)),#REF!,IF(AND(AB$4&lt;($H176+1),(AB$4+1)&gt;$G176),$T176,0)))</f>
        <v>0</v>
      </c>
      <c r="AC176" s="1285">
        <f>IF(AND(MONTH(AC$4)=MONTH($H176),YEAR(AC$4)=YEAR($H176)),#REF!,IF(AND(MONTH(AC$4)=MONTH($G176),YEAR(AC$4)=YEAR($G176)),#REF!,IF(AND(AC$4&lt;($H176+1),(AC$4+1)&gt;$G176),$T176,0)))</f>
        <v>0</v>
      </c>
      <c r="AD176" s="1285">
        <f>IF(AND(MONTH(AD$4)=MONTH($H176),YEAR(AD$4)=YEAR($H176)),#REF!,IF(AND(MONTH(AD$4)=MONTH($G176),YEAR(AD$4)=YEAR($G176)),#REF!,IF(AND(AD$4&lt;($H176+1),(AD$4+1)&gt;$G176),$T176,0)))</f>
        <v>0</v>
      </c>
      <c r="AE176" s="1285">
        <f>IF(AND(MONTH(AE$4)=MONTH($H176),YEAR(AE$4)=YEAR($H176)),#REF!,IF(AND(MONTH(AE$4)=MONTH($G176),YEAR(AE$4)=YEAR($G176)),#REF!,IF(AND(AE$4&lt;($H176+1),(AE$4+1)&gt;$G176),$T176,0)))</f>
        <v>0</v>
      </c>
      <c r="AF176" s="1285">
        <f>IF(AND(MONTH(AF$4)=MONTH($H176),YEAR(AF$4)=YEAR($H176)),#REF!,IF(AND(MONTH(AF$4)=MONTH($G176),YEAR(AF$4)=YEAR($G176)),#REF!,IF(AND(AF$4&lt;($H176+1),(AF$4+1)&gt;$G176),$T176,0)))</f>
        <v>0</v>
      </c>
      <c r="AG176" s="1285">
        <f>IF(AND(MONTH(AG$4)=MONTH($H176),YEAR(AG$4)=YEAR($H176)),#REF!,IF(AND(MONTH(AG$4)=MONTH($G176),YEAR(AG$4)=YEAR($G176)),#REF!,IF(AND(AG$4&lt;($H176+1),(AG$4+1)&gt;$G176),$T176,0)))</f>
        <v>0</v>
      </c>
      <c r="AH176" s="1285">
        <f>IF(AND(MONTH(AH$4)=MONTH($H176),YEAR(AH$4)=YEAR($H176)),#REF!,IF(AND(MONTH(AH$4)=MONTH($G176),YEAR(AH$4)=YEAR($G176)),#REF!,IF(AND(AH$4&lt;($H176+1),(AH$4+1)&gt;$G176),$T176,0)))</f>
        <v>0</v>
      </c>
      <c r="AI176" s="1285">
        <f>IF(AND(MONTH(AI$4)=MONTH($H176),YEAR(AI$4)=YEAR($H176)),#REF!,IF(AND(MONTH(AI$4)=MONTH($G176),YEAR(AI$4)=YEAR($G176)),#REF!,IF(AND(AI$4&lt;($H176+1),(AI$4+1)&gt;$G176),$R176,0)))</f>
        <v>0</v>
      </c>
      <c r="AJ176" s="1285">
        <f>IF(AND(MONTH(AJ$4)=MONTH($H176),YEAR(AJ$4)=YEAR($H176)),#REF!,IF(AND(MONTH(AJ$4)=MONTH($G176),YEAR(AJ$4)=YEAR($G176)),#REF!,IF(AND(AJ$4&lt;($H176+1),(AJ$4+1)&gt;$G176),$U176,0)))</f>
        <v>0</v>
      </c>
      <c r="AK176" s="1285">
        <f>IF(AND(MONTH(AK$4)=MONTH($H176),YEAR(AK$4)=YEAR($H176)),#REF!,IF(AND(MONTH(AK$4)=MONTH($G176),YEAR(AK$4)=YEAR($G176)),#REF!,IF(AND(AK$4&lt;($H176+1),(AK$4+1)&gt;$G176),$U176,0)))</f>
        <v>0</v>
      </c>
      <c r="AL176" s="1285">
        <f>IF(AND(MONTH(AL$4)=MONTH($H176),YEAR(AL$4)=YEAR($H176)),#REF!,IF(AND(MONTH(AL$4)=MONTH($G176),YEAR(AL$4)=YEAR($G176)),#REF!,IF(AND(AL$4&lt;($H176+1),(AL$4+1)&gt;$G176),$U176,0)))</f>
        <v>0</v>
      </c>
      <c r="AM176" s="1285">
        <f>IF(AND(MONTH(AM$4)=MONTH($H176),YEAR(AM$4)=YEAR($H176)),#REF!,IF(AND(MONTH(AM$4)=MONTH($G176),YEAR(AM$4)=YEAR($G176)),#REF!,IF(AND(AM$4&lt;($H176+1),(AM$4+1)&gt;$G176),$U176,0)))</f>
        <v>0</v>
      </c>
      <c r="AN176" s="1285">
        <f>IF(AND(MONTH(AN$4)=MONTH($H176),YEAR(AN$4)=YEAR($H176)),#REF!,IF(AND(MONTH(AN$4)=MONTH($G176),YEAR(AN$4)=YEAR($G176)),#REF!,IF(AND(AN$4&lt;($H176+1),(AN$4+1)&gt;$G176),$U176,0)))</f>
        <v>0</v>
      </c>
      <c r="AO176" s="1285">
        <f>IF(AND(MONTH(AO$4)=MONTH($H176),YEAR(AO$4)=YEAR($H176)),#REF!,IF(AND(MONTH(AO$4)=MONTH($G176),YEAR(AO$4)=YEAR($G176)),#REF!,IF(AND(AO$4&lt;($H176+1),(AO$4+1)&gt;$G176),$U176,0)))</f>
        <v>0</v>
      </c>
      <c r="AP176" s="1285">
        <f>IF(AND(MONTH(AP$4)=MONTH($H176),YEAR(AP$4)=YEAR($H176)),#REF!,IF(AND(MONTH(AP$4)=MONTH($G176),YEAR(AP$4)=YEAR($G176)),#REF!,IF(AND(AP$4&lt;($H176+1),(AP$4+1)&gt;$G176),$U176,0)))</f>
        <v>0</v>
      </c>
      <c r="AQ176" s="1285">
        <f>IF(AND(MONTH(AQ$4)=MONTH($H176),YEAR(AQ$4)=YEAR($H176)),#REF!,IF(AND(MONTH(AQ$4)=MONTH($G176),YEAR(AQ$4)=YEAR($G176)),#REF!,IF(AND(AQ$4&lt;($H176+1),(AQ$4+1)&gt;$G176),$U176,0)))</f>
        <v>0</v>
      </c>
      <c r="AR176" s="1285">
        <f>IF(AND(MONTH(AR$4)=MONTH($H176),YEAR(AR$4)=YEAR($H176)),#REF!,IF(AND(MONTH(AR$4)=MONTH($G176),YEAR(AR$4)=YEAR($G176)),#REF!,IF(AND(AR$4&lt;($H176+1),(AR$4+1)&gt;$G176),$U176,0)))</f>
        <v>0</v>
      </c>
      <c r="AS176" s="1285">
        <f>IF(AND(MONTH(AS$4)=MONTH($H176),YEAR(AS$4)=YEAR($H176)),#REF!,IF(AND(MONTH(AS$4)=MONTH($G176),YEAR(AS$4)=YEAR($G176)),#REF!,IF(AND(AS$4&lt;($H176+1),(AS$4+1)&gt;$G176),$U176,0)))</f>
        <v>0</v>
      </c>
      <c r="AT176" s="1285">
        <f>IF(AND(MONTH(AT$4)=MONTH($H176),YEAR(AT$4)=YEAR($H176)),#REF!,IF(AND(MONTH(AT$4)=MONTH($G176),YEAR(AT$4)=YEAR($G176)),#REF!,IF(AND(AT$4&lt;($H176+1),(AT$4+1)&gt;$G176),$U176,0)))</f>
        <v>0</v>
      </c>
      <c r="AU176" s="1324"/>
      <c r="AV176" s="1028"/>
      <c r="AW176" s="1028"/>
    </row>
    <row r="177" spans="1:49" ht="18" customHeight="1">
      <c r="A177" s="1186">
        <v>68</v>
      </c>
      <c r="B177" s="1196" t="s">
        <v>167</v>
      </c>
      <c r="C177" s="1196" t="s">
        <v>71</v>
      </c>
      <c r="D177" s="1196"/>
      <c r="E177" s="1209"/>
      <c r="F177" s="1303" t="s">
        <v>209</v>
      </c>
      <c r="G177" s="1211">
        <v>45945</v>
      </c>
      <c r="H177" s="1211">
        <v>46309</v>
      </c>
      <c r="I177" s="1323"/>
      <c r="J177" s="1257">
        <v>0</v>
      </c>
      <c r="K177" s="1257">
        <v>1230</v>
      </c>
      <c r="L177" s="1260">
        <v>0</v>
      </c>
      <c r="M177" s="1260">
        <v>0</v>
      </c>
      <c r="N177" s="1259">
        <v>9.43</v>
      </c>
      <c r="O177" s="1260">
        <v>2.2999999999999998</v>
      </c>
      <c r="P177" s="1261">
        <f>N177+O177</f>
        <v>11.73</v>
      </c>
      <c r="Q177" s="1285">
        <f t="shared" si="48"/>
        <v>0</v>
      </c>
      <c r="R177" s="1269">
        <f t="shared" si="46"/>
        <v>0</v>
      </c>
      <c r="S177" s="1269">
        <f t="shared" si="57"/>
        <v>0</v>
      </c>
      <c r="T177" s="1285">
        <f t="shared" si="49"/>
        <v>11598.9</v>
      </c>
      <c r="U177" s="1285">
        <f t="shared" si="44"/>
        <v>2829</v>
      </c>
      <c r="V177" s="1269">
        <f t="shared" si="58"/>
        <v>14427.9</v>
      </c>
      <c r="W177" s="1285">
        <f>IF(AND(MONTH(W$4)=MONTH($H177),YEAR(W$4)=YEAR($H177)),#REF!,IF(AND(MONTH(W$4)=MONTH($G177),YEAR(W$4)=YEAR($G177)),#REF!,IF(AND(W$4&lt;($H177+1),(W$4+1)&gt;$G177),$Q177,0)))</f>
        <v>0</v>
      </c>
      <c r="X177" s="1285">
        <f>IF(AND(MONTH(X$4)=MONTH($H177),YEAR(X$4)=YEAR($H177)),#REF!,IF(AND(MONTH(X$4)=MONTH($G177),YEAR(X$4)=YEAR($G177)),#REF!,IF(AND(X$4&lt;($H177+1),(X$4+1)&gt;$G177),$T177,0)))</f>
        <v>0</v>
      </c>
      <c r="Y177" s="1285">
        <f>IF(AND(MONTH(Y$4)=MONTH($H177),YEAR(Y$4)=YEAR($H177)),#REF!,IF(AND(MONTH(Y$4)=MONTH($G177),YEAR(Y$4)=YEAR($G177)),#REF!,IF(AND(Y$4&lt;($H177+1),(Y$4+1)&gt;$G177),$T177,0)))</f>
        <v>0</v>
      </c>
      <c r="Z177" s="1285">
        <f>IF(AND(MONTH(Z$4)=MONTH($H177),YEAR(Z$4)=YEAR($H177)),#REF!,IF(AND(MONTH(Z$4)=MONTH($G177),YEAR(Z$4)=YEAR($G177)),#REF!,IF(AND(Z$4&lt;($H177+1),(Z$4+1)&gt;$G177),$T177,0)))</f>
        <v>0</v>
      </c>
      <c r="AA177" s="1285">
        <f>IF(AND(MONTH(AA$4)=MONTH($H177),YEAR(AA$4)=YEAR($H177)),#REF!,IF(AND(MONTH(AA$4)=MONTH($G177),YEAR(AA$4)=YEAR($G177)),#REF!,IF(AND(AA$4&lt;($H177+1),(AA$4+1)&gt;$G177),$T177,0)))</f>
        <v>0</v>
      </c>
      <c r="AB177" s="1285">
        <f>IF(AND(MONTH(AB$4)=MONTH($H177),YEAR(AB$4)=YEAR($H177)),#REF!,IF(AND(MONTH(AB$4)=MONTH($G177),YEAR(AB$4)=YEAR($G177)),#REF!,IF(AND(AB$4&lt;($H177+1),(AB$4+1)&gt;$G177),$T177,0)))</f>
        <v>0</v>
      </c>
      <c r="AC177" s="1285">
        <f>IF(AND(MONTH(AC$4)=MONTH($H177),YEAR(AC$4)=YEAR($H177)),#REF!,IF(AND(MONTH(AC$4)=MONTH($G177),YEAR(AC$4)=YEAR($G177)),#REF!,IF(AND(AC$4&lt;($H177+1),(AC$4+1)&gt;$G177),$T177,0)))</f>
        <v>0</v>
      </c>
      <c r="AD177" s="1285">
        <f>IF(AND(MONTH(AD$4)=MONTH($H177),YEAR(AD$4)=YEAR($H177)),#REF!,IF(AND(MONTH(AD$4)=MONTH($G177),YEAR(AD$4)=YEAR($G177)),#REF!,IF(AND(AD$4&lt;($H177+1),(AD$4+1)&gt;$G177),$T177,0)))</f>
        <v>0</v>
      </c>
      <c r="AE177" s="1285">
        <f>IF(AND(MONTH(AE$4)=MONTH($H177),YEAR(AE$4)=YEAR($H177)),#REF!,IF(AND(MONTH(AE$4)=MONTH($G177),YEAR(AE$4)=YEAR($G177)),#REF!,IF(AND(AE$4&lt;($H177+1),(AE$4+1)&gt;$G177),$T177,0)))</f>
        <v>0</v>
      </c>
      <c r="AF177" s="1285">
        <f>IF(AND(MONTH(AF$4)=MONTH($H177),YEAR(AF$4)=YEAR($H177)),#REF!,IF(AND(MONTH(AF$4)=MONTH($G177),YEAR(AF$4)=YEAR($G177)),#REF!,IF(AND(AF$4&lt;($H177+1),(AF$4+1)&gt;$G177),$T177,0)))</f>
        <v>0</v>
      </c>
      <c r="AG177" s="1285">
        <f>IF(AND(MONTH(AG$4)=MONTH($H177),YEAR(AG$4)=YEAR($H177)),#REF!,IF(AND(MONTH(AG$4)=MONTH($G177),YEAR(AG$4)=YEAR($G177)),#REF!,IF(AND(AG$4&lt;($H177+1),(AG$4+1)&gt;$G177),$T177,0)))</f>
        <v>0</v>
      </c>
      <c r="AH177" s="1285">
        <f>IF(AND(MONTH(AH$4)=MONTH($H177),YEAR(AH$4)=YEAR($H177)),#REF!,IF(AND(MONTH(AH$4)=MONTH($G177),YEAR(AH$4)=YEAR($G177)),#REF!,IF(AND(AH$4&lt;($H177+1),(AH$4+1)&gt;$G177),$T177,0)))</f>
        <v>0</v>
      </c>
      <c r="AI177" s="1285">
        <f>IF(AND(MONTH(AI$4)=MONTH($H177),YEAR(AI$4)=YEAR($H177)),#REF!,IF(AND(MONTH(AI$4)=MONTH($G177),YEAR(AI$4)=YEAR($G177)),#REF!,IF(AND(AI$4&lt;($H177+1),(AI$4+1)&gt;$G177),$R177,0)))</f>
        <v>0</v>
      </c>
      <c r="AJ177" s="1285">
        <f>IF(AND(MONTH(AJ$4)=MONTH($H177),YEAR(AJ$4)=YEAR($H177)),#REF!,IF(AND(MONTH(AJ$4)=MONTH($G177),YEAR(AJ$4)=YEAR($G177)),#REF!,IF(AND(AJ$4&lt;($H177+1),(AJ$4+1)&gt;$G177),$U177,0)))</f>
        <v>0</v>
      </c>
      <c r="AK177" s="1285">
        <f>IF(AND(MONTH(AK$4)=MONTH($H177),YEAR(AK$4)=YEAR($H177)),#REF!,IF(AND(MONTH(AK$4)=MONTH($G177),YEAR(AK$4)=YEAR($G177)),#REF!,IF(AND(AK$4&lt;($H177+1),(AK$4+1)&gt;$G177),$U177,0)))</f>
        <v>0</v>
      </c>
      <c r="AL177" s="1285">
        <f>IF(AND(MONTH(AL$4)=MONTH($H177),YEAR(AL$4)=YEAR($H177)),#REF!,IF(AND(MONTH(AL$4)=MONTH($G177),YEAR(AL$4)=YEAR($G177)),#REF!,IF(AND(AL$4&lt;($H177+1),(AL$4+1)&gt;$G177),$U177,0)))</f>
        <v>0</v>
      </c>
      <c r="AM177" s="1285">
        <f>IF(AND(MONTH(AM$4)=MONTH($H177),YEAR(AM$4)=YEAR($H177)),#REF!,IF(AND(MONTH(AM$4)=MONTH($G177),YEAR(AM$4)=YEAR($G177)),#REF!,IF(AND(AM$4&lt;($H177+1),(AM$4+1)&gt;$G177),$U177,0)))</f>
        <v>0</v>
      </c>
      <c r="AN177" s="1285">
        <f>IF(AND(MONTH(AN$4)=MONTH($H177),YEAR(AN$4)=YEAR($H177)),#REF!,IF(AND(MONTH(AN$4)=MONTH($G177),YEAR(AN$4)=YEAR($G177)),#REF!,IF(AND(AN$4&lt;($H177+1),(AN$4+1)&gt;$G177),$U177,0)))</f>
        <v>0</v>
      </c>
      <c r="AO177" s="1285">
        <f>IF(AND(MONTH(AO$4)=MONTH($H177),YEAR(AO$4)=YEAR($H177)),#REF!,IF(AND(MONTH(AO$4)=MONTH($G177),YEAR(AO$4)=YEAR($G177)),#REF!,IF(AND(AO$4&lt;($H177+1),(AO$4+1)&gt;$G177),$U177,0)))</f>
        <v>0</v>
      </c>
      <c r="AP177" s="1285">
        <f>IF(AND(MONTH(AP$4)=MONTH($H177),YEAR(AP$4)=YEAR($H177)),#REF!,IF(AND(MONTH(AP$4)=MONTH($G177),YEAR(AP$4)=YEAR($G177)),#REF!,IF(AND(AP$4&lt;($H177+1),(AP$4+1)&gt;$G177),$U177,0)))</f>
        <v>0</v>
      </c>
      <c r="AQ177" s="1285">
        <f>IF(AND(MONTH(AQ$4)=MONTH($H177),YEAR(AQ$4)=YEAR($H177)),#REF!,IF(AND(MONTH(AQ$4)=MONTH($G177),YEAR(AQ$4)=YEAR($G177)),#REF!,IF(AND(AQ$4&lt;($H177+1),(AQ$4+1)&gt;$G177),$U177,0)))</f>
        <v>0</v>
      </c>
      <c r="AR177" s="1285">
        <f>IF(AND(MONTH(AR$4)=MONTH($H177),YEAR(AR$4)=YEAR($H177)),#REF!,IF(AND(MONTH(AR$4)=MONTH($G177),YEAR(AR$4)=YEAR($G177)),#REF!,IF(AND(AR$4&lt;($H177+1),(AR$4+1)&gt;$G177),$U177,0)))</f>
        <v>0</v>
      </c>
      <c r="AS177" s="1285">
        <f>IF(AND(MONTH(AS$4)=MONTH($H177),YEAR(AS$4)=YEAR($H177)),#REF!,IF(AND(MONTH(AS$4)=MONTH($G177),YEAR(AS$4)=YEAR($G177)),#REF!,IF(AND(AS$4&lt;($H177+1),(AS$4+1)&gt;$G177),$U177,0)))</f>
        <v>0</v>
      </c>
      <c r="AT177" s="1285">
        <f>IF(AND(MONTH(AT$4)=MONTH($H177),YEAR(AT$4)=YEAR($H177)),#REF!,IF(AND(MONTH(AT$4)=MONTH($G177),YEAR(AT$4)=YEAR($G177)),#REF!,IF(AND(AT$4&lt;($H177+1),(AT$4+1)&gt;$G177),$U177,0)))</f>
        <v>0</v>
      </c>
      <c r="AU177" s="1324"/>
      <c r="AV177" s="1028"/>
      <c r="AW177" s="1028"/>
    </row>
    <row r="178" spans="1:49" ht="18" customHeight="1">
      <c r="A178" s="1186">
        <v>69</v>
      </c>
      <c r="B178" s="1187" t="s">
        <v>167</v>
      </c>
      <c r="C178" s="1187" t="s">
        <v>35</v>
      </c>
      <c r="D178" s="1187"/>
      <c r="E178" s="1187" t="s">
        <v>211</v>
      </c>
      <c r="F178" s="1197" t="s">
        <v>212</v>
      </c>
      <c r="G178" s="1190">
        <v>44580</v>
      </c>
      <c r="H178" s="1190">
        <v>44944</v>
      </c>
      <c r="I178" s="1235"/>
      <c r="J178" s="1236">
        <v>392</v>
      </c>
      <c r="K178" s="1236">
        <v>392</v>
      </c>
      <c r="L178" s="1237">
        <v>14.49</v>
      </c>
      <c r="M178" s="1237">
        <v>1.38</v>
      </c>
      <c r="N178" s="1237">
        <v>15.743499999999999</v>
      </c>
      <c r="O178" s="1238">
        <v>2.2999999999999998</v>
      </c>
      <c r="P178" s="1234">
        <f t="shared" ref="P178:P199" si="59">L178+M178</f>
        <v>15.87</v>
      </c>
      <c r="Q178" s="1284">
        <f t="shared" si="48"/>
        <v>5680.08</v>
      </c>
      <c r="R178" s="1285">
        <f t="shared" si="46"/>
        <v>540.96</v>
      </c>
      <c r="S178" s="1285">
        <f t="shared" si="45"/>
        <v>6221.04</v>
      </c>
      <c r="T178" s="1285">
        <f t="shared" si="49"/>
        <v>6171.4520000000002</v>
      </c>
      <c r="U178" s="1285">
        <f t="shared" si="44"/>
        <v>901.6</v>
      </c>
      <c r="V178" s="1285">
        <f t="shared" si="47"/>
        <v>7073.0519999999997</v>
      </c>
      <c r="W178" s="1285" t="e">
        <f>IF(AND(MONTH(W$4)=MONTH($H178),YEAR(W$4)=YEAR($H178)),#REF!,IF(AND(MONTH(W$4)=MONTH($G178),YEAR(W$4)=YEAR($G178)),#REF!,IF(AND(W$4&lt;($H178+1),(W$4+1)&gt;$G178),$Q178,0)))</f>
        <v>#REF!</v>
      </c>
      <c r="X178" s="1285">
        <f>IF(AND(MONTH(X$4)=MONTH($H178),YEAR(X$4)=YEAR($H178)),#REF!,IF(AND(MONTH(X$4)=MONTH($G178),YEAR(X$4)=YEAR($G178)),#REF!,IF(AND(X$4&lt;($H178+1),(X$4+1)&gt;$G178),$T178,0)))</f>
        <v>0</v>
      </c>
      <c r="Y178" s="1285">
        <f>IF(AND(MONTH(Y$4)=MONTH($H178),YEAR(Y$4)=YEAR($H178)),#REF!,IF(AND(MONTH(Y$4)=MONTH($G178),YEAR(Y$4)=YEAR($G178)),#REF!,IF(AND(Y$4&lt;($H178+1),(Y$4+1)&gt;$G178),$T178,0)))</f>
        <v>0</v>
      </c>
      <c r="Z178" s="1285">
        <f>IF(AND(MONTH(Z$4)=MONTH($H178),YEAR(Z$4)=YEAR($H178)),#REF!,IF(AND(MONTH(Z$4)=MONTH($G178),YEAR(Z$4)=YEAR($G178)),#REF!,IF(AND(Z$4&lt;($H178+1),(Z$4+1)&gt;$G178),$T178,0)))</f>
        <v>0</v>
      </c>
      <c r="AA178" s="1285">
        <f>IF(AND(MONTH(AA$4)=MONTH($H178),YEAR(AA$4)=YEAR($H178)),#REF!,IF(AND(MONTH(AA$4)=MONTH($G178),YEAR(AA$4)=YEAR($G178)),#REF!,IF(AND(AA$4&lt;($H178+1),(AA$4+1)&gt;$G178),$T178,0)))</f>
        <v>0</v>
      </c>
      <c r="AB178" s="1285">
        <f>IF(AND(MONTH(AB$4)=MONTH($H178),YEAR(AB$4)=YEAR($H178)),#REF!,IF(AND(MONTH(AB$4)=MONTH($G178),YEAR(AB$4)=YEAR($G178)),#REF!,IF(AND(AB$4&lt;($H178+1),(AB$4+1)&gt;$G178),$T178,0)))</f>
        <v>0</v>
      </c>
      <c r="AC178" s="1285">
        <f>IF(AND(MONTH(AC$4)=MONTH($H178),YEAR(AC$4)=YEAR($H178)),#REF!,IF(AND(MONTH(AC$4)=MONTH($G178),YEAR(AC$4)=YEAR($G178)),#REF!,IF(AND(AC$4&lt;($H178+1),(AC$4+1)&gt;$G178),$T178,0)))</f>
        <v>0</v>
      </c>
      <c r="AD178" s="1285">
        <f>IF(AND(MONTH(AD$4)=MONTH($H178),YEAR(AD$4)=YEAR($H178)),#REF!,IF(AND(MONTH(AD$4)=MONTH($G178),YEAR(AD$4)=YEAR($G178)),#REF!,IF(AND(AD$4&lt;($H178+1),(AD$4+1)&gt;$G178),$T178,0)))</f>
        <v>0</v>
      </c>
      <c r="AE178" s="1285">
        <f>IF(AND(MONTH(AE$4)=MONTH($H178),YEAR(AE$4)=YEAR($H178)),#REF!,IF(AND(MONTH(AE$4)=MONTH($G178),YEAR(AE$4)=YEAR($G178)),#REF!,IF(AND(AE$4&lt;($H178+1),(AE$4+1)&gt;$G178),$T178,0)))</f>
        <v>0</v>
      </c>
      <c r="AF178" s="1285">
        <f>IF(AND(MONTH(AF$4)=MONTH($H178),YEAR(AF$4)=YEAR($H178)),#REF!,IF(AND(MONTH(AF$4)=MONTH($G178),YEAR(AF$4)=YEAR($G178)),#REF!,IF(AND(AF$4&lt;($H178+1),(AF$4+1)&gt;$G178),$T178,0)))</f>
        <v>0</v>
      </c>
      <c r="AG178" s="1285">
        <f>IF(AND(MONTH(AG$4)=MONTH($H178),YEAR(AG$4)=YEAR($H178)),#REF!,IF(AND(MONTH(AG$4)=MONTH($G178),YEAR(AG$4)=YEAR($G178)),#REF!,IF(AND(AG$4&lt;($H178+1),(AG$4+1)&gt;$G178),$T178,0)))</f>
        <v>0</v>
      </c>
      <c r="AH178" s="1285">
        <f>IF(AND(MONTH(AH$4)=MONTH($H178),YEAR(AH$4)=YEAR($H178)),#REF!,IF(AND(MONTH(AH$4)=MONTH($G178),YEAR(AH$4)=YEAR($G178)),#REF!,IF(AND(AH$4&lt;($H178+1),(AH$4+1)&gt;$G178),$T178,0)))</f>
        <v>0</v>
      </c>
      <c r="AI178" s="1285" t="e">
        <f>IF(AND(MONTH(AI$4)=MONTH($H178),YEAR(AI$4)=YEAR($H178)),#REF!,IF(AND(MONTH(AI$4)=MONTH($G178),YEAR(AI$4)=YEAR($G178)),#REF!,IF(AND(AI$4&lt;($H178+1),(AI$4+1)&gt;$G178),$R178,0)))</f>
        <v>#REF!</v>
      </c>
      <c r="AJ178" s="1285">
        <f>IF(AND(MONTH(AJ$4)=MONTH($H178),YEAR(AJ$4)=YEAR($H178)),#REF!,IF(AND(MONTH(AJ$4)=MONTH($G178),YEAR(AJ$4)=YEAR($G178)),#REF!,IF(AND(AJ$4&lt;($H178+1),(AJ$4+1)&gt;$G178),$U178,0)))</f>
        <v>0</v>
      </c>
      <c r="AK178" s="1285">
        <f>IF(AND(MONTH(AK$4)=MONTH($H178),YEAR(AK$4)=YEAR($H178)),#REF!,IF(AND(MONTH(AK$4)=MONTH($G178),YEAR(AK$4)=YEAR($G178)),#REF!,IF(AND(AK$4&lt;($H178+1),(AK$4+1)&gt;$G178),$U178,0)))</f>
        <v>0</v>
      </c>
      <c r="AL178" s="1285">
        <f>IF(AND(MONTH(AL$4)=MONTH($H178),YEAR(AL$4)=YEAR($H178)),#REF!,IF(AND(MONTH(AL$4)=MONTH($G178),YEAR(AL$4)=YEAR($G178)),#REF!,IF(AND(AL$4&lt;($H178+1),(AL$4+1)&gt;$G178),$U178,0)))</f>
        <v>0</v>
      </c>
      <c r="AM178" s="1285">
        <f>IF(AND(MONTH(AM$4)=MONTH($H178),YEAR(AM$4)=YEAR($H178)),#REF!,IF(AND(MONTH(AM$4)=MONTH($G178),YEAR(AM$4)=YEAR($G178)),#REF!,IF(AND(AM$4&lt;($H178+1),(AM$4+1)&gt;$G178),$U178,0)))</f>
        <v>0</v>
      </c>
      <c r="AN178" s="1285">
        <f>IF(AND(MONTH(AN$4)=MONTH($H178),YEAR(AN$4)=YEAR($H178)),#REF!,IF(AND(MONTH(AN$4)=MONTH($G178),YEAR(AN$4)=YEAR($G178)),#REF!,IF(AND(AN$4&lt;($H178+1),(AN$4+1)&gt;$G178),$U178,0)))</f>
        <v>0</v>
      </c>
      <c r="AO178" s="1285">
        <f>IF(AND(MONTH(AO$4)=MONTH($H178),YEAR(AO$4)=YEAR($H178)),#REF!,IF(AND(MONTH(AO$4)=MONTH($G178),YEAR(AO$4)=YEAR($G178)),#REF!,IF(AND(AO$4&lt;($H178+1),(AO$4+1)&gt;$G178),$U178,0)))</f>
        <v>0</v>
      </c>
      <c r="AP178" s="1285">
        <f>IF(AND(MONTH(AP$4)=MONTH($H178),YEAR(AP$4)=YEAR($H178)),#REF!,IF(AND(MONTH(AP$4)=MONTH($G178),YEAR(AP$4)=YEAR($G178)),#REF!,IF(AND(AP$4&lt;($H178+1),(AP$4+1)&gt;$G178),$U178,0)))</f>
        <v>0</v>
      </c>
      <c r="AQ178" s="1285">
        <f>IF(AND(MONTH(AQ$4)=MONTH($H178),YEAR(AQ$4)=YEAR($H178)),#REF!,IF(AND(MONTH(AQ$4)=MONTH($G178),YEAR(AQ$4)=YEAR($G178)),#REF!,IF(AND(AQ$4&lt;($H178+1),(AQ$4+1)&gt;$G178),$U178,0)))</f>
        <v>0</v>
      </c>
      <c r="AR178" s="1285">
        <f>IF(AND(MONTH(AR$4)=MONTH($H178),YEAR(AR$4)=YEAR($H178)),#REF!,IF(AND(MONTH(AR$4)=MONTH($G178),YEAR(AR$4)=YEAR($G178)),#REF!,IF(AND(AR$4&lt;($H178+1),(AR$4+1)&gt;$G178),$U178,0)))</f>
        <v>0</v>
      </c>
      <c r="AS178" s="1285">
        <f>IF(AND(MONTH(AS$4)=MONTH($H178),YEAR(AS$4)=YEAR($H178)),#REF!,IF(AND(MONTH(AS$4)=MONTH($G178),YEAR(AS$4)=YEAR($G178)),#REF!,IF(AND(AS$4&lt;($H178+1),(AS$4+1)&gt;$G178),$U178,0)))</f>
        <v>0</v>
      </c>
      <c r="AT178" s="1285">
        <f>IF(AND(MONTH(AT$4)=MONTH($H178),YEAR(AT$4)=YEAR($H178)),#REF!,IF(AND(MONTH(AT$4)=MONTH($G178),YEAR(AT$4)=YEAR($G178)),#REF!,IF(AND(AT$4&lt;($H178+1),(AT$4+1)&gt;$G178),$U178,0)))</f>
        <v>0</v>
      </c>
      <c r="AU178" s="1297"/>
      <c r="AV178" s="1028"/>
      <c r="AW178" s="1028"/>
    </row>
    <row r="179" spans="1:49" ht="18" customHeight="1">
      <c r="A179" s="1186">
        <v>69</v>
      </c>
      <c r="B179" s="1187" t="s">
        <v>167</v>
      </c>
      <c r="C179" s="1187" t="s">
        <v>35</v>
      </c>
      <c r="D179" s="1187"/>
      <c r="E179" s="1187"/>
      <c r="F179" s="1197" t="s">
        <v>212</v>
      </c>
      <c r="G179" s="1190">
        <v>44945</v>
      </c>
      <c r="H179" s="1190">
        <v>45309</v>
      </c>
      <c r="I179" s="1235"/>
      <c r="J179" s="1236">
        <v>0</v>
      </c>
      <c r="K179" s="1236">
        <v>392</v>
      </c>
      <c r="L179" s="1237">
        <v>15.295</v>
      </c>
      <c r="M179" s="1237">
        <v>1.38</v>
      </c>
      <c r="N179" s="1237">
        <v>16.669250000000002</v>
      </c>
      <c r="O179" s="1238">
        <v>2.2999999999999998</v>
      </c>
      <c r="P179" s="1234">
        <f t="shared" si="59"/>
        <v>16.675000000000001</v>
      </c>
      <c r="Q179" s="1284">
        <f t="shared" si="48"/>
        <v>5995.64</v>
      </c>
      <c r="R179" s="1285">
        <f t="shared" si="46"/>
        <v>540.96</v>
      </c>
      <c r="S179" s="1285">
        <f t="shared" si="45"/>
        <v>6536.6</v>
      </c>
      <c r="T179" s="1285">
        <f t="shared" si="49"/>
        <v>6534.3459999999995</v>
      </c>
      <c r="U179" s="1285">
        <f t="shared" si="44"/>
        <v>901.6</v>
      </c>
      <c r="V179" s="1285">
        <f t="shared" si="47"/>
        <v>7435.9459999999999</v>
      </c>
      <c r="W179" s="1285" t="e">
        <f>IF(AND(MONTH(W$4)=MONTH($H179),YEAR(W$4)=YEAR($H179)),#REF!,IF(AND(MONTH(W$4)=MONTH($G179),YEAR(W$4)=YEAR($G179)),#REF!,IF(AND(W$4&lt;($H179+1),(W$4+1)&gt;$G179),$Q179,0)))</f>
        <v>#REF!</v>
      </c>
      <c r="X179" s="1285">
        <f>IF(AND(MONTH(X$4)=MONTH($H179),YEAR(X$4)=YEAR($H179)),#REF!,IF(AND(MONTH(X$4)=MONTH($G179),YEAR(X$4)=YEAR($G179)),#REF!,IF(AND(X$4&lt;($H179+1),(X$4+1)&gt;$G179),$T179,0)))</f>
        <v>6534.3459999999995</v>
      </c>
      <c r="Y179" s="1285">
        <f>IF(AND(MONTH(Y$4)=MONTH($H179),YEAR(Y$4)=YEAR($H179)),#REF!,IF(AND(MONTH(Y$4)=MONTH($G179),YEAR(Y$4)=YEAR($G179)),#REF!,IF(AND(Y$4&lt;($H179+1),(Y$4+1)&gt;$G179),$T179,0)))</f>
        <v>6534.3459999999995</v>
      </c>
      <c r="Z179" s="1285">
        <f>IF(AND(MONTH(Z$4)=MONTH($H179),YEAR(Z$4)=YEAR($H179)),#REF!,IF(AND(MONTH(Z$4)=MONTH($G179),YEAR(Z$4)=YEAR($G179)),#REF!,IF(AND(Z$4&lt;($H179+1),(Z$4+1)&gt;$G179),$T179,0)))</f>
        <v>6534.3459999999995</v>
      </c>
      <c r="AA179" s="1285">
        <f>IF(AND(MONTH(AA$4)=MONTH($H179),YEAR(AA$4)=YEAR($H179)),#REF!,IF(AND(MONTH(AA$4)=MONTH($G179),YEAR(AA$4)=YEAR($G179)),#REF!,IF(AND(AA$4&lt;($H179+1),(AA$4+1)&gt;$G179),$T179,0)))</f>
        <v>6534.3459999999995</v>
      </c>
      <c r="AB179" s="1285">
        <f>IF(AND(MONTH(AB$4)=MONTH($H179),YEAR(AB$4)=YEAR($H179)),#REF!,IF(AND(MONTH(AB$4)=MONTH($G179),YEAR(AB$4)=YEAR($G179)),#REF!,IF(AND(AB$4&lt;($H179+1),(AB$4+1)&gt;$G179),$T179,0)))</f>
        <v>6534.3459999999995</v>
      </c>
      <c r="AC179" s="1285">
        <f>IF(AND(MONTH(AC$4)=MONTH($H179),YEAR(AC$4)=YEAR($H179)),#REF!,IF(AND(MONTH(AC$4)=MONTH($G179),YEAR(AC$4)=YEAR($G179)),#REF!,IF(AND(AC$4&lt;($H179+1),(AC$4+1)&gt;$G179),$T179,0)))</f>
        <v>6534.3459999999995</v>
      </c>
      <c r="AD179" s="1285">
        <f>IF(AND(MONTH(AD$4)=MONTH($H179),YEAR(AD$4)=YEAR($H179)),#REF!,IF(AND(MONTH(AD$4)=MONTH($G179),YEAR(AD$4)=YEAR($G179)),#REF!,IF(AND(AD$4&lt;($H179+1),(AD$4+1)&gt;$G179),$T179,0)))</f>
        <v>6534.3459999999995</v>
      </c>
      <c r="AE179" s="1285">
        <f>IF(AND(MONTH(AE$4)=MONTH($H179),YEAR(AE$4)=YEAR($H179)),#REF!,IF(AND(MONTH(AE$4)=MONTH($G179),YEAR(AE$4)=YEAR($G179)),#REF!,IF(AND(AE$4&lt;($H179+1),(AE$4+1)&gt;$G179),$T179,0)))</f>
        <v>6534.3459999999995</v>
      </c>
      <c r="AF179" s="1285">
        <f>IF(AND(MONTH(AF$4)=MONTH($H179),YEAR(AF$4)=YEAR($H179)),#REF!,IF(AND(MONTH(AF$4)=MONTH($G179),YEAR(AF$4)=YEAR($G179)),#REF!,IF(AND(AF$4&lt;($H179+1),(AF$4+1)&gt;$G179),$T179,0)))</f>
        <v>6534.3459999999995</v>
      </c>
      <c r="AG179" s="1285">
        <f>IF(AND(MONTH(AG$4)=MONTH($H179),YEAR(AG$4)=YEAR($H179)),#REF!,IF(AND(MONTH(AG$4)=MONTH($G179),YEAR(AG$4)=YEAR($G179)),#REF!,IF(AND(AG$4&lt;($H179+1),(AG$4+1)&gt;$G179),$T179,0)))</f>
        <v>6534.3459999999995</v>
      </c>
      <c r="AH179" s="1285">
        <f>IF(AND(MONTH(AH$4)=MONTH($H179),YEAR(AH$4)=YEAR($H179)),#REF!,IF(AND(MONTH(AH$4)=MONTH($G179),YEAR(AH$4)=YEAR($G179)),#REF!,IF(AND(AH$4&lt;($H179+1),(AH$4+1)&gt;$G179),$T179,0)))</f>
        <v>6534.3459999999995</v>
      </c>
      <c r="AI179" s="1285" t="e">
        <f>IF(AND(MONTH(AI$4)=MONTH($H179),YEAR(AI$4)=YEAR($H179)),#REF!,IF(AND(MONTH(AI$4)=MONTH($G179),YEAR(AI$4)=YEAR($G179)),#REF!,IF(AND(AI$4&lt;($H179+1),(AI$4+1)&gt;$G179),$R179,0)))</f>
        <v>#REF!</v>
      </c>
      <c r="AJ179" s="1285">
        <f>IF(AND(MONTH(AJ$4)=MONTH($H179),YEAR(AJ$4)=YEAR($H179)),#REF!,IF(AND(MONTH(AJ$4)=MONTH($G179),YEAR(AJ$4)=YEAR($G179)),#REF!,IF(AND(AJ$4&lt;($H179+1),(AJ$4+1)&gt;$G179),$U179,0)))</f>
        <v>901.6</v>
      </c>
      <c r="AK179" s="1285">
        <f>IF(AND(MONTH(AK$4)=MONTH($H179),YEAR(AK$4)=YEAR($H179)),#REF!,IF(AND(MONTH(AK$4)=MONTH($G179),YEAR(AK$4)=YEAR($G179)),#REF!,IF(AND(AK$4&lt;($H179+1),(AK$4+1)&gt;$G179),$U179,0)))</f>
        <v>901.6</v>
      </c>
      <c r="AL179" s="1285">
        <f>IF(AND(MONTH(AL$4)=MONTH($H179),YEAR(AL$4)=YEAR($H179)),#REF!,IF(AND(MONTH(AL$4)=MONTH($G179),YEAR(AL$4)=YEAR($G179)),#REF!,IF(AND(AL$4&lt;($H179+1),(AL$4+1)&gt;$G179),$U179,0)))</f>
        <v>901.6</v>
      </c>
      <c r="AM179" s="1285">
        <f>IF(AND(MONTH(AM$4)=MONTH($H179),YEAR(AM$4)=YEAR($H179)),#REF!,IF(AND(MONTH(AM$4)=MONTH($G179),YEAR(AM$4)=YEAR($G179)),#REF!,IF(AND(AM$4&lt;($H179+1),(AM$4+1)&gt;$G179),$U179,0)))</f>
        <v>901.6</v>
      </c>
      <c r="AN179" s="1285">
        <f>IF(AND(MONTH(AN$4)=MONTH($H179),YEAR(AN$4)=YEAR($H179)),#REF!,IF(AND(MONTH(AN$4)=MONTH($G179),YEAR(AN$4)=YEAR($G179)),#REF!,IF(AND(AN$4&lt;($H179+1),(AN$4+1)&gt;$G179),$U179,0)))</f>
        <v>901.6</v>
      </c>
      <c r="AO179" s="1285">
        <f>IF(AND(MONTH(AO$4)=MONTH($H179),YEAR(AO$4)=YEAR($H179)),#REF!,IF(AND(MONTH(AO$4)=MONTH($G179),YEAR(AO$4)=YEAR($G179)),#REF!,IF(AND(AO$4&lt;($H179+1),(AO$4+1)&gt;$G179),$U179,0)))</f>
        <v>901.6</v>
      </c>
      <c r="AP179" s="1285">
        <f>IF(AND(MONTH(AP$4)=MONTH($H179),YEAR(AP$4)=YEAR($H179)),#REF!,IF(AND(MONTH(AP$4)=MONTH($G179),YEAR(AP$4)=YEAR($G179)),#REF!,IF(AND(AP$4&lt;($H179+1),(AP$4+1)&gt;$G179),$U179,0)))</f>
        <v>901.6</v>
      </c>
      <c r="AQ179" s="1285">
        <f>IF(AND(MONTH(AQ$4)=MONTH($H179),YEAR(AQ$4)=YEAR($H179)),#REF!,IF(AND(MONTH(AQ$4)=MONTH($G179),YEAR(AQ$4)=YEAR($G179)),#REF!,IF(AND(AQ$4&lt;($H179+1),(AQ$4+1)&gt;$G179),$U179,0)))</f>
        <v>901.6</v>
      </c>
      <c r="AR179" s="1285">
        <f>IF(AND(MONTH(AR$4)=MONTH($H179),YEAR(AR$4)=YEAR($H179)),#REF!,IF(AND(MONTH(AR$4)=MONTH($G179),YEAR(AR$4)=YEAR($G179)),#REF!,IF(AND(AR$4&lt;($H179+1),(AR$4+1)&gt;$G179),$U179,0)))</f>
        <v>901.6</v>
      </c>
      <c r="AS179" s="1285">
        <f>IF(AND(MONTH(AS$4)=MONTH($H179),YEAR(AS$4)=YEAR($H179)),#REF!,IF(AND(MONTH(AS$4)=MONTH($G179),YEAR(AS$4)=YEAR($G179)),#REF!,IF(AND(AS$4&lt;($H179+1),(AS$4+1)&gt;$G179),$U179,0)))</f>
        <v>901.6</v>
      </c>
      <c r="AT179" s="1285">
        <f>IF(AND(MONTH(AT$4)=MONTH($H179),YEAR(AT$4)=YEAR($H179)),#REF!,IF(AND(MONTH(AT$4)=MONTH($G179),YEAR(AT$4)=YEAR($G179)),#REF!,IF(AND(AT$4&lt;($H179+1),(AT$4+1)&gt;$G179),$U179,0)))</f>
        <v>901.6</v>
      </c>
      <c r="AU179" s="1297"/>
      <c r="AV179" s="1028"/>
      <c r="AW179" s="1028"/>
    </row>
    <row r="180" spans="1:49" ht="18" customHeight="1">
      <c r="A180" s="1186">
        <v>69</v>
      </c>
      <c r="B180" s="1187" t="s">
        <v>167</v>
      </c>
      <c r="C180" s="1187" t="s">
        <v>35</v>
      </c>
      <c r="D180" s="1187"/>
      <c r="E180" s="1187"/>
      <c r="F180" s="1197" t="s">
        <v>212</v>
      </c>
      <c r="G180" s="1190">
        <v>45310</v>
      </c>
      <c r="H180" s="1190">
        <v>45675</v>
      </c>
      <c r="I180" s="1235"/>
      <c r="J180" s="1236">
        <v>0</v>
      </c>
      <c r="K180" s="1236">
        <v>392</v>
      </c>
      <c r="L180" s="1237">
        <v>15.87</v>
      </c>
      <c r="M180" s="1237">
        <v>1.38</v>
      </c>
      <c r="N180" s="1237">
        <v>17.330500000000001</v>
      </c>
      <c r="O180" s="1238">
        <v>2.2999999999999998</v>
      </c>
      <c r="P180" s="1234">
        <f t="shared" si="59"/>
        <v>17.25</v>
      </c>
      <c r="Q180" s="1284">
        <f t="shared" si="48"/>
        <v>6221.04</v>
      </c>
      <c r="R180" s="1285">
        <f t="shared" si="46"/>
        <v>540.96</v>
      </c>
      <c r="S180" s="1285">
        <f t="shared" si="45"/>
        <v>6762</v>
      </c>
      <c r="T180" s="1285">
        <f t="shared" si="49"/>
        <v>6793.5559999999996</v>
      </c>
      <c r="U180" s="1285">
        <f t="shared" si="44"/>
        <v>901.6</v>
      </c>
      <c r="V180" s="1285">
        <f t="shared" si="47"/>
        <v>7695.1559999999999</v>
      </c>
      <c r="W180" s="1285">
        <f>IF(AND(MONTH(W$4)=MONTH($H180),YEAR(W$4)=YEAR($H180)),#REF!,IF(AND(MONTH(W$4)=MONTH($G180),YEAR(W$4)=YEAR($G180)),#REF!,IF(AND(W$4&lt;($H180+1),(W$4+1)&gt;$G180),$Q180,0)))</f>
        <v>0</v>
      </c>
      <c r="X180" s="1285">
        <f>IF(AND(MONTH(X$4)=MONTH($H180),YEAR(X$4)=YEAR($H180)),#REF!,IF(AND(MONTH(X$4)=MONTH($G180),YEAR(X$4)=YEAR($G180)),#REF!,IF(AND(X$4&lt;($H180+1),(X$4+1)&gt;$G180),$T180,0)))</f>
        <v>0</v>
      </c>
      <c r="Y180" s="1285">
        <f>IF(AND(MONTH(Y$4)=MONTH($H180),YEAR(Y$4)=YEAR($H180)),#REF!,IF(AND(MONTH(Y$4)=MONTH($G180),YEAR(Y$4)=YEAR($G180)),#REF!,IF(AND(Y$4&lt;($H180+1),(Y$4+1)&gt;$G180),$T180,0)))</f>
        <v>0</v>
      </c>
      <c r="Z180" s="1285">
        <f>IF(AND(MONTH(Z$4)=MONTH($H180),YEAR(Z$4)=YEAR($H180)),#REF!,IF(AND(MONTH(Z$4)=MONTH($G180),YEAR(Z$4)=YEAR($G180)),#REF!,IF(AND(Z$4&lt;($H180+1),(Z$4+1)&gt;$G180),$T180,0)))</f>
        <v>0</v>
      </c>
      <c r="AA180" s="1285">
        <f>IF(AND(MONTH(AA$4)=MONTH($H180),YEAR(AA$4)=YEAR($H180)),#REF!,IF(AND(MONTH(AA$4)=MONTH($G180),YEAR(AA$4)=YEAR($G180)),#REF!,IF(AND(AA$4&lt;($H180+1),(AA$4+1)&gt;$G180),$T180,0)))</f>
        <v>0</v>
      </c>
      <c r="AB180" s="1285">
        <f>IF(AND(MONTH(AB$4)=MONTH($H180),YEAR(AB$4)=YEAR($H180)),#REF!,IF(AND(MONTH(AB$4)=MONTH($G180),YEAR(AB$4)=YEAR($G180)),#REF!,IF(AND(AB$4&lt;($H180+1),(AB$4+1)&gt;$G180),$T180,0)))</f>
        <v>0</v>
      </c>
      <c r="AC180" s="1285">
        <f>IF(AND(MONTH(AC$4)=MONTH($H180),YEAR(AC$4)=YEAR($H180)),#REF!,IF(AND(MONTH(AC$4)=MONTH($G180),YEAR(AC$4)=YEAR($G180)),#REF!,IF(AND(AC$4&lt;($H180+1),(AC$4+1)&gt;$G180),$T180,0)))</f>
        <v>0</v>
      </c>
      <c r="AD180" s="1285">
        <f>IF(AND(MONTH(AD$4)=MONTH($H180),YEAR(AD$4)=YEAR($H180)),#REF!,IF(AND(MONTH(AD$4)=MONTH($G180),YEAR(AD$4)=YEAR($G180)),#REF!,IF(AND(AD$4&lt;($H180+1),(AD$4+1)&gt;$G180),$T180,0)))</f>
        <v>0</v>
      </c>
      <c r="AE180" s="1285">
        <f>IF(AND(MONTH(AE$4)=MONTH($H180),YEAR(AE$4)=YEAR($H180)),#REF!,IF(AND(MONTH(AE$4)=MONTH($G180),YEAR(AE$4)=YEAR($G180)),#REF!,IF(AND(AE$4&lt;($H180+1),(AE$4+1)&gt;$G180),$T180,0)))</f>
        <v>0</v>
      </c>
      <c r="AF180" s="1285">
        <f>IF(AND(MONTH(AF$4)=MONTH($H180),YEAR(AF$4)=YEAR($H180)),#REF!,IF(AND(MONTH(AF$4)=MONTH($G180),YEAR(AF$4)=YEAR($G180)),#REF!,IF(AND(AF$4&lt;($H180+1),(AF$4+1)&gt;$G180),$T180,0)))</f>
        <v>0</v>
      </c>
      <c r="AG180" s="1285">
        <f>IF(AND(MONTH(AG$4)=MONTH($H180),YEAR(AG$4)=YEAR($H180)),#REF!,IF(AND(MONTH(AG$4)=MONTH($G180),YEAR(AG$4)=YEAR($G180)),#REF!,IF(AND(AG$4&lt;($H180+1),(AG$4+1)&gt;$G180),$T180,0)))</f>
        <v>0</v>
      </c>
      <c r="AH180" s="1285">
        <f>IF(AND(MONTH(AH$4)=MONTH($H180),YEAR(AH$4)=YEAR($H180)),#REF!,IF(AND(MONTH(AH$4)=MONTH($G180),YEAR(AH$4)=YEAR($G180)),#REF!,IF(AND(AH$4&lt;($H180+1),(AH$4+1)&gt;$G180),$T180,0)))</f>
        <v>0</v>
      </c>
      <c r="AI180" s="1285">
        <f>IF(AND(MONTH(AI$4)=MONTH($H180),YEAR(AI$4)=YEAR($H180)),#REF!,IF(AND(MONTH(AI$4)=MONTH($G180),YEAR(AI$4)=YEAR($G180)),#REF!,IF(AND(AI$4&lt;($H180+1),(AI$4+1)&gt;$G180),$R180,0)))</f>
        <v>0</v>
      </c>
      <c r="AJ180" s="1285">
        <f>IF(AND(MONTH(AJ$4)=MONTH($H180),YEAR(AJ$4)=YEAR($H180)),#REF!,IF(AND(MONTH(AJ$4)=MONTH($G180),YEAR(AJ$4)=YEAR($G180)),#REF!,IF(AND(AJ$4&lt;($H180+1),(AJ$4+1)&gt;$G180),$U180,0)))</f>
        <v>0</v>
      </c>
      <c r="AK180" s="1285">
        <f>IF(AND(MONTH(AK$4)=MONTH($H180),YEAR(AK$4)=YEAR($H180)),#REF!,IF(AND(MONTH(AK$4)=MONTH($G180),YEAR(AK$4)=YEAR($G180)),#REF!,IF(AND(AK$4&lt;($H180+1),(AK$4+1)&gt;$G180),$U180,0)))</f>
        <v>0</v>
      </c>
      <c r="AL180" s="1285">
        <f>IF(AND(MONTH(AL$4)=MONTH($H180),YEAR(AL$4)=YEAR($H180)),#REF!,IF(AND(MONTH(AL$4)=MONTH($G180),YEAR(AL$4)=YEAR($G180)),#REF!,IF(AND(AL$4&lt;($H180+1),(AL$4+1)&gt;$G180),$U180,0)))</f>
        <v>0</v>
      </c>
      <c r="AM180" s="1285">
        <f>IF(AND(MONTH(AM$4)=MONTH($H180),YEAR(AM$4)=YEAR($H180)),#REF!,IF(AND(MONTH(AM$4)=MONTH($G180),YEAR(AM$4)=YEAR($G180)),#REF!,IF(AND(AM$4&lt;($H180+1),(AM$4+1)&gt;$G180),$U180,0)))</f>
        <v>0</v>
      </c>
      <c r="AN180" s="1285">
        <f>IF(AND(MONTH(AN$4)=MONTH($H180),YEAR(AN$4)=YEAR($H180)),#REF!,IF(AND(MONTH(AN$4)=MONTH($G180),YEAR(AN$4)=YEAR($G180)),#REF!,IF(AND(AN$4&lt;($H180+1),(AN$4+1)&gt;$G180),$U180,0)))</f>
        <v>0</v>
      </c>
      <c r="AO180" s="1285">
        <f>IF(AND(MONTH(AO$4)=MONTH($H180),YEAR(AO$4)=YEAR($H180)),#REF!,IF(AND(MONTH(AO$4)=MONTH($G180),YEAR(AO$4)=YEAR($G180)),#REF!,IF(AND(AO$4&lt;($H180+1),(AO$4+1)&gt;$G180),$U180,0)))</f>
        <v>0</v>
      </c>
      <c r="AP180" s="1285">
        <f>IF(AND(MONTH(AP$4)=MONTH($H180),YEAR(AP$4)=YEAR($H180)),#REF!,IF(AND(MONTH(AP$4)=MONTH($G180),YEAR(AP$4)=YEAR($G180)),#REF!,IF(AND(AP$4&lt;($H180+1),(AP$4+1)&gt;$G180),$U180,0)))</f>
        <v>0</v>
      </c>
      <c r="AQ180" s="1285">
        <f>IF(AND(MONTH(AQ$4)=MONTH($H180),YEAR(AQ$4)=YEAR($H180)),#REF!,IF(AND(MONTH(AQ$4)=MONTH($G180),YEAR(AQ$4)=YEAR($G180)),#REF!,IF(AND(AQ$4&lt;($H180+1),(AQ$4+1)&gt;$G180),$U180,0)))</f>
        <v>0</v>
      </c>
      <c r="AR180" s="1285">
        <f>IF(AND(MONTH(AR$4)=MONTH($H180),YEAR(AR$4)=YEAR($H180)),#REF!,IF(AND(MONTH(AR$4)=MONTH($G180),YEAR(AR$4)=YEAR($G180)),#REF!,IF(AND(AR$4&lt;($H180+1),(AR$4+1)&gt;$G180),$U180,0)))</f>
        <v>0</v>
      </c>
      <c r="AS180" s="1285">
        <f>IF(AND(MONTH(AS$4)=MONTH($H180),YEAR(AS$4)=YEAR($H180)),#REF!,IF(AND(MONTH(AS$4)=MONTH($G180),YEAR(AS$4)=YEAR($G180)),#REF!,IF(AND(AS$4&lt;($H180+1),(AS$4+1)&gt;$G180),$U180,0)))</f>
        <v>0</v>
      </c>
      <c r="AT180" s="1285">
        <f>IF(AND(MONTH(AT$4)=MONTH($H180),YEAR(AT$4)=YEAR($H180)),#REF!,IF(AND(MONTH(AT$4)=MONTH($G180),YEAR(AT$4)=YEAR($G180)),#REF!,IF(AND(AT$4&lt;($H180+1),(AT$4+1)&gt;$G180),$U180,0)))</f>
        <v>0</v>
      </c>
      <c r="AU180" s="1297"/>
      <c r="AV180" s="1028"/>
      <c r="AW180" s="1028"/>
    </row>
    <row r="181" spans="1:49" ht="18" customHeight="1">
      <c r="A181" s="1186">
        <v>70</v>
      </c>
      <c r="B181" s="1187" t="s">
        <v>167</v>
      </c>
      <c r="C181" s="1187" t="s">
        <v>35</v>
      </c>
      <c r="D181" s="1187"/>
      <c r="E181" s="1187" t="s">
        <v>213</v>
      </c>
      <c r="F181" s="1319" t="s">
        <v>214</v>
      </c>
      <c r="G181" s="1190">
        <v>44818</v>
      </c>
      <c r="H181" s="1190">
        <v>45182</v>
      </c>
      <c r="I181" s="1235"/>
      <c r="J181" s="1236">
        <v>1173</v>
      </c>
      <c r="K181" s="1236">
        <v>1173</v>
      </c>
      <c r="L181" s="1237">
        <v>11.845000000000001</v>
      </c>
      <c r="M181" s="1237">
        <v>1.38</v>
      </c>
      <c r="N181" s="1237">
        <v>12.701750000000001</v>
      </c>
      <c r="O181" s="1238">
        <v>2.2999999999999998</v>
      </c>
      <c r="P181" s="1234">
        <f t="shared" si="59"/>
        <v>13.225</v>
      </c>
      <c r="Q181" s="1284">
        <f t="shared" si="48"/>
        <v>13894.184999999999</v>
      </c>
      <c r="R181" s="1285">
        <f t="shared" si="46"/>
        <v>1618.74</v>
      </c>
      <c r="S181" s="1285">
        <f t="shared" si="45"/>
        <v>15512.924999999999</v>
      </c>
      <c r="T181" s="1285">
        <f t="shared" si="49"/>
        <v>14899.152749999999</v>
      </c>
      <c r="U181" s="1285">
        <f t="shared" si="44"/>
        <v>2697.9</v>
      </c>
      <c r="V181" s="1285">
        <f t="shared" si="47"/>
        <v>17597.052749999999</v>
      </c>
      <c r="W181" s="1285">
        <f>IF(AND(MONTH(W$4)=MONTH($H181),YEAR(W$4)=YEAR($H181)),#REF!,IF(AND(MONTH(W$4)=MONTH($G181),YEAR(W$4)=YEAR($G181)),#REF!,IF(AND(W$4&lt;($H181+1),(W$4+1)&gt;$G181),$Q181,0)))</f>
        <v>13894.184999999999</v>
      </c>
      <c r="X181" s="1285">
        <f>IF(AND(MONTH(X$4)=MONTH($H181),YEAR(X$4)=YEAR($H181)),#REF!,IF(AND(MONTH(X$4)=MONTH($G181),YEAR(X$4)=YEAR($G181)),#REF!,IF(AND(X$4&lt;($H181+1),(X$4+1)&gt;$G181),$T181,0)))</f>
        <v>14899.152749999999</v>
      </c>
      <c r="Y181" s="1285">
        <f>IF(AND(MONTH(Y$4)=MONTH($H181),YEAR(Y$4)=YEAR($H181)),#REF!,IF(AND(MONTH(Y$4)=MONTH($G181),YEAR(Y$4)=YEAR($G181)),#REF!,IF(AND(Y$4&lt;($H181+1),(Y$4+1)&gt;$G181),$T181,0)))</f>
        <v>14899.152749999999</v>
      </c>
      <c r="Z181" s="1285">
        <f>IF(AND(MONTH(Z$4)=MONTH($H181),YEAR(Z$4)=YEAR($H181)),#REF!,IF(AND(MONTH(Z$4)=MONTH($G181),YEAR(Z$4)=YEAR($G181)),#REF!,IF(AND(Z$4&lt;($H181+1),(Z$4+1)&gt;$G181),$T181,0)))</f>
        <v>14899.152749999999</v>
      </c>
      <c r="AA181" s="1285">
        <f>IF(AND(MONTH(AA$4)=MONTH($H181),YEAR(AA$4)=YEAR($H181)),#REF!,IF(AND(MONTH(AA$4)=MONTH($G181),YEAR(AA$4)=YEAR($G181)),#REF!,IF(AND(AA$4&lt;($H181+1),(AA$4+1)&gt;$G181),$T181,0)))</f>
        <v>14899.152749999999</v>
      </c>
      <c r="AB181" s="1285">
        <f>IF(AND(MONTH(AB$4)=MONTH($H181),YEAR(AB$4)=YEAR($H181)),#REF!,IF(AND(MONTH(AB$4)=MONTH($G181),YEAR(AB$4)=YEAR($G181)),#REF!,IF(AND(AB$4&lt;($H181+1),(AB$4+1)&gt;$G181),$T181,0)))</f>
        <v>14899.152749999999</v>
      </c>
      <c r="AC181" s="1285">
        <f>IF(AND(MONTH(AC$4)=MONTH($H181),YEAR(AC$4)=YEAR($H181)),#REF!,IF(AND(MONTH(AC$4)=MONTH($G181),YEAR(AC$4)=YEAR($G181)),#REF!,IF(AND(AC$4&lt;($H181+1),(AC$4+1)&gt;$G181),$T181,0)))</f>
        <v>14899.152749999999</v>
      </c>
      <c r="AD181" s="1285">
        <f>IF(AND(MONTH(AD$4)=MONTH($H181),YEAR(AD$4)=YEAR($H181)),#REF!,IF(AND(MONTH(AD$4)=MONTH($G181),YEAR(AD$4)=YEAR($G181)),#REF!,IF(AND(AD$4&lt;($H181+1),(AD$4+1)&gt;$G181),$T181,0)))</f>
        <v>14899.152749999999</v>
      </c>
      <c r="AE181" s="1285" t="e">
        <f>IF(AND(MONTH(AE$4)=MONTH($H181),YEAR(AE$4)=YEAR($H181)),#REF!,IF(AND(MONTH(AE$4)=MONTH($G181),YEAR(AE$4)=YEAR($G181)),#REF!,IF(AND(AE$4&lt;($H181+1),(AE$4+1)&gt;$G181),$T181,0)))</f>
        <v>#REF!</v>
      </c>
      <c r="AF181" s="1285">
        <f>IF(AND(MONTH(AF$4)=MONTH($H181),YEAR(AF$4)=YEAR($H181)),#REF!,IF(AND(MONTH(AF$4)=MONTH($G181),YEAR(AF$4)=YEAR($G181)),#REF!,IF(AND(AF$4&lt;($H181+1),(AF$4+1)&gt;$G181),$T181,0)))</f>
        <v>0</v>
      </c>
      <c r="AG181" s="1285">
        <f>IF(AND(MONTH(AG$4)=MONTH($H181),YEAR(AG$4)=YEAR($H181)),#REF!,IF(AND(MONTH(AG$4)=MONTH($G181),YEAR(AG$4)=YEAR($G181)),#REF!,IF(AND(AG$4&lt;($H181+1),(AG$4+1)&gt;$G181),$T181,0)))</f>
        <v>0</v>
      </c>
      <c r="AH181" s="1285">
        <f>IF(AND(MONTH(AH$4)=MONTH($H181),YEAR(AH$4)=YEAR($H181)),#REF!,IF(AND(MONTH(AH$4)=MONTH($G181),YEAR(AH$4)=YEAR($G181)),#REF!,IF(AND(AH$4&lt;($H181+1),(AH$4+1)&gt;$G181),$T181,0)))</f>
        <v>0</v>
      </c>
      <c r="AI181" s="1285">
        <f>IF(AND(MONTH(AI$4)=MONTH($H181),YEAR(AI$4)=YEAR($H181)),#REF!,IF(AND(MONTH(AI$4)=MONTH($G181),YEAR(AI$4)=YEAR($G181)),#REF!,IF(AND(AI$4&lt;($H181+1),(AI$4+1)&gt;$G181),$R181,0)))</f>
        <v>1618.74</v>
      </c>
      <c r="AJ181" s="1285">
        <f>IF(AND(MONTH(AJ$4)=MONTH($H181),YEAR(AJ$4)=YEAR($H181)),#REF!,IF(AND(MONTH(AJ$4)=MONTH($G181),YEAR(AJ$4)=YEAR($G181)),#REF!,IF(AND(AJ$4&lt;($H181+1),(AJ$4+1)&gt;$G181),$U181,0)))</f>
        <v>2697.9</v>
      </c>
      <c r="AK181" s="1285">
        <f>IF(AND(MONTH(AK$4)=MONTH($H181),YEAR(AK$4)=YEAR($H181)),#REF!,IF(AND(MONTH(AK$4)=MONTH($G181),YEAR(AK$4)=YEAR($G181)),#REF!,IF(AND(AK$4&lt;($H181+1),(AK$4+1)&gt;$G181),$U181,0)))</f>
        <v>2697.9</v>
      </c>
      <c r="AL181" s="1285">
        <f>IF(AND(MONTH(AL$4)=MONTH($H181),YEAR(AL$4)=YEAR($H181)),#REF!,IF(AND(MONTH(AL$4)=MONTH($G181),YEAR(AL$4)=YEAR($G181)),#REF!,IF(AND(AL$4&lt;($H181+1),(AL$4+1)&gt;$G181),$U181,0)))</f>
        <v>2697.9</v>
      </c>
      <c r="AM181" s="1285">
        <f>IF(AND(MONTH(AM$4)=MONTH($H181),YEAR(AM$4)=YEAR($H181)),#REF!,IF(AND(MONTH(AM$4)=MONTH($G181),YEAR(AM$4)=YEAR($G181)),#REF!,IF(AND(AM$4&lt;($H181+1),(AM$4+1)&gt;$G181),$U181,0)))</f>
        <v>2697.9</v>
      </c>
      <c r="AN181" s="1285">
        <f>IF(AND(MONTH(AN$4)=MONTH($H181),YEAR(AN$4)=YEAR($H181)),#REF!,IF(AND(MONTH(AN$4)=MONTH($G181),YEAR(AN$4)=YEAR($G181)),#REF!,IF(AND(AN$4&lt;($H181+1),(AN$4+1)&gt;$G181),$U181,0)))</f>
        <v>2697.9</v>
      </c>
      <c r="AO181" s="1285">
        <f>IF(AND(MONTH(AO$4)=MONTH($H181),YEAR(AO$4)=YEAR($H181)),#REF!,IF(AND(MONTH(AO$4)=MONTH($G181),YEAR(AO$4)=YEAR($G181)),#REF!,IF(AND(AO$4&lt;($H181+1),(AO$4+1)&gt;$G181),$U181,0)))</f>
        <v>2697.9</v>
      </c>
      <c r="AP181" s="1285">
        <f>IF(AND(MONTH(AP$4)=MONTH($H181),YEAR(AP$4)=YEAR($H181)),#REF!,IF(AND(MONTH(AP$4)=MONTH($G181),YEAR(AP$4)=YEAR($G181)),#REF!,IF(AND(AP$4&lt;($H181+1),(AP$4+1)&gt;$G181),$U181,0)))</f>
        <v>2697.9</v>
      </c>
      <c r="AQ181" s="1285" t="e">
        <f>IF(AND(MONTH(AQ$4)=MONTH($H181),YEAR(AQ$4)=YEAR($H181)),#REF!,IF(AND(MONTH(AQ$4)=MONTH($G181),YEAR(AQ$4)=YEAR($G181)),#REF!,IF(AND(AQ$4&lt;($H181+1),(AQ$4+1)&gt;$G181),$U181,0)))</f>
        <v>#REF!</v>
      </c>
      <c r="AR181" s="1285">
        <f>IF(AND(MONTH(AR$4)=MONTH($H181),YEAR(AR$4)=YEAR($H181)),#REF!,IF(AND(MONTH(AR$4)=MONTH($G181),YEAR(AR$4)=YEAR($G181)),#REF!,IF(AND(AR$4&lt;($H181+1),(AR$4+1)&gt;$G181),$U181,0)))</f>
        <v>0</v>
      </c>
      <c r="AS181" s="1285">
        <f>IF(AND(MONTH(AS$4)=MONTH($H181),YEAR(AS$4)=YEAR($H181)),#REF!,IF(AND(MONTH(AS$4)=MONTH($G181),YEAR(AS$4)=YEAR($G181)),#REF!,IF(AND(AS$4&lt;($H181+1),(AS$4+1)&gt;$G181),$U181,0)))</f>
        <v>0</v>
      </c>
      <c r="AT181" s="1285">
        <f>IF(AND(MONTH(AT$4)=MONTH($H181),YEAR(AT$4)=YEAR($H181)),#REF!,IF(AND(MONTH(AT$4)=MONTH($G181),YEAR(AT$4)=YEAR($G181)),#REF!,IF(AND(AT$4&lt;($H181+1),(AT$4+1)&gt;$G181),$U181,0)))</f>
        <v>0</v>
      </c>
      <c r="AU181" s="1297"/>
      <c r="AV181" s="1028"/>
      <c r="AW181" s="1028"/>
    </row>
    <row r="182" spans="1:49" ht="18" customHeight="1">
      <c r="A182" s="1186">
        <v>70</v>
      </c>
      <c r="B182" s="1187" t="s">
        <v>167</v>
      </c>
      <c r="C182" s="1187" t="s">
        <v>35</v>
      </c>
      <c r="D182" s="1187"/>
      <c r="E182" s="1187"/>
      <c r="F182" s="1319" t="s">
        <v>214</v>
      </c>
      <c r="G182" s="1190">
        <v>45183</v>
      </c>
      <c r="H182" s="1190">
        <v>45548</v>
      </c>
      <c r="I182" s="1235"/>
      <c r="J182" s="1236">
        <v>0</v>
      </c>
      <c r="K182" s="1236">
        <v>1173</v>
      </c>
      <c r="L182" s="1237">
        <v>12.42</v>
      </c>
      <c r="M182" s="1237">
        <v>1.38</v>
      </c>
      <c r="N182" s="1237">
        <v>13.363</v>
      </c>
      <c r="O182" s="1238">
        <v>2.2999999999999998</v>
      </c>
      <c r="P182" s="1234">
        <f t="shared" si="59"/>
        <v>13.8</v>
      </c>
      <c r="Q182" s="1284">
        <f t="shared" si="48"/>
        <v>14568.66</v>
      </c>
      <c r="R182" s="1285">
        <f t="shared" si="46"/>
        <v>1618.74</v>
      </c>
      <c r="S182" s="1285">
        <f t="shared" si="45"/>
        <v>16187.4</v>
      </c>
      <c r="T182" s="1285">
        <f t="shared" si="49"/>
        <v>15674.799000000001</v>
      </c>
      <c r="U182" s="1285">
        <f t="shared" si="44"/>
        <v>2697.9</v>
      </c>
      <c r="V182" s="1285">
        <f t="shared" si="47"/>
        <v>18372.699000000001</v>
      </c>
      <c r="W182" s="1285">
        <f>IF(AND(MONTH(W$4)=MONTH($H182),YEAR(W$4)=YEAR($H182)),#REF!,IF(AND(MONTH(W$4)=MONTH($G182),YEAR(W$4)=YEAR($G182)),#REF!,IF(AND(W$4&lt;($H182+1),(W$4+1)&gt;$G182),$Q182,0)))</f>
        <v>0</v>
      </c>
      <c r="X182" s="1285">
        <f>IF(AND(MONTH(X$4)=MONTH($H182),YEAR(X$4)=YEAR($H182)),#REF!,IF(AND(MONTH(X$4)=MONTH($G182),YEAR(X$4)=YEAR($G182)),#REF!,IF(AND(X$4&lt;($H182+1),(X$4+1)&gt;$G182),$T182,0)))</f>
        <v>0</v>
      </c>
      <c r="Y182" s="1285">
        <f>IF(AND(MONTH(Y$4)=MONTH($H182),YEAR(Y$4)=YEAR($H182)),#REF!,IF(AND(MONTH(Y$4)=MONTH($G182),YEAR(Y$4)=YEAR($G182)),#REF!,IF(AND(Y$4&lt;($H182+1),(Y$4+1)&gt;$G182),$T182,0)))</f>
        <v>0</v>
      </c>
      <c r="Z182" s="1285">
        <f>IF(AND(MONTH(Z$4)=MONTH($H182),YEAR(Z$4)=YEAR($H182)),#REF!,IF(AND(MONTH(Z$4)=MONTH($G182),YEAR(Z$4)=YEAR($G182)),#REF!,IF(AND(Z$4&lt;($H182+1),(Z$4+1)&gt;$G182),$T182,0)))</f>
        <v>0</v>
      </c>
      <c r="AA182" s="1285">
        <f>IF(AND(MONTH(AA$4)=MONTH($H182),YEAR(AA$4)=YEAR($H182)),#REF!,IF(AND(MONTH(AA$4)=MONTH($G182),YEAR(AA$4)=YEAR($G182)),#REF!,IF(AND(AA$4&lt;($H182+1),(AA$4+1)&gt;$G182),$T182,0)))</f>
        <v>0</v>
      </c>
      <c r="AB182" s="1285">
        <f>IF(AND(MONTH(AB$4)=MONTH($H182),YEAR(AB$4)=YEAR($H182)),#REF!,IF(AND(MONTH(AB$4)=MONTH($G182),YEAR(AB$4)=YEAR($G182)),#REF!,IF(AND(AB$4&lt;($H182+1),(AB$4+1)&gt;$G182),$T182,0)))</f>
        <v>0</v>
      </c>
      <c r="AC182" s="1285">
        <f>IF(AND(MONTH(AC$4)=MONTH($H182),YEAR(AC$4)=YEAR($H182)),#REF!,IF(AND(MONTH(AC$4)=MONTH($G182),YEAR(AC$4)=YEAR($G182)),#REF!,IF(AND(AC$4&lt;($H182+1),(AC$4+1)&gt;$G182),$T182,0)))</f>
        <v>0</v>
      </c>
      <c r="AD182" s="1285">
        <f>IF(AND(MONTH(AD$4)=MONTH($H182),YEAR(AD$4)=YEAR($H182)),#REF!,IF(AND(MONTH(AD$4)=MONTH($G182),YEAR(AD$4)=YEAR($G182)),#REF!,IF(AND(AD$4&lt;($H182+1),(AD$4+1)&gt;$G182),$T182,0)))</f>
        <v>0</v>
      </c>
      <c r="AE182" s="1285" t="e">
        <f>IF(AND(MONTH(AE$4)=MONTH($H182),YEAR(AE$4)=YEAR($H182)),#REF!,IF(AND(MONTH(AE$4)=MONTH($G182),YEAR(AE$4)=YEAR($G182)),#REF!,IF(AND(AE$4&lt;($H182+1),(AE$4+1)&gt;$G182),$T182,0)))</f>
        <v>#REF!</v>
      </c>
      <c r="AF182" s="1285">
        <f>IF(AND(MONTH(AF$4)=MONTH($H182),YEAR(AF$4)=YEAR($H182)),#REF!,IF(AND(MONTH(AF$4)=MONTH($G182),YEAR(AF$4)=YEAR($G182)),#REF!,IF(AND(AF$4&lt;($H182+1),(AF$4+1)&gt;$G182),$T182,0)))</f>
        <v>15674.799000000001</v>
      </c>
      <c r="AG182" s="1285">
        <f>IF(AND(MONTH(AG$4)=MONTH($H182),YEAR(AG$4)=YEAR($H182)),#REF!,IF(AND(MONTH(AG$4)=MONTH($G182),YEAR(AG$4)=YEAR($G182)),#REF!,IF(AND(AG$4&lt;($H182+1),(AG$4+1)&gt;$G182),$T182,0)))</f>
        <v>15674.799000000001</v>
      </c>
      <c r="AH182" s="1285">
        <f>IF(AND(MONTH(AH$4)=MONTH($H182),YEAR(AH$4)=YEAR($H182)),#REF!,IF(AND(MONTH(AH$4)=MONTH($G182),YEAR(AH$4)=YEAR($G182)),#REF!,IF(AND(AH$4&lt;($H182+1),(AH$4+1)&gt;$G182),$T182,0)))</f>
        <v>15674.799000000001</v>
      </c>
      <c r="AI182" s="1285">
        <f>IF(AND(MONTH(AI$4)=MONTH($H182),YEAR(AI$4)=YEAR($H182)),#REF!,IF(AND(MONTH(AI$4)=MONTH($G182),YEAR(AI$4)=YEAR($G182)),#REF!,IF(AND(AI$4&lt;($H182+1),(AI$4+1)&gt;$G182),$R182,0)))</f>
        <v>0</v>
      </c>
      <c r="AJ182" s="1285">
        <f>IF(AND(MONTH(AJ$4)=MONTH($H182),YEAR(AJ$4)=YEAR($H182)),#REF!,IF(AND(MONTH(AJ$4)=MONTH($G182),YEAR(AJ$4)=YEAR($G182)),#REF!,IF(AND(AJ$4&lt;($H182+1),(AJ$4+1)&gt;$G182),$U182,0)))</f>
        <v>0</v>
      </c>
      <c r="AK182" s="1285">
        <f>IF(AND(MONTH(AK$4)=MONTH($H182),YEAR(AK$4)=YEAR($H182)),#REF!,IF(AND(MONTH(AK$4)=MONTH($G182),YEAR(AK$4)=YEAR($G182)),#REF!,IF(AND(AK$4&lt;($H182+1),(AK$4+1)&gt;$G182),$U182,0)))</f>
        <v>0</v>
      </c>
      <c r="AL182" s="1285">
        <f>IF(AND(MONTH(AL$4)=MONTH($H182),YEAR(AL$4)=YEAR($H182)),#REF!,IF(AND(MONTH(AL$4)=MONTH($G182),YEAR(AL$4)=YEAR($G182)),#REF!,IF(AND(AL$4&lt;($H182+1),(AL$4+1)&gt;$G182),$U182,0)))</f>
        <v>0</v>
      </c>
      <c r="AM182" s="1285">
        <f>IF(AND(MONTH(AM$4)=MONTH($H182),YEAR(AM$4)=YEAR($H182)),#REF!,IF(AND(MONTH(AM$4)=MONTH($G182),YEAR(AM$4)=YEAR($G182)),#REF!,IF(AND(AM$4&lt;($H182+1),(AM$4+1)&gt;$G182),$U182,0)))</f>
        <v>0</v>
      </c>
      <c r="AN182" s="1285">
        <f>IF(AND(MONTH(AN$4)=MONTH($H182),YEAR(AN$4)=YEAR($H182)),#REF!,IF(AND(MONTH(AN$4)=MONTH($G182),YEAR(AN$4)=YEAR($G182)),#REF!,IF(AND(AN$4&lt;($H182+1),(AN$4+1)&gt;$G182),$U182,0)))</f>
        <v>0</v>
      </c>
      <c r="AO182" s="1285">
        <f>IF(AND(MONTH(AO$4)=MONTH($H182),YEAR(AO$4)=YEAR($H182)),#REF!,IF(AND(MONTH(AO$4)=MONTH($G182),YEAR(AO$4)=YEAR($G182)),#REF!,IF(AND(AO$4&lt;($H182+1),(AO$4+1)&gt;$G182),$U182,0)))</f>
        <v>0</v>
      </c>
      <c r="AP182" s="1285">
        <f>IF(AND(MONTH(AP$4)=MONTH($H182),YEAR(AP$4)=YEAR($H182)),#REF!,IF(AND(MONTH(AP$4)=MONTH($G182),YEAR(AP$4)=YEAR($G182)),#REF!,IF(AND(AP$4&lt;($H182+1),(AP$4+1)&gt;$G182),$U182,0)))</f>
        <v>0</v>
      </c>
      <c r="AQ182" s="1285" t="e">
        <f>IF(AND(MONTH(AQ$4)=MONTH($H182),YEAR(AQ$4)=YEAR($H182)),#REF!,IF(AND(MONTH(AQ$4)=MONTH($G182),YEAR(AQ$4)=YEAR($G182)),#REF!,IF(AND(AQ$4&lt;($H182+1),(AQ$4+1)&gt;$G182),$U182,0)))</f>
        <v>#REF!</v>
      </c>
      <c r="AR182" s="1285">
        <f>IF(AND(MONTH(AR$4)=MONTH($H182),YEAR(AR$4)=YEAR($H182)),#REF!,IF(AND(MONTH(AR$4)=MONTH($G182),YEAR(AR$4)=YEAR($G182)),#REF!,IF(AND(AR$4&lt;($H182+1),(AR$4+1)&gt;$G182),$U182,0)))</f>
        <v>2697.9</v>
      </c>
      <c r="AS182" s="1285">
        <f>IF(AND(MONTH(AS$4)=MONTH($H182),YEAR(AS$4)=YEAR($H182)),#REF!,IF(AND(MONTH(AS$4)=MONTH($G182),YEAR(AS$4)=YEAR($G182)),#REF!,IF(AND(AS$4&lt;($H182+1),(AS$4+1)&gt;$G182),$U182,0)))</f>
        <v>2697.9</v>
      </c>
      <c r="AT182" s="1285">
        <f>IF(AND(MONTH(AT$4)=MONTH($H182),YEAR(AT$4)=YEAR($H182)),#REF!,IF(AND(MONTH(AT$4)=MONTH($G182),YEAR(AT$4)=YEAR($G182)),#REF!,IF(AND(AT$4&lt;($H182+1),(AT$4+1)&gt;$G182),$U182,0)))</f>
        <v>2697.9</v>
      </c>
      <c r="AU182" s="1297"/>
      <c r="AV182" s="1028"/>
      <c r="AW182" s="1028"/>
    </row>
    <row r="183" spans="1:49" ht="18" customHeight="1">
      <c r="A183" s="1186">
        <v>71</v>
      </c>
      <c r="B183" s="1187" t="s">
        <v>167</v>
      </c>
      <c r="C183" s="1187" t="s">
        <v>35</v>
      </c>
      <c r="D183" s="1187" t="s">
        <v>215</v>
      </c>
      <c r="E183" s="1187" t="s">
        <v>216</v>
      </c>
      <c r="F183" s="1319" t="s">
        <v>217</v>
      </c>
      <c r="G183" s="1190">
        <v>44746</v>
      </c>
      <c r="H183" s="1190">
        <v>45110</v>
      </c>
      <c r="I183" s="1235"/>
      <c r="J183" s="1236">
        <v>460</v>
      </c>
      <c r="K183" s="1236">
        <v>460</v>
      </c>
      <c r="L183" s="1237">
        <v>23.344999999999999</v>
      </c>
      <c r="M183" s="1237">
        <v>1.38</v>
      </c>
      <c r="N183" s="1237">
        <v>25.926749999999998</v>
      </c>
      <c r="O183" s="1238">
        <v>2.2999999999999998</v>
      </c>
      <c r="P183" s="1234">
        <f t="shared" si="59"/>
        <v>24.725000000000001</v>
      </c>
      <c r="Q183" s="1284">
        <f t="shared" si="48"/>
        <v>10738.7</v>
      </c>
      <c r="R183" s="1285">
        <f t="shared" si="46"/>
        <v>634.79999999999995</v>
      </c>
      <c r="S183" s="1285">
        <f t="shared" si="45"/>
        <v>11373.5</v>
      </c>
      <c r="T183" s="1285">
        <f t="shared" si="49"/>
        <v>11926.305</v>
      </c>
      <c r="U183" s="1285">
        <f t="shared" si="44"/>
        <v>1058</v>
      </c>
      <c r="V183" s="1285">
        <f t="shared" si="47"/>
        <v>12984.305</v>
      </c>
      <c r="W183" s="1285">
        <f>IF(AND(MONTH(W$4)=MONTH($H183),YEAR(W$4)=YEAR($H183)),#REF!,IF(AND(MONTH(W$4)=MONTH($G183),YEAR(W$4)=YEAR($G183)),#REF!,IF(AND(W$4&lt;($H183+1),(W$4+1)&gt;$G183),$Q183,0)))</f>
        <v>10738.7</v>
      </c>
      <c r="X183" s="1285">
        <f>IF(AND(MONTH(X$4)=MONTH($H183),YEAR(X$4)=YEAR($H183)),#REF!,IF(AND(MONTH(X$4)=MONTH($G183),YEAR(X$4)=YEAR($G183)),#REF!,IF(AND(X$4&lt;($H183+1),(X$4+1)&gt;$G183),$T183,0)))</f>
        <v>11926.305</v>
      </c>
      <c r="Y183" s="1285">
        <f>IF(AND(MONTH(Y$4)=MONTH($H183),YEAR(Y$4)=YEAR($H183)),#REF!,IF(AND(MONTH(Y$4)=MONTH($G183),YEAR(Y$4)=YEAR($G183)),#REF!,IF(AND(Y$4&lt;($H183+1),(Y$4+1)&gt;$G183),$T183,0)))</f>
        <v>11926.305</v>
      </c>
      <c r="Z183" s="1285">
        <f>IF(AND(MONTH(Z$4)=MONTH($H183),YEAR(Z$4)=YEAR($H183)),#REF!,IF(AND(MONTH(Z$4)=MONTH($G183),YEAR(Z$4)=YEAR($G183)),#REF!,IF(AND(Z$4&lt;($H183+1),(Z$4+1)&gt;$G183),$T183,0)))</f>
        <v>11926.305</v>
      </c>
      <c r="AA183" s="1285">
        <f>IF(AND(MONTH(AA$4)=MONTH($H183),YEAR(AA$4)=YEAR($H183)),#REF!,IF(AND(MONTH(AA$4)=MONTH($G183),YEAR(AA$4)=YEAR($G183)),#REF!,IF(AND(AA$4&lt;($H183+1),(AA$4+1)&gt;$G183),$T183,0)))</f>
        <v>11926.305</v>
      </c>
      <c r="AB183" s="1285">
        <f>IF(AND(MONTH(AB$4)=MONTH($H183),YEAR(AB$4)=YEAR($H183)),#REF!,IF(AND(MONTH(AB$4)=MONTH($G183),YEAR(AB$4)=YEAR($G183)),#REF!,IF(AND(AB$4&lt;($H183+1),(AB$4+1)&gt;$G183),$T183,0)))</f>
        <v>11926.305</v>
      </c>
      <c r="AC183" s="1285" t="e">
        <f>IF(AND(MONTH(AC$4)=MONTH($H183),YEAR(AC$4)=YEAR($H183)),#REF!,IF(AND(MONTH(AC$4)=MONTH($G183),YEAR(AC$4)=YEAR($G183)),#REF!,IF(AND(AC$4&lt;($H183+1),(AC$4+1)&gt;$G183),$T183,0)))</f>
        <v>#REF!</v>
      </c>
      <c r="AD183" s="1285">
        <f>IF(AND(MONTH(AD$4)=MONTH($H183),YEAR(AD$4)=YEAR($H183)),#REF!,IF(AND(MONTH(AD$4)=MONTH($G183),YEAR(AD$4)=YEAR($G183)),#REF!,IF(AND(AD$4&lt;($H183+1),(AD$4+1)&gt;$G183),$T183,0)))</f>
        <v>0</v>
      </c>
      <c r="AE183" s="1285">
        <f>IF(AND(MONTH(AE$4)=MONTH($H183),YEAR(AE$4)=YEAR($H183)),#REF!,IF(AND(MONTH(AE$4)=MONTH($G183),YEAR(AE$4)=YEAR($G183)),#REF!,IF(AND(AE$4&lt;($H183+1),(AE$4+1)&gt;$G183),$T183,0)))</f>
        <v>0</v>
      </c>
      <c r="AF183" s="1285">
        <f>IF(AND(MONTH(AF$4)=MONTH($H183),YEAR(AF$4)=YEAR($H183)),#REF!,IF(AND(MONTH(AF$4)=MONTH($G183),YEAR(AF$4)=YEAR($G183)),#REF!,IF(AND(AF$4&lt;($H183+1),(AF$4+1)&gt;$G183),$T183,0)))</f>
        <v>0</v>
      </c>
      <c r="AG183" s="1285">
        <f>IF(AND(MONTH(AG$4)=MONTH($H183),YEAR(AG$4)=YEAR($H183)),#REF!,IF(AND(MONTH(AG$4)=MONTH($G183),YEAR(AG$4)=YEAR($G183)),#REF!,IF(AND(AG$4&lt;($H183+1),(AG$4+1)&gt;$G183),$T183,0)))</f>
        <v>0</v>
      </c>
      <c r="AH183" s="1285">
        <f>IF(AND(MONTH(AH$4)=MONTH($H183),YEAR(AH$4)=YEAR($H183)),#REF!,IF(AND(MONTH(AH$4)=MONTH($G183),YEAR(AH$4)=YEAR($G183)),#REF!,IF(AND(AH$4&lt;($H183+1),(AH$4+1)&gt;$G183),$T183,0)))</f>
        <v>0</v>
      </c>
      <c r="AI183" s="1285">
        <f>IF(AND(MONTH(AI$4)=MONTH($H183),YEAR(AI$4)=YEAR($H183)),#REF!,IF(AND(MONTH(AI$4)=MONTH($G183),YEAR(AI$4)=YEAR($G183)),#REF!,IF(AND(AI$4&lt;($H183+1),(AI$4+1)&gt;$G183),$R183,0)))</f>
        <v>634.79999999999995</v>
      </c>
      <c r="AJ183" s="1285">
        <f>IF(AND(MONTH(AJ$4)=MONTH($H183),YEAR(AJ$4)=YEAR($H183)),#REF!,IF(AND(MONTH(AJ$4)=MONTH($G183),YEAR(AJ$4)=YEAR($G183)),#REF!,IF(AND(AJ$4&lt;($H183+1),(AJ$4+1)&gt;$G183),$U183,0)))</f>
        <v>1058</v>
      </c>
      <c r="AK183" s="1285">
        <f>IF(AND(MONTH(AK$4)=MONTH($H183),YEAR(AK$4)=YEAR($H183)),#REF!,IF(AND(MONTH(AK$4)=MONTH($G183),YEAR(AK$4)=YEAR($G183)),#REF!,IF(AND(AK$4&lt;($H183+1),(AK$4+1)&gt;$G183),$U183,0)))</f>
        <v>1058</v>
      </c>
      <c r="AL183" s="1285">
        <f>IF(AND(MONTH(AL$4)=MONTH($H183),YEAR(AL$4)=YEAR($H183)),#REF!,IF(AND(MONTH(AL$4)=MONTH($G183),YEAR(AL$4)=YEAR($G183)),#REF!,IF(AND(AL$4&lt;($H183+1),(AL$4+1)&gt;$G183),$U183,0)))</f>
        <v>1058</v>
      </c>
      <c r="AM183" s="1285">
        <f>IF(AND(MONTH(AM$4)=MONTH($H183),YEAR(AM$4)=YEAR($H183)),#REF!,IF(AND(MONTH(AM$4)=MONTH($G183),YEAR(AM$4)=YEAR($G183)),#REF!,IF(AND(AM$4&lt;($H183+1),(AM$4+1)&gt;$G183),$U183,0)))</f>
        <v>1058</v>
      </c>
      <c r="AN183" s="1285">
        <f>IF(AND(MONTH(AN$4)=MONTH($H183),YEAR(AN$4)=YEAR($H183)),#REF!,IF(AND(MONTH(AN$4)=MONTH($G183),YEAR(AN$4)=YEAR($G183)),#REF!,IF(AND(AN$4&lt;($H183+1),(AN$4+1)&gt;$G183),$U183,0)))</f>
        <v>1058</v>
      </c>
      <c r="AO183" s="1285" t="e">
        <f>IF(AND(MONTH(AO$4)=MONTH($H183),YEAR(AO$4)=YEAR($H183)),#REF!,IF(AND(MONTH(AO$4)=MONTH($G183),YEAR(AO$4)=YEAR($G183)),#REF!,IF(AND(AO$4&lt;($H183+1),(AO$4+1)&gt;$G183),$U183,0)))</f>
        <v>#REF!</v>
      </c>
      <c r="AP183" s="1285">
        <f>IF(AND(MONTH(AP$4)=MONTH($H183),YEAR(AP$4)=YEAR($H183)),#REF!,IF(AND(MONTH(AP$4)=MONTH($G183),YEAR(AP$4)=YEAR($G183)),#REF!,IF(AND(AP$4&lt;($H183+1),(AP$4+1)&gt;$G183),$U183,0)))</f>
        <v>0</v>
      </c>
      <c r="AQ183" s="1285">
        <f>IF(AND(MONTH(AQ$4)=MONTH($H183),YEAR(AQ$4)=YEAR($H183)),#REF!,IF(AND(MONTH(AQ$4)=MONTH($G183),YEAR(AQ$4)=YEAR($G183)),#REF!,IF(AND(AQ$4&lt;($H183+1),(AQ$4+1)&gt;$G183),$U183,0)))</f>
        <v>0</v>
      </c>
      <c r="AR183" s="1285">
        <f>IF(AND(MONTH(AR$4)=MONTH($H183),YEAR(AR$4)=YEAR($H183)),#REF!,IF(AND(MONTH(AR$4)=MONTH($G183),YEAR(AR$4)=YEAR($G183)),#REF!,IF(AND(AR$4&lt;($H183+1),(AR$4+1)&gt;$G183),$U183,0)))</f>
        <v>0</v>
      </c>
      <c r="AS183" s="1285">
        <f>IF(AND(MONTH(AS$4)=MONTH($H183),YEAR(AS$4)=YEAR($H183)),#REF!,IF(AND(MONTH(AS$4)=MONTH($G183),YEAR(AS$4)=YEAR($G183)),#REF!,IF(AND(AS$4&lt;($H183+1),(AS$4+1)&gt;$G183),$U183,0)))</f>
        <v>0</v>
      </c>
      <c r="AT183" s="1285">
        <f>IF(AND(MONTH(AT$4)=MONTH($H183),YEAR(AT$4)=YEAR($H183)),#REF!,IF(AND(MONTH(AT$4)=MONTH($G183),YEAR(AT$4)=YEAR($G183)),#REF!,IF(AND(AT$4&lt;($H183+1),(AT$4+1)&gt;$G183),$U183,0)))</f>
        <v>0</v>
      </c>
      <c r="AU183" s="1297"/>
      <c r="AV183" s="1028"/>
      <c r="AW183" s="1028"/>
    </row>
    <row r="184" spans="1:49" ht="18" customHeight="1">
      <c r="A184" s="1186">
        <v>71</v>
      </c>
      <c r="B184" s="1187" t="s">
        <v>167</v>
      </c>
      <c r="C184" s="1187" t="s">
        <v>35</v>
      </c>
      <c r="D184" s="1187" t="s">
        <v>215</v>
      </c>
      <c r="E184" s="1187"/>
      <c r="F184" s="1319" t="s">
        <v>217</v>
      </c>
      <c r="G184" s="1190">
        <v>45111</v>
      </c>
      <c r="H184" s="1190">
        <v>45476</v>
      </c>
      <c r="I184" s="1235"/>
      <c r="J184" s="1236">
        <v>0</v>
      </c>
      <c r="K184" s="1236">
        <v>460</v>
      </c>
      <c r="L184" s="1237">
        <v>24.495000000000001</v>
      </c>
      <c r="M184" s="1237">
        <v>1.38</v>
      </c>
      <c r="N184" s="1237">
        <v>27.24925</v>
      </c>
      <c r="O184" s="1238">
        <v>2.2999999999999998</v>
      </c>
      <c r="P184" s="1234">
        <f t="shared" si="59"/>
        <v>25.875</v>
      </c>
      <c r="Q184" s="1284">
        <f t="shared" si="48"/>
        <v>11267.7</v>
      </c>
      <c r="R184" s="1285">
        <f t="shared" si="46"/>
        <v>634.79999999999995</v>
      </c>
      <c r="S184" s="1285">
        <f t="shared" si="45"/>
        <v>11902.5</v>
      </c>
      <c r="T184" s="1285">
        <f t="shared" si="49"/>
        <v>12534.655000000001</v>
      </c>
      <c r="U184" s="1285">
        <f t="shared" si="44"/>
        <v>1058</v>
      </c>
      <c r="V184" s="1285">
        <f t="shared" si="47"/>
        <v>13592.655000000001</v>
      </c>
      <c r="W184" s="1285">
        <f>IF(AND(MONTH(W$4)=MONTH($H184),YEAR(W$4)=YEAR($H184)),#REF!,IF(AND(MONTH(W$4)=MONTH($G184),YEAR(W$4)=YEAR($G184)),#REF!,IF(AND(W$4&lt;($H184+1),(W$4+1)&gt;$G184),$Q184,0)))</f>
        <v>0</v>
      </c>
      <c r="X184" s="1285">
        <f>IF(AND(MONTH(X$4)=MONTH($H184),YEAR(X$4)=YEAR($H184)),#REF!,IF(AND(MONTH(X$4)=MONTH($G184),YEAR(X$4)=YEAR($G184)),#REF!,IF(AND(X$4&lt;($H184+1),(X$4+1)&gt;$G184),$T184,0)))</f>
        <v>0</v>
      </c>
      <c r="Y184" s="1285">
        <f>IF(AND(MONTH(Y$4)=MONTH($H184),YEAR(Y$4)=YEAR($H184)),#REF!,IF(AND(MONTH(Y$4)=MONTH($G184),YEAR(Y$4)=YEAR($G184)),#REF!,IF(AND(Y$4&lt;($H184+1),(Y$4+1)&gt;$G184),$T184,0)))</f>
        <v>0</v>
      </c>
      <c r="Z184" s="1285">
        <f>IF(AND(MONTH(Z$4)=MONTH($H184),YEAR(Z$4)=YEAR($H184)),#REF!,IF(AND(MONTH(Z$4)=MONTH($G184),YEAR(Z$4)=YEAR($G184)),#REF!,IF(AND(Z$4&lt;($H184+1),(Z$4+1)&gt;$G184),$T184,0)))</f>
        <v>0</v>
      </c>
      <c r="AA184" s="1285">
        <f>IF(AND(MONTH(AA$4)=MONTH($H184),YEAR(AA$4)=YEAR($H184)),#REF!,IF(AND(MONTH(AA$4)=MONTH($G184),YEAR(AA$4)=YEAR($G184)),#REF!,IF(AND(AA$4&lt;($H184+1),(AA$4+1)&gt;$G184),$T184,0)))</f>
        <v>0</v>
      </c>
      <c r="AB184" s="1285">
        <f>IF(AND(MONTH(AB$4)=MONTH($H184),YEAR(AB$4)=YEAR($H184)),#REF!,IF(AND(MONTH(AB$4)=MONTH($G184),YEAR(AB$4)=YEAR($G184)),#REF!,IF(AND(AB$4&lt;($H184+1),(AB$4+1)&gt;$G184),$T184,0)))</f>
        <v>0</v>
      </c>
      <c r="AC184" s="1285" t="e">
        <f>IF(AND(MONTH(AC$4)=MONTH($H184),YEAR(AC$4)=YEAR($H184)),#REF!,IF(AND(MONTH(AC$4)=MONTH($G184),YEAR(AC$4)=YEAR($G184)),#REF!,IF(AND(AC$4&lt;($H184+1),(AC$4+1)&gt;$G184),$T184,0)))</f>
        <v>#REF!</v>
      </c>
      <c r="AD184" s="1285">
        <f>IF(AND(MONTH(AD$4)=MONTH($H184),YEAR(AD$4)=YEAR($H184)),#REF!,IF(AND(MONTH(AD$4)=MONTH($G184),YEAR(AD$4)=YEAR($G184)),#REF!,IF(AND(AD$4&lt;($H184+1),(AD$4+1)&gt;$G184),$T184,0)))</f>
        <v>12534.655000000001</v>
      </c>
      <c r="AE184" s="1285">
        <f>IF(AND(MONTH(AE$4)=MONTH($H184),YEAR(AE$4)=YEAR($H184)),#REF!,IF(AND(MONTH(AE$4)=MONTH($G184),YEAR(AE$4)=YEAR($G184)),#REF!,IF(AND(AE$4&lt;($H184+1),(AE$4+1)&gt;$G184),$T184,0)))</f>
        <v>12534.655000000001</v>
      </c>
      <c r="AF184" s="1285">
        <f>IF(AND(MONTH(AF$4)=MONTH($H184),YEAR(AF$4)=YEAR($H184)),#REF!,IF(AND(MONTH(AF$4)=MONTH($G184),YEAR(AF$4)=YEAR($G184)),#REF!,IF(AND(AF$4&lt;($H184+1),(AF$4+1)&gt;$G184),$T184,0)))</f>
        <v>12534.655000000001</v>
      </c>
      <c r="AG184" s="1285">
        <f>IF(AND(MONTH(AG$4)=MONTH($H184),YEAR(AG$4)=YEAR($H184)),#REF!,IF(AND(MONTH(AG$4)=MONTH($G184),YEAR(AG$4)=YEAR($G184)),#REF!,IF(AND(AG$4&lt;($H184+1),(AG$4+1)&gt;$G184),$T184,0)))</f>
        <v>12534.655000000001</v>
      </c>
      <c r="AH184" s="1285">
        <f>IF(AND(MONTH(AH$4)=MONTH($H184),YEAR(AH$4)=YEAR($H184)),#REF!,IF(AND(MONTH(AH$4)=MONTH($G184),YEAR(AH$4)=YEAR($G184)),#REF!,IF(AND(AH$4&lt;($H184+1),(AH$4+1)&gt;$G184),$T184,0)))</f>
        <v>12534.655000000001</v>
      </c>
      <c r="AI184" s="1285">
        <f>IF(AND(MONTH(AI$4)=MONTH($H184),YEAR(AI$4)=YEAR($H184)),#REF!,IF(AND(MONTH(AI$4)=MONTH($G184),YEAR(AI$4)=YEAR($G184)),#REF!,IF(AND(AI$4&lt;($H184+1),(AI$4+1)&gt;$G184),$R184,0)))</f>
        <v>0</v>
      </c>
      <c r="AJ184" s="1285">
        <f>IF(AND(MONTH(AJ$4)=MONTH($H184),YEAR(AJ$4)=YEAR($H184)),#REF!,IF(AND(MONTH(AJ$4)=MONTH($G184),YEAR(AJ$4)=YEAR($G184)),#REF!,IF(AND(AJ$4&lt;($H184+1),(AJ$4+1)&gt;$G184),$U184,0)))</f>
        <v>0</v>
      </c>
      <c r="AK184" s="1285">
        <f>IF(AND(MONTH(AK$4)=MONTH($H184),YEAR(AK$4)=YEAR($H184)),#REF!,IF(AND(MONTH(AK$4)=MONTH($G184),YEAR(AK$4)=YEAR($G184)),#REF!,IF(AND(AK$4&lt;($H184+1),(AK$4+1)&gt;$G184),$U184,0)))</f>
        <v>0</v>
      </c>
      <c r="AL184" s="1285">
        <f>IF(AND(MONTH(AL$4)=MONTH($H184),YEAR(AL$4)=YEAR($H184)),#REF!,IF(AND(MONTH(AL$4)=MONTH($G184),YEAR(AL$4)=YEAR($G184)),#REF!,IF(AND(AL$4&lt;($H184+1),(AL$4+1)&gt;$G184),$U184,0)))</f>
        <v>0</v>
      </c>
      <c r="AM184" s="1285">
        <f>IF(AND(MONTH(AM$4)=MONTH($H184),YEAR(AM$4)=YEAR($H184)),#REF!,IF(AND(MONTH(AM$4)=MONTH($G184),YEAR(AM$4)=YEAR($G184)),#REF!,IF(AND(AM$4&lt;($H184+1),(AM$4+1)&gt;$G184),$U184,0)))</f>
        <v>0</v>
      </c>
      <c r="AN184" s="1285">
        <f>IF(AND(MONTH(AN$4)=MONTH($H184),YEAR(AN$4)=YEAR($H184)),#REF!,IF(AND(MONTH(AN$4)=MONTH($G184),YEAR(AN$4)=YEAR($G184)),#REF!,IF(AND(AN$4&lt;($H184+1),(AN$4+1)&gt;$G184),$U184,0)))</f>
        <v>0</v>
      </c>
      <c r="AO184" s="1285" t="e">
        <f>IF(AND(MONTH(AO$4)=MONTH($H184),YEAR(AO$4)=YEAR($H184)),#REF!,IF(AND(MONTH(AO$4)=MONTH($G184),YEAR(AO$4)=YEAR($G184)),#REF!,IF(AND(AO$4&lt;($H184+1),(AO$4+1)&gt;$G184),$U184,0)))</f>
        <v>#REF!</v>
      </c>
      <c r="AP184" s="1285">
        <f>IF(AND(MONTH(AP$4)=MONTH($H184),YEAR(AP$4)=YEAR($H184)),#REF!,IF(AND(MONTH(AP$4)=MONTH($G184),YEAR(AP$4)=YEAR($G184)),#REF!,IF(AND(AP$4&lt;($H184+1),(AP$4+1)&gt;$G184),$U184,0)))</f>
        <v>1058</v>
      </c>
      <c r="AQ184" s="1285">
        <f>IF(AND(MONTH(AQ$4)=MONTH($H184),YEAR(AQ$4)=YEAR($H184)),#REF!,IF(AND(MONTH(AQ$4)=MONTH($G184),YEAR(AQ$4)=YEAR($G184)),#REF!,IF(AND(AQ$4&lt;($H184+1),(AQ$4+1)&gt;$G184),$U184,0)))</f>
        <v>1058</v>
      </c>
      <c r="AR184" s="1285">
        <f>IF(AND(MONTH(AR$4)=MONTH($H184),YEAR(AR$4)=YEAR($H184)),#REF!,IF(AND(MONTH(AR$4)=MONTH($G184),YEAR(AR$4)=YEAR($G184)),#REF!,IF(AND(AR$4&lt;($H184+1),(AR$4+1)&gt;$G184),$U184,0)))</f>
        <v>1058</v>
      </c>
      <c r="AS184" s="1285">
        <f>IF(AND(MONTH(AS$4)=MONTH($H184),YEAR(AS$4)=YEAR($H184)),#REF!,IF(AND(MONTH(AS$4)=MONTH($G184),YEAR(AS$4)=YEAR($G184)),#REF!,IF(AND(AS$4&lt;($H184+1),(AS$4+1)&gt;$G184),$U184,0)))</f>
        <v>1058</v>
      </c>
      <c r="AT184" s="1285">
        <f>IF(AND(MONTH(AT$4)=MONTH($H184),YEAR(AT$4)=YEAR($H184)),#REF!,IF(AND(MONTH(AT$4)=MONTH($G184),YEAR(AT$4)=YEAR($G184)),#REF!,IF(AND(AT$4&lt;($H184+1),(AT$4+1)&gt;$G184),$U184,0)))</f>
        <v>1058</v>
      </c>
      <c r="AU184" s="1297"/>
      <c r="AV184" s="1028"/>
      <c r="AW184" s="1028"/>
    </row>
    <row r="185" spans="1:49" ht="18" customHeight="1">
      <c r="A185" s="1186">
        <v>72</v>
      </c>
      <c r="B185" s="1209" t="s">
        <v>167</v>
      </c>
      <c r="C185" s="1209" t="s">
        <v>35</v>
      </c>
      <c r="D185" s="1209"/>
      <c r="E185" s="1199" t="s">
        <v>218</v>
      </c>
      <c r="F185" s="1200" t="s">
        <v>219</v>
      </c>
      <c r="G185" s="1203">
        <v>44927</v>
      </c>
      <c r="H185" s="1203">
        <v>45291</v>
      </c>
      <c r="I185" s="1245"/>
      <c r="J185" s="1246">
        <v>241</v>
      </c>
      <c r="K185" s="1246">
        <v>241</v>
      </c>
      <c r="L185" s="1247">
        <v>18.515000000000001</v>
      </c>
      <c r="M185" s="1247">
        <v>1.38</v>
      </c>
      <c r="N185" s="1247">
        <v>20.372250000000001</v>
      </c>
      <c r="O185" s="1248">
        <v>2.2999999999999998</v>
      </c>
      <c r="P185" s="1249">
        <f t="shared" si="59"/>
        <v>19.895</v>
      </c>
      <c r="Q185" s="1284">
        <f t="shared" si="48"/>
        <v>4462.1149999999998</v>
      </c>
      <c r="R185" s="1285">
        <f t="shared" si="46"/>
        <v>332.58</v>
      </c>
      <c r="S185" s="1285">
        <f t="shared" si="45"/>
        <v>4794.6949999999997</v>
      </c>
      <c r="T185" s="1285">
        <f t="shared" si="49"/>
        <v>4909.7122499999996</v>
      </c>
      <c r="U185" s="1285">
        <f t="shared" si="44"/>
        <v>554.29999999999995</v>
      </c>
      <c r="V185" s="1285">
        <f t="shared" si="47"/>
        <v>5464.0122499999998</v>
      </c>
      <c r="W185" s="1285" t="e">
        <f>IF(AND(MONTH(W$4)=MONTH($H185),YEAR(W$4)=YEAR($H185)),#REF!,IF(AND(MONTH(W$4)=MONTH($G185),YEAR(W$4)=YEAR($G185)),#REF!,IF(AND(W$4&lt;($H185+1),(W$4+1)&gt;$G185),$Q185,0)))</f>
        <v>#REF!</v>
      </c>
      <c r="X185" s="1285">
        <f>IF(AND(MONTH(X$4)=MONTH($H185),YEAR(X$4)=YEAR($H185)),#REF!,IF(AND(MONTH(X$4)=MONTH($G185),YEAR(X$4)=YEAR($G185)),#REF!,IF(AND(X$4&lt;($H185+1),(X$4+1)&gt;$G185),$T185,0)))</f>
        <v>4909.7122499999996</v>
      </c>
      <c r="Y185" s="1285">
        <f>IF(AND(MONTH(Y$4)=MONTH($H185),YEAR(Y$4)=YEAR($H185)),#REF!,IF(AND(MONTH(Y$4)=MONTH($G185),YEAR(Y$4)=YEAR($G185)),#REF!,IF(AND(Y$4&lt;($H185+1),(Y$4+1)&gt;$G185),$T185,0)))</f>
        <v>4909.7122499999996</v>
      </c>
      <c r="Z185" s="1285">
        <f>IF(AND(MONTH(Z$4)=MONTH($H185),YEAR(Z$4)=YEAR($H185)),#REF!,IF(AND(MONTH(Z$4)=MONTH($G185),YEAR(Z$4)=YEAR($G185)),#REF!,IF(AND(Z$4&lt;($H185+1),(Z$4+1)&gt;$G185),$T185,0)))</f>
        <v>4909.7122499999996</v>
      </c>
      <c r="AA185" s="1285">
        <f>IF(AND(MONTH(AA$4)=MONTH($H185),YEAR(AA$4)=YEAR($H185)),#REF!,IF(AND(MONTH(AA$4)=MONTH($G185),YEAR(AA$4)=YEAR($G185)),#REF!,IF(AND(AA$4&lt;($H185+1),(AA$4+1)&gt;$G185),$T185,0)))</f>
        <v>4909.7122499999996</v>
      </c>
      <c r="AB185" s="1285">
        <f>IF(AND(MONTH(AB$4)=MONTH($H185),YEAR(AB$4)=YEAR($H185)),#REF!,IF(AND(MONTH(AB$4)=MONTH($G185),YEAR(AB$4)=YEAR($G185)),#REF!,IF(AND(AB$4&lt;($H185+1),(AB$4+1)&gt;$G185),$T185,0)))</f>
        <v>4909.7122499999996</v>
      </c>
      <c r="AC185" s="1285">
        <f>IF(AND(MONTH(AC$4)=MONTH($H185),YEAR(AC$4)=YEAR($H185)),#REF!,IF(AND(MONTH(AC$4)=MONTH($G185),YEAR(AC$4)=YEAR($G185)),#REF!,IF(AND(AC$4&lt;($H185+1),(AC$4+1)&gt;$G185),$T185,0)))</f>
        <v>4909.7122499999996</v>
      </c>
      <c r="AD185" s="1285">
        <f>IF(AND(MONTH(AD$4)=MONTH($H185),YEAR(AD$4)=YEAR($H185)),#REF!,IF(AND(MONTH(AD$4)=MONTH($G185),YEAR(AD$4)=YEAR($G185)),#REF!,IF(AND(AD$4&lt;($H185+1),(AD$4+1)&gt;$G185),$T185,0)))</f>
        <v>4909.7122499999996</v>
      </c>
      <c r="AE185" s="1285">
        <f>IF(AND(MONTH(AE$4)=MONTH($H185),YEAR(AE$4)=YEAR($H185)),#REF!,IF(AND(MONTH(AE$4)=MONTH($G185),YEAR(AE$4)=YEAR($G185)),#REF!,IF(AND(AE$4&lt;($H185+1),(AE$4+1)&gt;$G185),$T185,0)))</f>
        <v>4909.7122499999996</v>
      </c>
      <c r="AF185" s="1285">
        <f>IF(AND(MONTH(AF$4)=MONTH($H185),YEAR(AF$4)=YEAR($H185)),#REF!,IF(AND(MONTH(AF$4)=MONTH($G185),YEAR(AF$4)=YEAR($G185)),#REF!,IF(AND(AF$4&lt;($H185+1),(AF$4+1)&gt;$G185),$T185,0)))</f>
        <v>4909.7122499999996</v>
      </c>
      <c r="AG185" s="1285">
        <f>IF(AND(MONTH(AG$4)=MONTH($H185),YEAR(AG$4)=YEAR($H185)),#REF!,IF(AND(MONTH(AG$4)=MONTH($G185),YEAR(AG$4)=YEAR($G185)),#REF!,IF(AND(AG$4&lt;($H185+1),(AG$4+1)&gt;$G185),$T185,0)))</f>
        <v>4909.7122499999996</v>
      </c>
      <c r="AH185" s="1285" t="e">
        <f>IF(AND(MONTH(AH$4)=MONTH($H185),YEAR(AH$4)=YEAR($H185)),#REF!,IF(AND(MONTH(AH$4)=MONTH($G185),YEAR(AH$4)=YEAR($G185)),#REF!,IF(AND(AH$4&lt;($H185+1),(AH$4+1)&gt;$G185),$T185,0)))</f>
        <v>#REF!</v>
      </c>
      <c r="AI185" s="1285" t="e">
        <f>IF(AND(MONTH(AI$4)=MONTH($H185),YEAR(AI$4)=YEAR($H185)),#REF!,IF(AND(MONTH(AI$4)=MONTH($G185),YEAR(AI$4)=YEAR($G185)),#REF!,IF(AND(AI$4&lt;($H185+1),(AI$4+1)&gt;$G185),$R185,0)))</f>
        <v>#REF!</v>
      </c>
      <c r="AJ185" s="1285">
        <f>IF(AND(MONTH(AJ$4)=MONTH($H185),YEAR(AJ$4)=YEAR($H185)),#REF!,IF(AND(MONTH(AJ$4)=MONTH($G185),YEAR(AJ$4)=YEAR($G185)),#REF!,IF(AND(AJ$4&lt;($H185+1),(AJ$4+1)&gt;$G185),$U185,0)))</f>
        <v>554.29999999999995</v>
      </c>
      <c r="AK185" s="1285">
        <f>IF(AND(MONTH(AK$4)=MONTH($H185),YEAR(AK$4)=YEAR($H185)),#REF!,IF(AND(MONTH(AK$4)=MONTH($G185),YEAR(AK$4)=YEAR($G185)),#REF!,IF(AND(AK$4&lt;($H185+1),(AK$4+1)&gt;$G185),$U185,0)))</f>
        <v>554.29999999999995</v>
      </c>
      <c r="AL185" s="1285">
        <f>IF(AND(MONTH(AL$4)=MONTH($H185),YEAR(AL$4)=YEAR($H185)),#REF!,IF(AND(MONTH(AL$4)=MONTH($G185),YEAR(AL$4)=YEAR($G185)),#REF!,IF(AND(AL$4&lt;($H185+1),(AL$4+1)&gt;$G185),$U185,0)))</f>
        <v>554.29999999999995</v>
      </c>
      <c r="AM185" s="1285">
        <f>IF(AND(MONTH(AM$4)=MONTH($H185),YEAR(AM$4)=YEAR($H185)),#REF!,IF(AND(MONTH(AM$4)=MONTH($G185),YEAR(AM$4)=YEAR($G185)),#REF!,IF(AND(AM$4&lt;($H185+1),(AM$4+1)&gt;$G185),$U185,0)))</f>
        <v>554.29999999999995</v>
      </c>
      <c r="AN185" s="1285">
        <f>IF(AND(MONTH(AN$4)=MONTH($H185),YEAR(AN$4)=YEAR($H185)),#REF!,IF(AND(MONTH(AN$4)=MONTH($G185),YEAR(AN$4)=YEAR($G185)),#REF!,IF(AND(AN$4&lt;($H185+1),(AN$4+1)&gt;$G185),$U185,0)))</f>
        <v>554.29999999999995</v>
      </c>
      <c r="AO185" s="1285">
        <f>IF(AND(MONTH(AO$4)=MONTH($H185),YEAR(AO$4)=YEAR($H185)),#REF!,IF(AND(MONTH(AO$4)=MONTH($G185),YEAR(AO$4)=YEAR($G185)),#REF!,IF(AND(AO$4&lt;($H185+1),(AO$4+1)&gt;$G185),$U185,0)))</f>
        <v>554.29999999999995</v>
      </c>
      <c r="AP185" s="1285">
        <f>IF(AND(MONTH(AP$4)=MONTH($H185),YEAR(AP$4)=YEAR($H185)),#REF!,IF(AND(MONTH(AP$4)=MONTH($G185),YEAR(AP$4)=YEAR($G185)),#REF!,IF(AND(AP$4&lt;($H185+1),(AP$4+1)&gt;$G185),$U185,0)))</f>
        <v>554.29999999999995</v>
      </c>
      <c r="AQ185" s="1285">
        <f>IF(AND(MONTH(AQ$4)=MONTH($H185),YEAR(AQ$4)=YEAR($H185)),#REF!,IF(AND(MONTH(AQ$4)=MONTH($G185),YEAR(AQ$4)=YEAR($G185)),#REF!,IF(AND(AQ$4&lt;($H185+1),(AQ$4+1)&gt;$G185),$U185,0)))</f>
        <v>554.29999999999995</v>
      </c>
      <c r="AR185" s="1285">
        <f>IF(AND(MONTH(AR$4)=MONTH($H185),YEAR(AR$4)=YEAR($H185)),#REF!,IF(AND(MONTH(AR$4)=MONTH($G185),YEAR(AR$4)=YEAR($G185)),#REF!,IF(AND(AR$4&lt;($H185+1),(AR$4+1)&gt;$G185),$U185,0)))</f>
        <v>554.29999999999995</v>
      </c>
      <c r="AS185" s="1285">
        <f>IF(AND(MONTH(AS$4)=MONTH($H185),YEAR(AS$4)=YEAR($H185)),#REF!,IF(AND(MONTH(AS$4)=MONTH($G185),YEAR(AS$4)=YEAR($G185)),#REF!,IF(AND(AS$4&lt;($H185+1),(AS$4+1)&gt;$G185),$U185,0)))</f>
        <v>554.29999999999995</v>
      </c>
      <c r="AT185" s="1285" t="e">
        <f>IF(AND(MONTH(AT$4)=MONTH($H185),YEAR(AT$4)=YEAR($H185)),#REF!,IF(AND(MONTH(AT$4)=MONTH($G185),YEAR(AT$4)=YEAR($G185)),#REF!,IF(AND(AT$4&lt;($H185+1),(AT$4+1)&gt;$G185),$U185,0)))</f>
        <v>#REF!</v>
      </c>
      <c r="AU185" s="1297"/>
      <c r="AV185" s="1028"/>
      <c r="AW185" s="1028"/>
    </row>
    <row r="186" spans="1:49" ht="18" customHeight="1">
      <c r="A186" s="1186">
        <v>72</v>
      </c>
      <c r="B186" s="1209" t="s">
        <v>167</v>
      </c>
      <c r="C186" s="1209" t="s">
        <v>35</v>
      </c>
      <c r="D186" s="1209"/>
      <c r="E186" s="1199"/>
      <c r="F186" s="1200" t="s">
        <v>219</v>
      </c>
      <c r="G186" s="1203">
        <v>45292</v>
      </c>
      <c r="H186" s="1203">
        <v>45657</v>
      </c>
      <c r="I186" s="1245"/>
      <c r="J186" s="1246">
        <v>0</v>
      </c>
      <c r="K186" s="1246">
        <v>241</v>
      </c>
      <c r="L186" s="1247">
        <v>19.664999999999999</v>
      </c>
      <c r="M186" s="1247">
        <v>1.38</v>
      </c>
      <c r="N186" s="1247">
        <v>21.694749999999999</v>
      </c>
      <c r="O186" s="1248">
        <v>2.2999999999999998</v>
      </c>
      <c r="P186" s="1249">
        <f t="shared" si="59"/>
        <v>21.045000000000002</v>
      </c>
      <c r="Q186" s="1284">
        <f t="shared" si="48"/>
        <v>4739.2650000000003</v>
      </c>
      <c r="R186" s="1285">
        <f t="shared" si="46"/>
        <v>332.58</v>
      </c>
      <c r="S186" s="1285">
        <f t="shared" si="45"/>
        <v>5071.8450000000003</v>
      </c>
      <c r="T186" s="1285">
        <f t="shared" si="49"/>
        <v>5228.4347500000003</v>
      </c>
      <c r="U186" s="1285">
        <f t="shared" si="44"/>
        <v>554.29999999999995</v>
      </c>
      <c r="V186" s="1285">
        <f t="shared" si="47"/>
        <v>5782.7347499999996</v>
      </c>
      <c r="W186" s="1285">
        <f>IF(AND(MONTH(W$4)=MONTH($H186),YEAR(W$4)=YEAR($H186)),#REF!,IF(AND(MONTH(W$4)=MONTH($G186),YEAR(W$4)=YEAR($G186)),#REF!,IF(AND(W$4&lt;($H186+1),(W$4+1)&gt;$G186),$Q186,0)))</f>
        <v>0</v>
      </c>
      <c r="X186" s="1285">
        <f>IF(AND(MONTH(X$4)=MONTH($H186),YEAR(X$4)=YEAR($H186)),#REF!,IF(AND(MONTH(X$4)=MONTH($G186),YEAR(X$4)=YEAR($G186)),#REF!,IF(AND(X$4&lt;($H186+1),(X$4+1)&gt;$G186),$T186,0)))</f>
        <v>0</v>
      </c>
      <c r="Y186" s="1285">
        <f>IF(AND(MONTH(Y$4)=MONTH($H186),YEAR(Y$4)=YEAR($H186)),#REF!,IF(AND(MONTH(Y$4)=MONTH($G186),YEAR(Y$4)=YEAR($G186)),#REF!,IF(AND(Y$4&lt;($H186+1),(Y$4+1)&gt;$G186),$T186,0)))</f>
        <v>0</v>
      </c>
      <c r="Z186" s="1285">
        <f>IF(AND(MONTH(Z$4)=MONTH($H186),YEAR(Z$4)=YEAR($H186)),#REF!,IF(AND(MONTH(Z$4)=MONTH($G186),YEAR(Z$4)=YEAR($G186)),#REF!,IF(AND(Z$4&lt;($H186+1),(Z$4+1)&gt;$G186),$T186,0)))</f>
        <v>0</v>
      </c>
      <c r="AA186" s="1285">
        <f>IF(AND(MONTH(AA$4)=MONTH($H186),YEAR(AA$4)=YEAR($H186)),#REF!,IF(AND(MONTH(AA$4)=MONTH($G186),YEAR(AA$4)=YEAR($G186)),#REF!,IF(AND(AA$4&lt;($H186+1),(AA$4+1)&gt;$G186),$T186,0)))</f>
        <v>0</v>
      </c>
      <c r="AB186" s="1285">
        <f>IF(AND(MONTH(AB$4)=MONTH($H186),YEAR(AB$4)=YEAR($H186)),#REF!,IF(AND(MONTH(AB$4)=MONTH($G186),YEAR(AB$4)=YEAR($G186)),#REF!,IF(AND(AB$4&lt;($H186+1),(AB$4+1)&gt;$G186),$T186,0)))</f>
        <v>0</v>
      </c>
      <c r="AC186" s="1285">
        <f>IF(AND(MONTH(AC$4)=MONTH($H186),YEAR(AC$4)=YEAR($H186)),#REF!,IF(AND(MONTH(AC$4)=MONTH($G186),YEAR(AC$4)=YEAR($G186)),#REF!,IF(AND(AC$4&lt;($H186+1),(AC$4+1)&gt;$G186),$T186,0)))</f>
        <v>0</v>
      </c>
      <c r="AD186" s="1285">
        <f>IF(AND(MONTH(AD$4)=MONTH($H186),YEAR(AD$4)=YEAR($H186)),#REF!,IF(AND(MONTH(AD$4)=MONTH($G186),YEAR(AD$4)=YEAR($G186)),#REF!,IF(AND(AD$4&lt;($H186+1),(AD$4+1)&gt;$G186),$T186,0)))</f>
        <v>0</v>
      </c>
      <c r="AE186" s="1285">
        <f>IF(AND(MONTH(AE$4)=MONTH($H186),YEAR(AE$4)=YEAR($H186)),#REF!,IF(AND(MONTH(AE$4)=MONTH($G186),YEAR(AE$4)=YEAR($G186)),#REF!,IF(AND(AE$4&lt;($H186+1),(AE$4+1)&gt;$G186),$T186,0)))</f>
        <v>0</v>
      </c>
      <c r="AF186" s="1285">
        <f>IF(AND(MONTH(AF$4)=MONTH($H186),YEAR(AF$4)=YEAR($H186)),#REF!,IF(AND(MONTH(AF$4)=MONTH($G186),YEAR(AF$4)=YEAR($G186)),#REF!,IF(AND(AF$4&lt;($H186+1),(AF$4+1)&gt;$G186),$T186,0)))</f>
        <v>0</v>
      </c>
      <c r="AG186" s="1285">
        <f>IF(AND(MONTH(AG$4)=MONTH($H186),YEAR(AG$4)=YEAR($H186)),#REF!,IF(AND(MONTH(AG$4)=MONTH($G186),YEAR(AG$4)=YEAR($G186)),#REF!,IF(AND(AG$4&lt;($H186+1),(AG$4+1)&gt;$G186),$T186,0)))</f>
        <v>0</v>
      </c>
      <c r="AH186" s="1285">
        <f>IF(AND(MONTH(AH$4)=MONTH($H186),YEAR(AH$4)=YEAR($H186)),#REF!,IF(AND(MONTH(AH$4)=MONTH($G186),YEAR(AH$4)=YEAR($G186)),#REF!,IF(AND(AH$4&lt;($H186+1),(AH$4+1)&gt;$G186),$T186,0)))</f>
        <v>0</v>
      </c>
      <c r="AI186" s="1285">
        <f>IF(AND(MONTH(AI$4)=MONTH($H186),YEAR(AI$4)=YEAR($H186)),#REF!,IF(AND(MONTH(AI$4)=MONTH($G186),YEAR(AI$4)=YEAR($G186)),#REF!,IF(AND(AI$4&lt;($H186+1),(AI$4+1)&gt;$G186),$R186,0)))</f>
        <v>0</v>
      </c>
      <c r="AJ186" s="1285">
        <f>IF(AND(MONTH(AJ$4)=MONTH($H186),YEAR(AJ$4)=YEAR($H186)),#REF!,IF(AND(MONTH(AJ$4)=MONTH($G186),YEAR(AJ$4)=YEAR($G186)),#REF!,IF(AND(AJ$4&lt;($H186+1),(AJ$4+1)&gt;$G186),$U186,0)))</f>
        <v>0</v>
      </c>
      <c r="AK186" s="1285">
        <f>IF(AND(MONTH(AK$4)=MONTH($H186),YEAR(AK$4)=YEAR($H186)),#REF!,IF(AND(MONTH(AK$4)=MONTH($G186),YEAR(AK$4)=YEAR($G186)),#REF!,IF(AND(AK$4&lt;($H186+1),(AK$4+1)&gt;$G186),$U186,0)))</f>
        <v>0</v>
      </c>
      <c r="AL186" s="1285">
        <f>IF(AND(MONTH(AL$4)=MONTH($H186),YEAR(AL$4)=YEAR($H186)),#REF!,IF(AND(MONTH(AL$4)=MONTH($G186),YEAR(AL$4)=YEAR($G186)),#REF!,IF(AND(AL$4&lt;($H186+1),(AL$4+1)&gt;$G186),$U186,0)))</f>
        <v>0</v>
      </c>
      <c r="AM186" s="1285">
        <f>IF(AND(MONTH(AM$4)=MONTH($H186),YEAR(AM$4)=YEAR($H186)),#REF!,IF(AND(MONTH(AM$4)=MONTH($G186),YEAR(AM$4)=YEAR($G186)),#REF!,IF(AND(AM$4&lt;($H186+1),(AM$4+1)&gt;$G186),$U186,0)))</f>
        <v>0</v>
      </c>
      <c r="AN186" s="1285">
        <f>IF(AND(MONTH(AN$4)=MONTH($H186),YEAR(AN$4)=YEAR($H186)),#REF!,IF(AND(MONTH(AN$4)=MONTH($G186),YEAR(AN$4)=YEAR($G186)),#REF!,IF(AND(AN$4&lt;($H186+1),(AN$4+1)&gt;$G186),$U186,0)))</f>
        <v>0</v>
      </c>
      <c r="AO186" s="1285">
        <f>IF(AND(MONTH(AO$4)=MONTH($H186),YEAR(AO$4)=YEAR($H186)),#REF!,IF(AND(MONTH(AO$4)=MONTH($G186),YEAR(AO$4)=YEAR($G186)),#REF!,IF(AND(AO$4&lt;($H186+1),(AO$4+1)&gt;$G186),$U186,0)))</f>
        <v>0</v>
      </c>
      <c r="AP186" s="1285">
        <f>IF(AND(MONTH(AP$4)=MONTH($H186),YEAR(AP$4)=YEAR($H186)),#REF!,IF(AND(MONTH(AP$4)=MONTH($G186),YEAR(AP$4)=YEAR($G186)),#REF!,IF(AND(AP$4&lt;($H186+1),(AP$4+1)&gt;$G186),$U186,0)))</f>
        <v>0</v>
      </c>
      <c r="AQ186" s="1285">
        <f>IF(AND(MONTH(AQ$4)=MONTH($H186),YEAR(AQ$4)=YEAR($H186)),#REF!,IF(AND(MONTH(AQ$4)=MONTH($G186),YEAR(AQ$4)=YEAR($G186)),#REF!,IF(AND(AQ$4&lt;($H186+1),(AQ$4+1)&gt;$G186),$U186,0)))</f>
        <v>0</v>
      </c>
      <c r="AR186" s="1285">
        <f>IF(AND(MONTH(AR$4)=MONTH($H186),YEAR(AR$4)=YEAR($H186)),#REF!,IF(AND(MONTH(AR$4)=MONTH($G186),YEAR(AR$4)=YEAR($G186)),#REF!,IF(AND(AR$4&lt;($H186+1),(AR$4+1)&gt;$G186),$U186,0)))</f>
        <v>0</v>
      </c>
      <c r="AS186" s="1285">
        <f>IF(AND(MONTH(AS$4)=MONTH($H186),YEAR(AS$4)=YEAR($H186)),#REF!,IF(AND(MONTH(AS$4)=MONTH($G186),YEAR(AS$4)=YEAR($G186)),#REF!,IF(AND(AS$4&lt;($H186+1),(AS$4+1)&gt;$G186),$U186,0)))</f>
        <v>0</v>
      </c>
      <c r="AT186" s="1285">
        <f>IF(AND(MONTH(AT$4)=MONTH($H186),YEAR(AT$4)=YEAR($H186)),#REF!,IF(AND(MONTH(AT$4)=MONTH($G186),YEAR(AT$4)=YEAR($G186)),#REF!,IF(AND(AT$4&lt;($H186+1),(AT$4+1)&gt;$G186),$U186,0)))</f>
        <v>0</v>
      </c>
      <c r="AU186" s="1297"/>
      <c r="AV186" s="1028"/>
      <c r="AW186" s="1028"/>
    </row>
    <row r="187" spans="1:49" ht="18" customHeight="1">
      <c r="A187" s="1186">
        <v>72</v>
      </c>
      <c r="B187" s="1209" t="s">
        <v>167</v>
      </c>
      <c r="C187" s="1209" t="s">
        <v>35</v>
      </c>
      <c r="D187" s="1209"/>
      <c r="E187" s="1199"/>
      <c r="F187" s="1200" t="s">
        <v>219</v>
      </c>
      <c r="G187" s="1203">
        <v>45658</v>
      </c>
      <c r="H187" s="1203">
        <v>46022</v>
      </c>
      <c r="I187" s="1245"/>
      <c r="J187" s="1246">
        <v>0</v>
      </c>
      <c r="K187" s="1246">
        <v>241</v>
      </c>
      <c r="L187" s="1247">
        <v>20.815000000000001</v>
      </c>
      <c r="M187" s="1247">
        <v>1.38</v>
      </c>
      <c r="N187" s="1247">
        <v>23.017250000000001</v>
      </c>
      <c r="O187" s="1248">
        <v>2.2999999999999998</v>
      </c>
      <c r="P187" s="1249">
        <f t="shared" si="59"/>
        <v>22.195</v>
      </c>
      <c r="Q187" s="1284">
        <f t="shared" si="48"/>
        <v>5016.415</v>
      </c>
      <c r="R187" s="1285">
        <f t="shared" si="46"/>
        <v>332.58</v>
      </c>
      <c r="S187" s="1285">
        <f t="shared" si="45"/>
        <v>5348.9949999999999</v>
      </c>
      <c r="T187" s="1285">
        <f t="shared" si="49"/>
        <v>5547.1572500000002</v>
      </c>
      <c r="U187" s="1285">
        <f t="shared" si="44"/>
        <v>554.29999999999995</v>
      </c>
      <c r="V187" s="1285">
        <f t="shared" si="47"/>
        <v>6101.4572500000004</v>
      </c>
      <c r="W187" s="1285">
        <f>IF(AND(MONTH(W$4)=MONTH($H187),YEAR(W$4)=YEAR($H187)),#REF!,IF(AND(MONTH(W$4)=MONTH($G187),YEAR(W$4)=YEAR($G187)),#REF!,IF(AND(W$4&lt;($H187+1),(W$4+1)&gt;$G187),$Q187,0)))</f>
        <v>0</v>
      </c>
      <c r="X187" s="1285">
        <f>IF(AND(MONTH(X$4)=MONTH($H187),YEAR(X$4)=YEAR($H187)),#REF!,IF(AND(MONTH(X$4)=MONTH($G187),YEAR(X$4)=YEAR($G187)),#REF!,IF(AND(X$4&lt;($H187+1),(X$4+1)&gt;$G187),$T187,0)))</f>
        <v>0</v>
      </c>
      <c r="Y187" s="1285">
        <f>IF(AND(MONTH(Y$4)=MONTH($H187),YEAR(Y$4)=YEAR($H187)),#REF!,IF(AND(MONTH(Y$4)=MONTH($G187),YEAR(Y$4)=YEAR($G187)),#REF!,IF(AND(Y$4&lt;($H187+1),(Y$4+1)&gt;$G187),$T187,0)))</f>
        <v>0</v>
      </c>
      <c r="Z187" s="1285">
        <f>IF(AND(MONTH(Z$4)=MONTH($H187),YEAR(Z$4)=YEAR($H187)),#REF!,IF(AND(MONTH(Z$4)=MONTH($G187),YEAR(Z$4)=YEAR($G187)),#REF!,IF(AND(Z$4&lt;($H187+1),(Z$4+1)&gt;$G187),$T187,0)))</f>
        <v>0</v>
      </c>
      <c r="AA187" s="1285">
        <f>IF(AND(MONTH(AA$4)=MONTH($H187),YEAR(AA$4)=YEAR($H187)),#REF!,IF(AND(MONTH(AA$4)=MONTH($G187),YEAR(AA$4)=YEAR($G187)),#REF!,IF(AND(AA$4&lt;($H187+1),(AA$4+1)&gt;$G187),$T187,0)))</f>
        <v>0</v>
      </c>
      <c r="AB187" s="1285">
        <f>IF(AND(MONTH(AB$4)=MONTH($H187),YEAR(AB$4)=YEAR($H187)),#REF!,IF(AND(MONTH(AB$4)=MONTH($G187),YEAR(AB$4)=YEAR($G187)),#REF!,IF(AND(AB$4&lt;($H187+1),(AB$4+1)&gt;$G187),$T187,0)))</f>
        <v>0</v>
      </c>
      <c r="AC187" s="1285">
        <f>IF(AND(MONTH(AC$4)=MONTH($H187),YEAR(AC$4)=YEAR($H187)),#REF!,IF(AND(MONTH(AC$4)=MONTH($G187),YEAR(AC$4)=YEAR($G187)),#REF!,IF(AND(AC$4&lt;($H187+1),(AC$4+1)&gt;$G187),$T187,0)))</f>
        <v>0</v>
      </c>
      <c r="AD187" s="1285">
        <f>IF(AND(MONTH(AD$4)=MONTH($H187),YEAR(AD$4)=YEAR($H187)),#REF!,IF(AND(MONTH(AD$4)=MONTH($G187),YEAR(AD$4)=YEAR($G187)),#REF!,IF(AND(AD$4&lt;($H187+1),(AD$4+1)&gt;$G187),$T187,0)))</f>
        <v>0</v>
      </c>
      <c r="AE187" s="1285">
        <f>IF(AND(MONTH(AE$4)=MONTH($H187),YEAR(AE$4)=YEAR($H187)),#REF!,IF(AND(MONTH(AE$4)=MONTH($G187),YEAR(AE$4)=YEAR($G187)),#REF!,IF(AND(AE$4&lt;($H187+1),(AE$4+1)&gt;$G187),$T187,0)))</f>
        <v>0</v>
      </c>
      <c r="AF187" s="1285">
        <f>IF(AND(MONTH(AF$4)=MONTH($H187),YEAR(AF$4)=YEAR($H187)),#REF!,IF(AND(MONTH(AF$4)=MONTH($G187),YEAR(AF$4)=YEAR($G187)),#REF!,IF(AND(AF$4&lt;($H187+1),(AF$4+1)&gt;$G187),$T187,0)))</f>
        <v>0</v>
      </c>
      <c r="AG187" s="1285">
        <f>IF(AND(MONTH(AG$4)=MONTH($H187),YEAR(AG$4)=YEAR($H187)),#REF!,IF(AND(MONTH(AG$4)=MONTH($G187),YEAR(AG$4)=YEAR($G187)),#REF!,IF(AND(AG$4&lt;($H187+1),(AG$4+1)&gt;$G187),$T187,0)))</f>
        <v>0</v>
      </c>
      <c r="AH187" s="1285">
        <f>IF(AND(MONTH(AH$4)=MONTH($H187),YEAR(AH$4)=YEAR($H187)),#REF!,IF(AND(MONTH(AH$4)=MONTH($G187),YEAR(AH$4)=YEAR($G187)),#REF!,IF(AND(AH$4&lt;($H187+1),(AH$4+1)&gt;$G187),$T187,0)))</f>
        <v>0</v>
      </c>
      <c r="AI187" s="1285">
        <f>IF(AND(MONTH(AI$4)=MONTH($H187),YEAR(AI$4)=YEAR($H187)),#REF!,IF(AND(MONTH(AI$4)=MONTH($G187),YEAR(AI$4)=YEAR($G187)),#REF!,IF(AND(AI$4&lt;($H187+1),(AI$4+1)&gt;$G187),$R187,0)))</f>
        <v>0</v>
      </c>
      <c r="AJ187" s="1285">
        <f>IF(AND(MONTH(AJ$4)=MONTH($H187),YEAR(AJ$4)=YEAR($H187)),#REF!,IF(AND(MONTH(AJ$4)=MONTH($G187),YEAR(AJ$4)=YEAR($G187)),#REF!,IF(AND(AJ$4&lt;($H187+1),(AJ$4+1)&gt;$G187),$U187,0)))</f>
        <v>0</v>
      </c>
      <c r="AK187" s="1285">
        <f>IF(AND(MONTH(AK$4)=MONTH($H187),YEAR(AK$4)=YEAR($H187)),#REF!,IF(AND(MONTH(AK$4)=MONTH($G187),YEAR(AK$4)=YEAR($G187)),#REF!,IF(AND(AK$4&lt;($H187+1),(AK$4+1)&gt;$G187),$U187,0)))</f>
        <v>0</v>
      </c>
      <c r="AL187" s="1285">
        <f>IF(AND(MONTH(AL$4)=MONTH($H187),YEAR(AL$4)=YEAR($H187)),#REF!,IF(AND(MONTH(AL$4)=MONTH($G187),YEAR(AL$4)=YEAR($G187)),#REF!,IF(AND(AL$4&lt;($H187+1),(AL$4+1)&gt;$G187),$U187,0)))</f>
        <v>0</v>
      </c>
      <c r="AM187" s="1285">
        <f>IF(AND(MONTH(AM$4)=MONTH($H187),YEAR(AM$4)=YEAR($H187)),#REF!,IF(AND(MONTH(AM$4)=MONTH($G187),YEAR(AM$4)=YEAR($G187)),#REF!,IF(AND(AM$4&lt;($H187+1),(AM$4+1)&gt;$G187),$U187,0)))</f>
        <v>0</v>
      </c>
      <c r="AN187" s="1285">
        <f>IF(AND(MONTH(AN$4)=MONTH($H187),YEAR(AN$4)=YEAR($H187)),#REF!,IF(AND(MONTH(AN$4)=MONTH($G187),YEAR(AN$4)=YEAR($G187)),#REF!,IF(AND(AN$4&lt;($H187+1),(AN$4+1)&gt;$G187),$U187,0)))</f>
        <v>0</v>
      </c>
      <c r="AO187" s="1285">
        <f>IF(AND(MONTH(AO$4)=MONTH($H187),YEAR(AO$4)=YEAR($H187)),#REF!,IF(AND(MONTH(AO$4)=MONTH($G187),YEAR(AO$4)=YEAR($G187)),#REF!,IF(AND(AO$4&lt;($H187+1),(AO$4+1)&gt;$G187),$U187,0)))</f>
        <v>0</v>
      </c>
      <c r="AP187" s="1285">
        <f>IF(AND(MONTH(AP$4)=MONTH($H187),YEAR(AP$4)=YEAR($H187)),#REF!,IF(AND(MONTH(AP$4)=MONTH($G187),YEAR(AP$4)=YEAR($G187)),#REF!,IF(AND(AP$4&lt;($H187+1),(AP$4+1)&gt;$G187),$U187,0)))</f>
        <v>0</v>
      </c>
      <c r="AQ187" s="1285">
        <f>IF(AND(MONTH(AQ$4)=MONTH($H187),YEAR(AQ$4)=YEAR($H187)),#REF!,IF(AND(MONTH(AQ$4)=MONTH($G187),YEAR(AQ$4)=YEAR($G187)),#REF!,IF(AND(AQ$4&lt;($H187+1),(AQ$4+1)&gt;$G187),$U187,0)))</f>
        <v>0</v>
      </c>
      <c r="AR187" s="1285">
        <f>IF(AND(MONTH(AR$4)=MONTH($H187),YEAR(AR$4)=YEAR($H187)),#REF!,IF(AND(MONTH(AR$4)=MONTH($G187),YEAR(AR$4)=YEAR($G187)),#REF!,IF(AND(AR$4&lt;($H187+1),(AR$4+1)&gt;$G187),$U187,0)))</f>
        <v>0</v>
      </c>
      <c r="AS187" s="1285">
        <f>IF(AND(MONTH(AS$4)=MONTH($H187),YEAR(AS$4)=YEAR($H187)),#REF!,IF(AND(MONTH(AS$4)=MONTH($G187),YEAR(AS$4)=YEAR($G187)),#REF!,IF(AND(AS$4&lt;($H187+1),(AS$4+1)&gt;$G187),$U187,0)))</f>
        <v>0</v>
      </c>
      <c r="AT187" s="1285">
        <f>IF(AND(MONTH(AT$4)=MONTH($H187),YEAR(AT$4)=YEAR($H187)),#REF!,IF(AND(MONTH(AT$4)=MONTH($G187),YEAR(AT$4)=YEAR($G187)),#REF!,IF(AND(AT$4&lt;($H187+1),(AT$4+1)&gt;$G187),$U187,0)))</f>
        <v>0</v>
      </c>
      <c r="AU187" s="1297"/>
      <c r="AV187" s="1028"/>
      <c r="AW187" s="1028"/>
    </row>
    <row r="188" spans="1:49" ht="18" customHeight="1">
      <c r="A188" s="1186">
        <v>73</v>
      </c>
      <c r="B188" s="1187" t="s">
        <v>67</v>
      </c>
      <c r="C188" s="1187"/>
      <c r="D188" s="1187"/>
      <c r="E188" s="1187" t="s">
        <v>220</v>
      </c>
      <c r="F188" s="1197" t="s">
        <v>221</v>
      </c>
      <c r="G188" s="1190">
        <v>44813</v>
      </c>
      <c r="H188" s="1190">
        <v>45177</v>
      </c>
      <c r="I188" s="1235"/>
      <c r="J188" s="1236">
        <v>1044</v>
      </c>
      <c r="K188" s="1236">
        <v>1044</v>
      </c>
      <c r="L188" s="1237">
        <v>17.135000000000002</v>
      </c>
      <c r="M188" s="1237">
        <v>1.38</v>
      </c>
      <c r="N188" s="1237">
        <v>18.785250000000001</v>
      </c>
      <c r="O188" s="1238">
        <v>2.2999999999999998</v>
      </c>
      <c r="P188" s="1234">
        <f t="shared" si="59"/>
        <v>18.515000000000001</v>
      </c>
      <c r="Q188" s="1284">
        <f t="shared" si="48"/>
        <v>17888.939999999999</v>
      </c>
      <c r="R188" s="1285">
        <f t="shared" si="46"/>
        <v>1440.72</v>
      </c>
      <c r="S188" s="1285">
        <f t="shared" si="45"/>
        <v>19329.66</v>
      </c>
      <c r="T188" s="1285">
        <f t="shared" si="49"/>
        <v>19611.800999999999</v>
      </c>
      <c r="U188" s="1285">
        <f t="shared" si="44"/>
        <v>2401.1999999999998</v>
      </c>
      <c r="V188" s="1285">
        <f t="shared" si="47"/>
        <v>22013.001</v>
      </c>
      <c r="W188" s="1285">
        <f>IF(AND(MONTH(W$4)=MONTH($H188),YEAR(W$4)=YEAR($H188)),#REF!,IF(AND(MONTH(W$4)=MONTH($G188),YEAR(W$4)=YEAR($G188)),#REF!,IF(AND(W$4&lt;($H188+1),(W$4+1)&gt;$G188),$Q188,0)))</f>
        <v>17888.939999999999</v>
      </c>
      <c r="X188" s="1285">
        <f>IF(AND(MONTH(X$4)=MONTH($H188),YEAR(X$4)=YEAR($H188)),#REF!,IF(AND(MONTH(X$4)=MONTH($G188),YEAR(X$4)=YEAR($G188)),#REF!,IF(AND(X$4&lt;($H188+1),(X$4+1)&gt;$G188),$T188,0)))</f>
        <v>19611.800999999999</v>
      </c>
      <c r="Y188" s="1285">
        <f>IF(AND(MONTH(Y$4)=MONTH($H188),YEAR(Y$4)=YEAR($H188)),#REF!,IF(AND(MONTH(Y$4)=MONTH($G188),YEAR(Y$4)=YEAR($G188)),#REF!,IF(AND(Y$4&lt;($H188+1),(Y$4+1)&gt;$G188),$T188,0)))</f>
        <v>19611.800999999999</v>
      </c>
      <c r="Z188" s="1285">
        <f>IF(AND(MONTH(Z$4)=MONTH($H188),YEAR(Z$4)=YEAR($H188)),#REF!,IF(AND(MONTH(Z$4)=MONTH($G188),YEAR(Z$4)=YEAR($G188)),#REF!,IF(AND(Z$4&lt;($H188+1),(Z$4+1)&gt;$G188),$T188,0)))</f>
        <v>19611.800999999999</v>
      </c>
      <c r="AA188" s="1285">
        <f>IF(AND(MONTH(AA$4)=MONTH($H188),YEAR(AA$4)=YEAR($H188)),#REF!,IF(AND(MONTH(AA$4)=MONTH($G188),YEAR(AA$4)=YEAR($G188)),#REF!,IF(AND(AA$4&lt;($H188+1),(AA$4+1)&gt;$G188),$T188,0)))</f>
        <v>19611.800999999999</v>
      </c>
      <c r="AB188" s="1285">
        <f>IF(AND(MONTH(AB$4)=MONTH($H188),YEAR(AB$4)=YEAR($H188)),#REF!,IF(AND(MONTH(AB$4)=MONTH($G188),YEAR(AB$4)=YEAR($G188)),#REF!,IF(AND(AB$4&lt;($H188+1),(AB$4+1)&gt;$G188),$T188,0)))</f>
        <v>19611.800999999999</v>
      </c>
      <c r="AC188" s="1285">
        <f>IF(AND(MONTH(AC$4)=MONTH($H188),YEAR(AC$4)=YEAR($H188)),#REF!,IF(AND(MONTH(AC$4)=MONTH($G188),YEAR(AC$4)=YEAR($G188)),#REF!,IF(AND(AC$4&lt;($H188+1),(AC$4+1)&gt;$G188),$T188,0)))</f>
        <v>19611.800999999999</v>
      </c>
      <c r="AD188" s="1285">
        <f>IF(AND(MONTH(AD$4)=MONTH($H188),YEAR(AD$4)=YEAR($H188)),#REF!,IF(AND(MONTH(AD$4)=MONTH($G188),YEAR(AD$4)=YEAR($G188)),#REF!,IF(AND(AD$4&lt;($H188+1),(AD$4+1)&gt;$G188),$T188,0)))</f>
        <v>19611.800999999999</v>
      </c>
      <c r="AE188" s="1285" t="e">
        <f>IF(AND(MONTH(AE$4)=MONTH($H188),YEAR(AE$4)=YEAR($H188)),#REF!,IF(AND(MONTH(AE$4)=MONTH($G188),YEAR(AE$4)=YEAR($G188)),#REF!,IF(AND(AE$4&lt;($H188+1),(AE$4+1)&gt;$G188),$T188,0)))</f>
        <v>#REF!</v>
      </c>
      <c r="AF188" s="1285">
        <f>IF(AND(MONTH(AF$4)=MONTH($H188),YEAR(AF$4)=YEAR($H188)),#REF!,IF(AND(MONTH(AF$4)=MONTH($G188),YEAR(AF$4)=YEAR($G188)),#REF!,IF(AND(AF$4&lt;($H188+1),(AF$4+1)&gt;$G188),$T188,0)))</f>
        <v>0</v>
      </c>
      <c r="AG188" s="1285">
        <f>IF(AND(MONTH(AG$4)=MONTH($H188),YEAR(AG$4)=YEAR($H188)),#REF!,IF(AND(MONTH(AG$4)=MONTH($G188),YEAR(AG$4)=YEAR($G188)),#REF!,IF(AND(AG$4&lt;($H188+1),(AG$4+1)&gt;$G188),$T188,0)))</f>
        <v>0</v>
      </c>
      <c r="AH188" s="1285">
        <f>IF(AND(MONTH(AH$4)=MONTH($H188),YEAR(AH$4)=YEAR($H188)),#REF!,IF(AND(MONTH(AH$4)=MONTH($G188),YEAR(AH$4)=YEAR($G188)),#REF!,IF(AND(AH$4&lt;($H188+1),(AH$4+1)&gt;$G188),$T188,0)))</f>
        <v>0</v>
      </c>
      <c r="AI188" s="1285">
        <f>IF(AND(MONTH(AI$4)=MONTH($H188),YEAR(AI$4)=YEAR($H188)),#REF!,IF(AND(MONTH(AI$4)=MONTH($G188),YEAR(AI$4)=YEAR($G188)),#REF!,IF(AND(AI$4&lt;($H188+1),(AI$4+1)&gt;$G188),$R188,0)))</f>
        <v>1440.72</v>
      </c>
      <c r="AJ188" s="1285">
        <f>IF(AND(MONTH(AJ$4)=MONTH($H188),YEAR(AJ$4)=YEAR($H188)),#REF!,IF(AND(MONTH(AJ$4)=MONTH($G188),YEAR(AJ$4)=YEAR($G188)),#REF!,IF(AND(AJ$4&lt;($H188+1),(AJ$4+1)&gt;$G188),$U188,0)))</f>
        <v>2401.1999999999998</v>
      </c>
      <c r="AK188" s="1285">
        <f>IF(AND(MONTH(AK$4)=MONTH($H188),YEAR(AK$4)=YEAR($H188)),#REF!,IF(AND(MONTH(AK$4)=MONTH($G188),YEAR(AK$4)=YEAR($G188)),#REF!,IF(AND(AK$4&lt;($H188+1),(AK$4+1)&gt;$G188),$U188,0)))</f>
        <v>2401.1999999999998</v>
      </c>
      <c r="AL188" s="1285">
        <f>IF(AND(MONTH(AL$4)=MONTH($H188),YEAR(AL$4)=YEAR($H188)),#REF!,IF(AND(MONTH(AL$4)=MONTH($G188),YEAR(AL$4)=YEAR($G188)),#REF!,IF(AND(AL$4&lt;($H188+1),(AL$4+1)&gt;$G188),$U188,0)))</f>
        <v>2401.1999999999998</v>
      </c>
      <c r="AM188" s="1285">
        <f>IF(AND(MONTH(AM$4)=MONTH($H188),YEAR(AM$4)=YEAR($H188)),#REF!,IF(AND(MONTH(AM$4)=MONTH($G188),YEAR(AM$4)=YEAR($G188)),#REF!,IF(AND(AM$4&lt;($H188+1),(AM$4+1)&gt;$G188),$U188,0)))</f>
        <v>2401.1999999999998</v>
      </c>
      <c r="AN188" s="1285">
        <f>IF(AND(MONTH(AN$4)=MONTH($H188),YEAR(AN$4)=YEAR($H188)),#REF!,IF(AND(MONTH(AN$4)=MONTH($G188),YEAR(AN$4)=YEAR($G188)),#REF!,IF(AND(AN$4&lt;($H188+1),(AN$4+1)&gt;$G188),$U188,0)))</f>
        <v>2401.1999999999998</v>
      </c>
      <c r="AO188" s="1285">
        <f>IF(AND(MONTH(AO$4)=MONTH($H188),YEAR(AO$4)=YEAR($H188)),#REF!,IF(AND(MONTH(AO$4)=MONTH($G188),YEAR(AO$4)=YEAR($G188)),#REF!,IF(AND(AO$4&lt;($H188+1),(AO$4+1)&gt;$G188),$U188,0)))</f>
        <v>2401.1999999999998</v>
      </c>
      <c r="AP188" s="1285">
        <f>IF(AND(MONTH(AP$4)=MONTH($H188),YEAR(AP$4)=YEAR($H188)),#REF!,IF(AND(MONTH(AP$4)=MONTH($G188),YEAR(AP$4)=YEAR($G188)),#REF!,IF(AND(AP$4&lt;($H188+1),(AP$4+1)&gt;$G188),$U188,0)))</f>
        <v>2401.1999999999998</v>
      </c>
      <c r="AQ188" s="1285" t="e">
        <f>IF(AND(MONTH(AQ$4)=MONTH($H188),YEAR(AQ$4)=YEAR($H188)),#REF!,IF(AND(MONTH(AQ$4)=MONTH($G188),YEAR(AQ$4)=YEAR($G188)),#REF!,IF(AND(AQ$4&lt;($H188+1),(AQ$4+1)&gt;$G188),$U188,0)))</f>
        <v>#REF!</v>
      </c>
      <c r="AR188" s="1285">
        <f>IF(AND(MONTH(AR$4)=MONTH($H188),YEAR(AR$4)=YEAR($H188)),#REF!,IF(AND(MONTH(AR$4)=MONTH($G188),YEAR(AR$4)=YEAR($G188)),#REF!,IF(AND(AR$4&lt;($H188+1),(AR$4+1)&gt;$G188),$U188,0)))</f>
        <v>0</v>
      </c>
      <c r="AS188" s="1285">
        <f>IF(AND(MONTH(AS$4)=MONTH($H188),YEAR(AS$4)=YEAR($H188)),#REF!,IF(AND(MONTH(AS$4)=MONTH($G188),YEAR(AS$4)=YEAR($G188)),#REF!,IF(AND(AS$4&lt;($H188+1),(AS$4+1)&gt;$G188),$U188,0)))</f>
        <v>0</v>
      </c>
      <c r="AT188" s="1285">
        <f>IF(AND(MONTH(AT$4)=MONTH($H188),YEAR(AT$4)=YEAR($H188)),#REF!,IF(AND(MONTH(AT$4)=MONTH($G188),YEAR(AT$4)=YEAR($G188)),#REF!,IF(AND(AT$4&lt;($H188+1),(AT$4+1)&gt;$G188),$U188,0)))</f>
        <v>0</v>
      </c>
      <c r="AU188" s="1297"/>
      <c r="AV188" s="1028"/>
      <c r="AW188" s="1028"/>
    </row>
    <row r="189" spans="1:49" ht="18" customHeight="1">
      <c r="A189" s="1186">
        <v>73</v>
      </c>
      <c r="B189" s="1187" t="s">
        <v>67</v>
      </c>
      <c r="C189" s="1187"/>
      <c r="D189" s="1187"/>
      <c r="E189" s="1187"/>
      <c r="F189" s="1197" t="s">
        <v>221</v>
      </c>
      <c r="G189" s="1190">
        <v>45178</v>
      </c>
      <c r="H189" s="1190">
        <v>45543</v>
      </c>
      <c r="I189" s="1235"/>
      <c r="J189" s="1236">
        <v>0</v>
      </c>
      <c r="K189" s="1236">
        <v>1044</v>
      </c>
      <c r="L189" s="1237">
        <v>17.71</v>
      </c>
      <c r="M189" s="1237">
        <v>1.38</v>
      </c>
      <c r="N189" s="1237">
        <v>19.4465</v>
      </c>
      <c r="O189" s="1238">
        <v>2.2999999999999998</v>
      </c>
      <c r="P189" s="1234">
        <f t="shared" si="59"/>
        <v>19.09</v>
      </c>
      <c r="Q189" s="1284">
        <f t="shared" si="48"/>
        <v>18489.240000000002</v>
      </c>
      <c r="R189" s="1285">
        <f t="shared" ref="R189:R220" si="60">M189*K189</f>
        <v>1440.72</v>
      </c>
      <c r="S189" s="1285">
        <f t="shared" si="45"/>
        <v>19929.96</v>
      </c>
      <c r="T189" s="1285">
        <f t="shared" si="49"/>
        <v>20302.146000000001</v>
      </c>
      <c r="U189" s="1285">
        <f t="shared" si="44"/>
        <v>2401.1999999999998</v>
      </c>
      <c r="V189" s="1285">
        <f t="shared" si="47"/>
        <v>22703.346000000001</v>
      </c>
      <c r="W189" s="1285">
        <f>IF(AND(MONTH(W$4)=MONTH($H189),YEAR(W$4)=YEAR($H189)),#REF!,IF(AND(MONTH(W$4)=MONTH($G189),YEAR(W$4)=YEAR($G189)),#REF!,IF(AND(W$4&lt;($H189+1),(W$4+1)&gt;$G189),$Q189,0)))</f>
        <v>0</v>
      </c>
      <c r="X189" s="1285">
        <f>IF(AND(MONTH(X$4)=MONTH($H189),YEAR(X$4)=YEAR($H189)),#REF!,IF(AND(MONTH(X$4)=MONTH($G189),YEAR(X$4)=YEAR($G189)),#REF!,IF(AND(X$4&lt;($H189+1),(X$4+1)&gt;$G189),$T189,0)))</f>
        <v>0</v>
      </c>
      <c r="Y189" s="1285">
        <f>IF(AND(MONTH(Y$4)=MONTH($H189),YEAR(Y$4)=YEAR($H189)),#REF!,IF(AND(MONTH(Y$4)=MONTH($G189),YEAR(Y$4)=YEAR($G189)),#REF!,IF(AND(Y$4&lt;($H189+1),(Y$4+1)&gt;$G189),$T189,0)))</f>
        <v>0</v>
      </c>
      <c r="Z189" s="1285">
        <f>IF(AND(MONTH(Z$4)=MONTH($H189),YEAR(Z$4)=YEAR($H189)),#REF!,IF(AND(MONTH(Z$4)=MONTH($G189),YEAR(Z$4)=YEAR($G189)),#REF!,IF(AND(Z$4&lt;($H189+1),(Z$4+1)&gt;$G189),$T189,0)))</f>
        <v>0</v>
      </c>
      <c r="AA189" s="1285">
        <f>IF(AND(MONTH(AA$4)=MONTH($H189),YEAR(AA$4)=YEAR($H189)),#REF!,IF(AND(MONTH(AA$4)=MONTH($G189),YEAR(AA$4)=YEAR($G189)),#REF!,IF(AND(AA$4&lt;($H189+1),(AA$4+1)&gt;$G189),$T189,0)))</f>
        <v>0</v>
      </c>
      <c r="AB189" s="1285">
        <f>IF(AND(MONTH(AB$4)=MONTH($H189),YEAR(AB$4)=YEAR($H189)),#REF!,IF(AND(MONTH(AB$4)=MONTH($G189),YEAR(AB$4)=YEAR($G189)),#REF!,IF(AND(AB$4&lt;($H189+1),(AB$4+1)&gt;$G189),$T189,0)))</f>
        <v>0</v>
      </c>
      <c r="AC189" s="1285">
        <f>IF(AND(MONTH(AC$4)=MONTH($H189),YEAR(AC$4)=YEAR($H189)),#REF!,IF(AND(MONTH(AC$4)=MONTH($G189),YEAR(AC$4)=YEAR($G189)),#REF!,IF(AND(AC$4&lt;($H189+1),(AC$4+1)&gt;$G189),$T189,0)))</f>
        <v>0</v>
      </c>
      <c r="AD189" s="1285">
        <f>IF(AND(MONTH(AD$4)=MONTH($H189),YEAR(AD$4)=YEAR($H189)),#REF!,IF(AND(MONTH(AD$4)=MONTH($G189),YEAR(AD$4)=YEAR($G189)),#REF!,IF(AND(AD$4&lt;($H189+1),(AD$4+1)&gt;$G189),$T189,0)))</f>
        <v>0</v>
      </c>
      <c r="AE189" s="1285" t="e">
        <f>IF(AND(MONTH(AE$4)=MONTH($H189),YEAR(AE$4)=YEAR($H189)),#REF!,IF(AND(MONTH(AE$4)=MONTH($G189),YEAR(AE$4)=YEAR($G189)),#REF!,IF(AND(AE$4&lt;($H189+1),(AE$4+1)&gt;$G189),$T189,0)))</f>
        <v>#REF!</v>
      </c>
      <c r="AF189" s="1285">
        <f>IF(AND(MONTH(AF$4)=MONTH($H189),YEAR(AF$4)=YEAR($H189)),#REF!,IF(AND(MONTH(AF$4)=MONTH($G189),YEAR(AF$4)=YEAR($G189)),#REF!,IF(AND(AF$4&lt;($H189+1),(AF$4+1)&gt;$G189),$T189,0)))</f>
        <v>20302.146000000001</v>
      </c>
      <c r="AG189" s="1285">
        <f>IF(AND(MONTH(AG$4)=MONTH($H189),YEAR(AG$4)=YEAR($H189)),#REF!,IF(AND(MONTH(AG$4)=MONTH($G189),YEAR(AG$4)=YEAR($G189)),#REF!,IF(AND(AG$4&lt;($H189+1),(AG$4+1)&gt;$G189),$T189,0)))</f>
        <v>20302.146000000001</v>
      </c>
      <c r="AH189" s="1285">
        <f>IF(AND(MONTH(AH$4)=MONTH($H189),YEAR(AH$4)=YEAR($H189)),#REF!,IF(AND(MONTH(AH$4)=MONTH($G189),YEAR(AH$4)=YEAR($G189)),#REF!,IF(AND(AH$4&lt;($H189+1),(AH$4+1)&gt;$G189),$T189,0)))</f>
        <v>20302.146000000001</v>
      </c>
      <c r="AI189" s="1285">
        <f>IF(AND(MONTH(AI$4)=MONTH($H189),YEAR(AI$4)=YEAR($H189)),#REF!,IF(AND(MONTH(AI$4)=MONTH($G189),YEAR(AI$4)=YEAR($G189)),#REF!,IF(AND(AI$4&lt;($H189+1),(AI$4+1)&gt;$G189),$R189,0)))</f>
        <v>0</v>
      </c>
      <c r="AJ189" s="1285">
        <f>IF(AND(MONTH(AJ$4)=MONTH($H189),YEAR(AJ$4)=YEAR($H189)),#REF!,IF(AND(MONTH(AJ$4)=MONTH($G189),YEAR(AJ$4)=YEAR($G189)),#REF!,IF(AND(AJ$4&lt;($H189+1),(AJ$4+1)&gt;$G189),$U189,0)))</f>
        <v>0</v>
      </c>
      <c r="AK189" s="1285">
        <f>IF(AND(MONTH(AK$4)=MONTH($H189),YEAR(AK$4)=YEAR($H189)),#REF!,IF(AND(MONTH(AK$4)=MONTH($G189),YEAR(AK$4)=YEAR($G189)),#REF!,IF(AND(AK$4&lt;($H189+1),(AK$4+1)&gt;$G189),$U189,0)))</f>
        <v>0</v>
      </c>
      <c r="AL189" s="1285">
        <f>IF(AND(MONTH(AL$4)=MONTH($H189),YEAR(AL$4)=YEAR($H189)),#REF!,IF(AND(MONTH(AL$4)=MONTH($G189),YEAR(AL$4)=YEAR($G189)),#REF!,IF(AND(AL$4&lt;($H189+1),(AL$4+1)&gt;$G189),$U189,0)))</f>
        <v>0</v>
      </c>
      <c r="AM189" s="1285">
        <f>IF(AND(MONTH(AM$4)=MONTH($H189),YEAR(AM$4)=YEAR($H189)),#REF!,IF(AND(MONTH(AM$4)=MONTH($G189),YEAR(AM$4)=YEAR($G189)),#REF!,IF(AND(AM$4&lt;($H189+1),(AM$4+1)&gt;$G189),$U189,0)))</f>
        <v>0</v>
      </c>
      <c r="AN189" s="1285">
        <f>IF(AND(MONTH(AN$4)=MONTH($H189),YEAR(AN$4)=YEAR($H189)),#REF!,IF(AND(MONTH(AN$4)=MONTH($G189),YEAR(AN$4)=YEAR($G189)),#REF!,IF(AND(AN$4&lt;($H189+1),(AN$4+1)&gt;$G189),$U189,0)))</f>
        <v>0</v>
      </c>
      <c r="AO189" s="1285">
        <f>IF(AND(MONTH(AO$4)=MONTH($H189),YEAR(AO$4)=YEAR($H189)),#REF!,IF(AND(MONTH(AO$4)=MONTH($G189),YEAR(AO$4)=YEAR($G189)),#REF!,IF(AND(AO$4&lt;($H189+1),(AO$4+1)&gt;$G189),$U189,0)))</f>
        <v>0</v>
      </c>
      <c r="AP189" s="1285">
        <f>IF(AND(MONTH(AP$4)=MONTH($H189),YEAR(AP$4)=YEAR($H189)),#REF!,IF(AND(MONTH(AP$4)=MONTH($G189),YEAR(AP$4)=YEAR($G189)),#REF!,IF(AND(AP$4&lt;($H189+1),(AP$4+1)&gt;$G189),$U189,0)))</f>
        <v>0</v>
      </c>
      <c r="AQ189" s="1285" t="e">
        <f>IF(AND(MONTH(AQ$4)=MONTH($H189),YEAR(AQ$4)=YEAR($H189)),#REF!,IF(AND(MONTH(AQ$4)=MONTH($G189),YEAR(AQ$4)=YEAR($G189)),#REF!,IF(AND(AQ$4&lt;($H189+1),(AQ$4+1)&gt;$G189),$U189,0)))</f>
        <v>#REF!</v>
      </c>
      <c r="AR189" s="1285">
        <f>IF(AND(MONTH(AR$4)=MONTH($H189),YEAR(AR$4)=YEAR($H189)),#REF!,IF(AND(MONTH(AR$4)=MONTH($G189),YEAR(AR$4)=YEAR($G189)),#REF!,IF(AND(AR$4&lt;($H189+1),(AR$4+1)&gt;$G189),$U189,0)))</f>
        <v>2401.1999999999998</v>
      </c>
      <c r="AS189" s="1285">
        <f>IF(AND(MONTH(AS$4)=MONTH($H189),YEAR(AS$4)=YEAR($H189)),#REF!,IF(AND(MONTH(AS$4)=MONTH($G189),YEAR(AS$4)=YEAR($G189)),#REF!,IF(AND(AS$4&lt;($H189+1),(AS$4+1)&gt;$G189),$U189,0)))</f>
        <v>2401.1999999999998</v>
      </c>
      <c r="AT189" s="1285">
        <f>IF(AND(MONTH(AT$4)=MONTH($H189),YEAR(AT$4)=YEAR($H189)),#REF!,IF(AND(MONTH(AT$4)=MONTH($G189),YEAR(AT$4)=YEAR($G189)),#REF!,IF(AND(AT$4&lt;($H189+1),(AT$4+1)&gt;$G189),$U189,0)))</f>
        <v>2401.1999999999998</v>
      </c>
      <c r="AU189" s="1297"/>
      <c r="AV189" s="1028"/>
      <c r="AW189" s="1028"/>
    </row>
    <row r="190" spans="1:49" ht="18" customHeight="1">
      <c r="A190" s="1186">
        <v>74</v>
      </c>
      <c r="B190" s="1187" t="s">
        <v>34</v>
      </c>
      <c r="C190" s="1187" t="s">
        <v>35</v>
      </c>
      <c r="D190" s="1187"/>
      <c r="E190" s="1187" t="s">
        <v>222</v>
      </c>
      <c r="F190" s="1319" t="s">
        <v>223</v>
      </c>
      <c r="G190" s="1190">
        <v>44743</v>
      </c>
      <c r="H190" s="1190">
        <v>45107</v>
      </c>
      <c r="I190" s="1235"/>
      <c r="J190" s="1236">
        <v>2348</v>
      </c>
      <c r="K190" s="1236">
        <v>2348</v>
      </c>
      <c r="L190" s="1237">
        <v>11.615</v>
      </c>
      <c r="M190" s="1237">
        <v>1.38</v>
      </c>
      <c r="N190" s="1237">
        <v>12.437250000000001</v>
      </c>
      <c r="O190" s="1238">
        <v>2.2999999999999998</v>
      </c>
      <c r="P190" s="1234">
        <f t="shared" si="59"/>
        <v>12.994999999999999</v>
      </c>
      <c r="Q190" s="1284">
        <f t="shared" ref="Q190:Q202" si="61">L190*K190</f>
        <v>27272.02</v>
      </c>
      <c r="R190" s="1285">
        <f t="shared" si="60"/>
        <v>3240.24</v>
      </c>
      <c r="S190" s="1285">
        <f t="shared" si="45"/>
        <v>30512.26</v>
      </c>
      <c r="T190" s="1285">
        <f t="shared" ref="T190:T202" si="62">N190*K190</f>
        <v>29202.663</v>
      </c>
      <c r="U190" s="1285">
        <f t="shared" si="44"/>
        <v>5400.4</v>
      </c>
      <c r="V190" s="1285">
        <f t="shared" si="47"/>
        <v>34603.063000000002</v>
      </c>
      <c r="W190" s="1285">
        <f>IF(AND(MONTH(W$4)=MONTH($H190),YEAR(W$4)=YEAR($H190)),#REF!,IF(AND(MONTH(W$4)=MONTH($G190),YEAR(W$4)=YEAR($G190)),#REF!,IF(AND(W$4&lt;($H190+1),(W$4+1)&gt;$G190),$Q190,0)))</f>
        <v>27272.02</v>
      </c>
      <c r="X190" s="1285">
        <f>IF(AND(MONTH(X$4)=MONTH($H190),YEAR(X$4)=YEAR($H190)),#REF!,IF(AND(MONTH(X$4)=MONTH($G190),YEAR(X$4)=YEAR($G190)),#REF!,IF(AND(X$4&lt;($H190+1),(X$4+1)&gt;$G190),$T190,0)))</f>
        <v>29202.663</v>
      </c>
      <c r="Y190" s="1285">
        <f>IF(AND(MONTH(Y$4)=MONTH($H190),YEAR(Y$4)=YEAR($H190)),#REF!,IF(AND(MONTH(Y$4)=MONTH($G190),YEAR(Y$4)=YEAR($G190)),#REF!,IF(AND(Y$4&lt;($H190+1),(Y$4+1)&gt;$G190),$T190,0)))</f>
        <v>29202.663</v>
      </c>
      <c r="Z190" s="1285">
        <f>IF(AND(MONTH(Z$4)=MONTH($H190),YEAR(Z$4)=YEAR($H190)),#REF!,IF(AND(MONTH(Z$4)=MONTH($G190),YEAR(Z$4)=YEAR($G190)),#REF!,IF(AND(Z$4&lt;($H190+1),(Z$4+1)&gt;$G190),$T190,0)))</f>
        <v>29202.663</v>
      </c>
      <c r="AA190" s="1285">
        <f>IF(AND(MONTH(AA$4)=MONTH($H190),YEAR(AA$4)=YEAR($H190)),#REF!,IF(AND(MONTH(AA$4)=MONTH($G190),YEAR(AA$4)=YEAR($G190)),#REF!,IF(AND(AA$4&lt;($H190+1),(AA$4+1)&gt;$G190),$T190,0)))</f>
        <v>29202.663</v>
      </c>
      <c r="AB190" s="1285" t="e">
        <f>IF(AND(MONTH(AB$4)=MONTH($H190),YEAR(AB$4)=YEAR($H190)),#REF!,IF(AND(MONTH(AB$4)=MONTH($G190),YEAR(AB$4)=YEAR($G190)),#REF!,IF(AND(AB$4&lt;($H190+1),(AB$4+1)&gt;$G190),$T190,0)))</f>
        <v>#REF!</v>
      </c>
      <c r="AC190" s="1285">
        <f>IF(AND(MONTH(AC$4)=MONTH($H190),YEAR(AC$4)=YEAR($H190)),#REF!,IF(AND(MONTH(AC$4)=MONTH($G190),YEAR(AC$4)=YEAR($G190)),#REF!,IF(AND(AC$4&lt;($H190+1),(AC$4+1)&gt;$G190),$T190,0)))</f>
        <v>0</v>
      </c>
      <c r="AD190" s="1285">
        <f>IF(AND(MONTH(AD$4)=MONTH($H190),YEAR(AD$4)=YEAR($H190)),#REF!,IF(AND(MONTH(AD$4)=MONTH($G190),YEAR(AD$4)=YEAR($G190)),#REF!,IF(AND(AD$4&lt;($H190+1),(AD$4+1)&gt;$G190),$T190,0)))</f>
        <v>0</v>
      </c>
      <c r="AE190" s="1285">
        <f>IF(AND(MONTH(AE$4)=MONTH($H190),YEAR(AE$4)=YEAR($H190)),#REF!,IF(AND(MONTH(AE$4)=MONTH($G190),YEAR(AE$4)=YEAR($G190)),#REF!,IF(AND(AE$4&lt;($H190+1),(AE$4+1)&gt;$G190),$T190,0)))</f>
        <v>0</v>
      </c>
      <c r="AF190" s="1285">
        <f>IF(AND(MONTH(AF$4)=MONTH($H190),YEAR(AF$4)=YEAR($H190)),#REF!,IF(AND(MONTH(AF$4)=MONTH($G190),YEAR(AF$4)=YEAR($G190)),#REF!,IF(AND(AF$4&lt;($H190+1),(AF$4+1)&gt;$G190),$T190,0)))</f>
        <v>0</v>
      </c>
      <c r="AG190" s="1285">
        <f>IF(AND(MONTH(AG$4)=MONTH($H190),YEAR(AG$4)=YEAR($H190)),#REF!,IF(AND(MONTH(AG$4)=MONTH($G190),YEAR(AG$4)=YEAR($G190)),#REF!,IF(AND(AG$4&lt;($H190+1),(AG$4+1)&gt;$G190),$T190,0)))</f>
        <v>0</v>
      </c>
      <c r="AH190" s="1285">
        <f>IF(AND(MONTH(AH$4)=MONTH($H190),YEAR(AH$4)=YEAR($H190)),#REF!,IF(AND(MONTH(AH$4)=MONTH($G190),YEAR(AH$4)=YEAR($G190)),#REF!,IF(AND(AH$4&lt;($H190+1),(AH$4+1)&gt;$G190),$T190,0)))</f>
        <v>0</v>
      </c>
      <c r="AI190" s="1285">
        <f>IF(AND(MONTH(AI$4)=MONTH($H190),YEAR(AI$4)=YEAR($H190)),#REF!,IF(AND(MONTH(AI$4)=MONTH($G190),YEAR(AI$4)=YEAR($G190)),#REF!,IF(AND(AI$4&lt;($H190+1),(AI$4+1)&gt;$G190),$R190,0)))</f>
        <v>3240.24</v>
      </c>
      <c r="AJ190" s="1285">
        <f>IF(AND(MONTH(AJ$4)=MONTH($H190),YEAR(AJ$4)=YEAR($H190)),#REF!,IF(AND(MONTH(AJ$4)=MONTH($G190),YEAR(AJ$4)=YEAR($G190)),#REF!,IF(AND(AJ$4&lt;($H190+1),(AJ$4+1)&gt;$G190),$U190,0)))</f>
        <v>5400.4</v>
      </c>
      <c r="AK190" s="1285">
        <f>IF(AND(MONTH(AK$4)=MONTH($H190),YEAR(AK$4)=YEAR($H190)),#REF!,IF(AND(MONTH(AK$4)=MONTH($G190),YEAR(AK$4)=YEAR($G190)),#REF!,IF(AND(AK$4&lt;($H190+1),(AK$4+1)&gt;$G190),$U190,0)))</f>
        <v>5400.4</v>
      </c>
      <c r="AL190" s="1285">
        <f>IF(AND(MONTH(AL$4)=MONTH($H190),YEAR(AL$4)=YEAR($H190)),#REF!,IF(AND(MONTH(AL$4)=MONTH($G190),YEAR(AL$4)=YEAR($G190)),#REF!,IF(AND(AL$4&lt;($H190+1),(AL$4+1)&gt;$G190),$U190,0)))</f>
        <v>5400.4</v>
      </c>
      <c r="AM190" s="1285">
        <f>IF(AND(MONTH(AM$4)=MONTH($H190),YEAR(AM$4)=YEAR($H190)),#REF!,IF(AND(MONTH(AM$4)=MONTH($G190),YEAR(AM$4)=YEAR($G190)),#REF!,IF(AND(AM$4&lt;($H190+1),(AM$4+1)&gt;$G190),$U190,0)))</f>
        <v>5400.4</v>
      </c>
      <c r="AN190" s="1285" t="e">
        <f>IF(AND(MONTH(AN$4)=MONTH($H190),YEAR(AN$4)=YEAR($H190)),#REF!,IF(AND(MONTH(AN$4)=MONTH($G190),YEAR(AN$4)=YEAR($G190)),#REF!,IF(AND(AN$4&lt;($H190+1),(AN$4+1)&gt;$G190),$U190,0)))</f>
        <v>#REF!</v>
      </c>
      <c r="AO190" s="1285">
        <f>IF(AND(MONTH(AO$4)=MONTH($H190),YEAR(AO$4)=YEAR($H190)),#REF!,IF(AND(MONTH(AO$4)=MONTH($G190),YEAR(AO$4)=YEAR($G190)),#REF!,IF(AND(AO$4&lt;($H190+1),(AO$4+1)&gt;$G190),$U190,0)))</f>
        <v>0</v>
      </c>
      <c r="AP190" s="1285">
        <f>IF(AND(MONTH(AP$4)=MONTH($H190),YEAR(AP$4)=YEAR($H190)),#REF!,IF(AND(MONTH(AP$4)=MONTH($G190),YEAR(AP$4)=YEAR($G190)),#REF!,IF(AND(AP$4&lt;($H190+1),(AP$4+1)&gt;$G190),$U190,0)))</f>
        <v>0</v>
      </c>
      <c r="AQ190" s="1285">
        <f>IF(AND(MONTH(AQ$4)=MONTH($H190),YEAR(AQ$4)=YEAR($H190)),#REF!,IF(AND(MONTH(AQ$4)=MONTH($G190),YEAR(AQ$4)=YEAR($G190)),#REF!,IF(AND(AQ$4&lt;($H190+1),(AQ$4+1)&gt;$G190),$U190,0)))</f>
        <v>0</v>
      </c>
      <c r="AR190" s="1285">
        <f>IF(AND(MONTH(AR$4)=MONTH($H190),YEAR(AR$4)=YEAR($H190)),#REF!,IF(AND(MONTH(AR$4)=MONTH($G190),YEAR(AR$4)=YEAR($G190)),#REF!,IF(AND(AR$4&lt;($H190+1),(AR$4+1)&gt;$G190),$U190,0)))</f>
        <v>0</v>
      </c>
      <c r="AS190" s="1285">
        <f>IF(AND(MONTH(AS$4)=MONTH($H190),YEAR(AS$4)=YEAR($H190)),#REF!,IF(AND(MONTH(AS$4)=MONTH($G190),YEAR(AS$4)=YEAR($G190)),#REF!,IF(AND(AS$4&lt;($H190+1),(AS$4+1)&gt;$G190),$U190,0)))</f>
        <v>0</v>
      </c>
      <c r="AT190" s="1285">
        <f>IF(AND(MONTH(AT$4)=MONTH($H190),YEAR(AT$4)=YEAR($H190)),#REF!,IF(AND(MONTH(AT$4)=MONTH($G190),YEAR(AT$4)=YEAR($G190)),#REF!,IF(AND(AT$4&lt;($H190+1),(AT$4+1)&gt;$G190),$U190,0)))</f>
        <v>0</v>
      </c>
      <c r="AU190" s="1297"/>
      <c r="AV190" s="1028"/>
      <c r="AW190" s="1028"/>
    </row>
    <row r="191" spans="1:49" ht="18" customHeight="1">
      <c r="A191" s="1186">
        <v>74</v>
      </c>
      <c r="B191" s="1187" t="s">
        <v>34</v>
      </c>
      <c r="C191" s="1187" t="s">
        <v>35</v>
      </c>
      <c r="D191" s="1187"/>
      <c r="E191" s="1187"/>
      <c r="F191" s="1319" t="s">
        <v>223</v>
      </c>
      <c r="G191" s="1190">
        <v>45108</v>
      </c>
      <c r="H191" s="1190">
        <v>45473</v>
      </c>
      <c r="I191" s="1235"/>
      <c r="J191" s="1236">
        <v>0</v>
      </c>
      <c r="K191" s="1236">
        <v>2348</v>
      </c>
      <c r="L191" s="1237">
        <v>12.305</v>
      </c>
      <c r="M191" s="1237">
        <v>1.38</v>
      </c>
      <c r="N191" s="1237">
        <v>13.23075</v>
      </c>
      <c r="O191" s="1238">
        <v>2.2999999999999998</v>
      </c>
      <c r="P191" s="1234">
        <f t="shared" si="59"/>
        <v>13.685</v>
      </c>
      <c r="Q191" s="1284">
        <f t="shared" si="61"/>
        <v>28892.14</v>
      </c>
      <c r="R191" s="1285">
        <f t="shared" si="60"/>
        <v>3240.24</v>
      </c>
      <c r="S191" s="1285">
        <f t="shared" si="45"/>
        <v>32132.38</v>
      </c>
      <c r="T191" s="1285">
        <f t="shared" si="62"/>
        <v>31065.800999999999</v>
      </c>
      <c r="U191" s="1285">
        <f t="shared" si="44"/>
        <v>5400.4</v>
      </c>
      <c r="V191" s="1285">
        <f t="shared" si="47"/>
        <v>36466.201000000001</v>
      </c>
      <c r="W191" s="1285">
        <f>IF(AND(MONTH(W$4)=MONTH($H191),YEAR(W$4)=YEAR($H191)),#REF!,IF(AND(MONTH(W$4)=MONTH($G191),YEAR(W$4)=YEAR($G191)),#REF!,IF(AND(W$4&lt;($H191+1),(W$4+1)&gt;$G191),$Q191,0)))</f>
        <v>0</v>
      </c>
      <c r="X191" s="1285">
        <f>IF(AND(MONTH(X$4)=MONTH($H191),YEAR(X$4)=YEAR($H191)),#REF!,IF(AND(MONTH(X$4)=MONTH($G191),YEAR(X$4)=YEAR($G191)),#REF!,IF(AND(X$4&lt;($H191+1),(X$4+1)&gt;$G191),$T191,0)))</f>
        <v>0</v>
      </c>
      <c r="Y191" s="1285">
        <f>IF(AND(MONTH(Y$4)=MONTH($H191),YEAR(Y$4)=YEAR($H191)),#REF!,IF(AND(MONTH(Y$4)=MONTH($G191),YEAR(Y$4)=YEAR($G191)),#REF!,IF(AND(Y$4&lt;($H191+1),(Y$4+1)&gt;$G191),$T191,0)))</f>
        <v>0</v>
      </c>
      <c r="Z191" s="1285">
        <f>IF(AND(MONTH(Z$4)=MONTH($H191),YEAR(Z$4)=YEAR($H191)),#REF!,IF(AND(MONTH(Z$4)=MONTH($G191),YEAR(Z$4)=YEAR($G191)),#REF!,IF(AND(Z$4&lt;($H191+1),(Z$4+1)&gt;$G191),$T191,0)))</f>
        <v>0</v>
      </c>
      <c r="AA191" s="1285">
        <f>IF(AND(MONTH(AA$4)=MONTH($H191),YEAR(AA$4)=YEAR($H191)),#REF!,IF(AND(MONTH(AA$4)=MONTH($G191),YEAR(AA$4)=YEAR($G191)),#REF!,IF(AND(AA$4&lt;($H191+1),(AA$4+1)&gt;$G191),$T191,0)))</f>
        <v>0</v>
      </c>
      <c r="AB191" s="1285">
        <f>IF(AND(MONTH(AB$4)=MONTH($H191),YEAR(AB$4)=YEAR($H191)),#REF!,IF(AND(MONTH(AB$4)=MONTH($G191),YEAR(AB$4)=YEAR($G191)),#REF!,IF(AND(AB$4&lt;($H191+1),(AB$4+1)&gt;$G191),$T191,0)))</f>
        <v>0</v>
      </c>
      <c r="AC191" s="1285" t="e">
        <f>IF(AND(MONTH(AC$4)=MONTH($H191),YEAR(AC$4)=YEAR($H191)),#REF!,IF(AND(MONTH(AC$4)=MONTH($G191),YEAR(AC$4)=YEAR($G191)),#REF!,IF(AND(AC$4&lt;($H191+1),(AC$4+1)&gt;$G191),$T191,0)))</f>
        <v>#REF!</v>
      </c>
      <c r="AD191" s="1285">
        <f>IF(AND(MONTH(AD$4)=MONTH($H191),YEAR(AD$4)=YEAR($H191)),#REF!,IF(AND(MONTH(AD$4)=MONTH($G191),YEAR(AD$4)=YEAR($G191)),#REF!,IF(AND(AD$4&lt;($H191+1),(AD$4+1)&gt;$G191),$T191,0)))</f>
        <v>31065.800999999999</v>
      </c>
      <c r="AE191" s="1285">
        <f>IF(AND(MONTH(AE$4)=MONTH($H191),YEAR(AE$4)=YEAR($H191)),#REF!,IF(AND(MONTH(AE$4)=MONTH($G191),YEAR(AE$4)=YEAR($G191)),#REF!,IF(AND(AE$4&lt;($H191+1),(AE$4+1)&gt;$G191),$T191,0)))</f>
        <v>31065.800999999999</v>
      </c>
      <c r="AF191" s="1285">
        <f>IF(AND(MONTH(AF$4)=MONTH($H191),YEAR(AF$4)=YEAR($H191)),#REF!,IF(AND(MONTH(AF$4)=MONTH($G191),YEAR(AF$4)=YEAR($G191)),#REF!,IF(AND(AF$4&lt;($H191+1),(AF$4+1)&gt;$G191),$T191,0)))</f>
        <v>31065.800999999999</v>
      </c>
      <c r="AG191" s="1285">
        <f>IF(AND(MONTH(AG$4)=MONTH($H191),YEAR(AG$4)=YEAR($H191)),#REF!,IF(AND(MONTH(AG$4)=MONTH($G191),YEAR(AG$4)=YEAR($G191)),#REF!,IF(AND(AG$4&lt;($H191+1),(AG$4+1)&gt;$G191),$T191,0)))</f>
        <v>31065.800999999999</v>
      </c>
      <c r="AH191" s="1285">
        <f>IF(AND(MONTH(AH$4)=MONTH($H191),YEAR(AH$4)=YEAR($H191)),#REF!,IF(AND(MONTH(AH$4)=MONTH($G191),YEAR(AH$4)=YEAR($G191)),#REF!,IF(AND(AH$4&lt;($H191+1),(AH$4+1)&gt;$G191),$T191,0)))</f>
        <v>31065.800999999999</v>
      </c>
      <c r="AI191" s="1285">
        <f>IF(AND(MONTH(AI$4)=MONTH($H191),YEAR(AI$4)=YEAR($H191)),#REF!,IF(AND(MONTH(AI$4)=MONTH($G191),YEAR(AI$4)=YEAR($G191)),#REF!,IF(AND(AI$4&lt;($H191+1),(AI$4+1)&gt;$G191),$R191,0)))</f>
        <v>0</v>
      </c>
      <c r="AJ191" s="1285">
        <f>IF(AND(MONTH(AJ$4)=MONTH($H191),YEAR(AJ$4)=YEAR($H191)),#REF!,IF(AND(MONTH(AJ$4)=MONTH($G191),YEAR(AJ$4)=YEAR($G191)),#REF!,IF(AND(AJ$4&lt;($H191+1),(AJ$4+1)&gt;$G191),$U191,0)))</f>
        <v>0</v>
      </c>
      <c r="AK191" s="1285">
        <f>IF(AND(MONTH(AK$4)=MONTH($H191),YEAR(AK$4)=YEAR($H191)),#REF!,IF(AND(MONTH(AK$4)=MONTH($G191),YEAR(AK$4)=YEAR($G191)),#REF!,IF(AND(AK$4&lt;($H191+1),(AK$4+1)&gt;$G191),$U191,0)))</f>
        <v>0</v>
      </c>
      <c r="AL191" s="1285">
        <f>IF(AND(MONTH(AL$4)=MONTH($H191),YEAR(AL$4)=YEAR($H191)),#REF!,IF(AND(MONTH(AL$4)=MONTH($G191),YEAR(AL$4)=YEAR($G191)),#REF!,IF(AND(AL$4&lt;($H191+1),(AL$4+1)&gt;$G191),$U191,0)))</f>
        <v>0</v>
      </c>
      <c r="AM191" s="1285">
        <f>IF(AND(MONTH(AM$4)=MONTH($H191),YEAR(AM$4)=YEAR($H191)),#REF!,IF(AND(MONTH(AM$4)=MONTH($G191),YEAR(AM$4)=YEAR($G191)),#REF!,IF(AND(AM$4&lt;($H191+1),(AM$4+1)&gt;$G191),$U191,0)))</f>
        <v>0</v>
      </c>
      <c r="AN191" s="1285">
        <f>IF(AND(MONTH(AN$4)=MONTH($H191),YEAR(AN$4)=YEAR($H191)),#REF!,IF(AND(MONTH(AN$4)=MONTH($G191),YEAR(AN$4)=YEAR($G191)),#REF!,IF(AND(AN$4&lt;($H191+1),(AN$4+1)&gt;$G191),$U191,0)))</f>
        <v>0</v>
      </c>
      <c r="AO191" s="1285" t="e">
        <f>IF(AND(MONTH(AO$4)=MONTH($H191),YEAR(AO$4)=YEAR($H191)),#REF!,IF(AND(MONTH(AO$4)=MONTH($G191),YEAR(AO$4)=YEAR($G191)),#REF!,IF(AND(AO$4&lt;($H191+1),(AO$4+1)&gt;$G191),$U191,0)))</f>
        <v>#REF!</v>
      </c>
      <c r="AP191" s="1285">
        <f>IF(AND(MONTH(AP$4)=MONTH($H191),YEAR(AP$4)=YEAR($H191)),#REF!,IF(AND(MONTH(AP$4)=MONTH($G191),YEAR(AP$4)=YEAR($G191)),#REF!,IF(AND(AP$4&lt;($H191+1),(AP$4+1)&gt;$G191),$U191,0)))</f>
        <v>5400.4</v>
      </c>
      <c r="AQ191" s="1285">
        <f>IF(AND(MONTH(AQ$4)=MONTH($H191),YEAR(AQ$4)=YEAR($H191)),#REF!,IF(AND(MONTH(AQ$4)=MONTH($G191),YEAR(AQ$4)=YEAR($G191)),#REF!,IF(AND(AQ$4&lt;($H191+1),(AQ$4+1)&gt;$G191),$U191,0)))</f>
        <v>5400.4</v>
      </c>
      <c r="AR191" s="1285">
        <f>IF(AND(MONTH(AR$4)=MONTH($H191),YEAR(AR$4)=YEAR($H191)),#REF!,IF(AND(MONTH(AR$4)=MONTH($G191),YEAR(AR$4)=YEAR($G191)),#REF!,IF(AND(AR$4&lt;($H191+1),(AR$4+1)&gt;$G191),$U191,0)))</f>
        <v>5400.4</v>
      </c>
      <c r="AS191" s="1285">
        <f>IF(AND(MONTH(AS$4)=MONTH($H191),YEAR(AS$4)=YEAR($H191)),#REF!,IF(AND(MONTH(AS$4)=MONTH($G191),YEAR(AS$4)=YEAR($G191)),#REF!,IF(AND(AS$4&lt;($H191+1),(AS$4+1)&gt;$G191),$U191,0)))</f>
        <v>5400.4</v>
      </c>
      <c r="AT191" s="1285">
        <f>IF(AND(MONTH(AT$4)=MONTH($H191),YEAR(AT$4)=YEAR($H191)),#REF!,IF(AND(MONTH(AT$4)=MONTH($G191),YEAR(AT$4)=YEAR($G191)),#REF!,IF(AND(AT$4&lt;($H191+1),(AT$4+1)&gt;$G191),$U191,0)))</f>
        <v>5400.4</v>
      </c>
      <c r="AU191" s="1297"/>
      <c r="AV191" s="1028"/>
      <c r="AW191" s="1028"/>
    </row>
    <row r="192" spans="1:49" ht="18" customHeight="1">
      <c r="A192" s="1186">
        <v>75</v>
      </c>
      <c r="B192" s="1196" t="s">
        <v>167</v>
      </c>
      <c r="C192" s="1196" t="s">
        <v>35</v>
      </c>
      <c r="D192" s="1196"/>
      <c r="E192" s="1187" t="s">
        <v>224</v>
      </c>
      <c r="F192" s="1197" t="s">
        <v>225</v>
      </c>
      <c r="G192" s="1190">
        <v>44896</v>
      </c>
      <c r="H192" s="1190">
        <v>45260</v>
      </c>
      <c r="I192" s="1235"/>
      <c r="J192" s="1236">
        <v>4281</v>
      </c>
      <c r="K192" s="1236">
        <v>4281</v>
      </c>
      <c r="L192" s="1237">
        <v>11.27</v>
      </c>
      <c r="M192" s="1237">
        <v>1.38</v>
      </c>
      <c r="N192" s="1237">
        <v>12.0405</v>
      </c>
      <c r="O192" s="1238">
        <v>2.2999999999999998</v>
      </c>
      <c r="P192" s="1234">
        <f t="shared" si="59"/>
        <v>12.65</v>
      </c>
      <c r="Q192" s="1284">
        <f t="shared" si="61"/>
        <v>48246.87</v>
      </c>
      <c r="R192" s="1285">
        <f t="shared" si="60"/>
        <v>5907.78</v>
      </c>
      <c r="S192" s="1285">
        <f t="shared" si="45"/>
        <v>54154.65</v>
      </c>
      <c r="T192" s="1285">
        <f t="shared" si="62"/>
        <v>51545.380499999999</v>
      </c>
      <c r="U192" s="1285">
        <f t="shared" si="44"/>
        <v>9846.2999999999993</v>
      </c>
      <c r="V192" s="1285">
        <f t="shared" si="47"/>
        <v>61391.680500000002</v>
      </c>
      <c r="W192" s="1285">
        <f>IF(AND(MONTH(W$4)=MONTH($H192),YEAR(W$4)=YEAR($H192)),#REF!,IF(AND(MONTH(W$4)=MONTH($G192),YEAR(W$4)=YEAR($G192)),#REF!,IF(AND(W$4&lt;($H192+1),(W$4+1)&gt;$G192),$Q192,0)))</f>
        <v>48246.87</v>
      </c>
      <c r="X192" s="1285">
        <f>IF(AND(MONTH(X$4)=MONTH($H192),YEAR(X$4)=YEAR($H192)),#REF!,IF(AND(MONTH(X$4)=MONTH($G192),YEAR(X$4)=YEAR($G192)),#REF!,IF(AND(X$4&lt;($H192+1),(X$4+1)&gt;$G192),$T192,0)))</f>
        <v>51545.380499999999</v>
      </c>
      <c r="Y192" s="1285">
        <f>IF(AND(MONTH(Y$4)=MONTH($H192),YEAR(Y$4)=YEAR($H192)),#REF!,IF(AND(MONTH(Y$4)=MONTH($G192),YEAR(Y$4)=YEAR($G192)),#REF!,IF(AND(Y$4&lt;($H192+1),(Y$4+1)&gt;$G192),$T192,0)))</f>
        <v>51545.380499999999</v>
      </c>
      <c r="Z192" s="1285">
        <f>IF(AND(MONTH(Z$4)=MONTH($H192),YEAR(Z$4)=YEAR($H192)),#REF!,IF(AND(MONTH(Z$4)=MONTH($G192),YEAR(Z$4)=YEAR($G192)),#REF!,IF(AND(Z$4&lt;($H192+1),(Z$4+1)&gt;$G192),$T192,0)))</f>
        <v>51545.380499999999</v>
      </c>
      <c r="AA192" s="1285">
        <f>IF(AND(MONTH(AA$4)=MONTH($H192),YEAR(AA$4)=YEAR($H192)),#REF!,IF(AND(MONTH(AA$4)=MONTH($G192),YEAR(AA$4)=YEAR($G192)),#REF!,IF(AND(AA$4&lt;($H192+1),(AA$4+1)&gt;$G192),$T192,0)))</f>
        <v>51545.380499999999</v>
      </c>
      <c r="AB192" s="1285">
        <f>IF(AND(MONTH(AB$4)=MONTH($H192),YEAR(AB$4)=YEAR($H192)),#REF!,IF(AND(MONTH(AB$4)=MONTH($G192),YEAR(AB$4)=YEAR($G192)),#REF!,IF(AND(AB$4&lt;($H192+1),(AB$4+1)&gt;$G192),$T192,0)))</f>
        <v>51545.380499999999</v>
      </c>
      <c r="AC192" s="1285">
        <f>IF(AND(MONTH(AC$4)=MONTH($H192),YEAR(AC$4)=YEAR($H192)),#REF!,IF(AND(MONTH(AC$4)=MONTH($G192),YEAR(AC$4)=YEAR($G192)),#REF!,IF(AND(AC$4&lt;($H192+1),(AC$4+1)&gt;$G192),$T192,0)))</f>
        <v>51545.380499999999</v>
      </c>
      <c r="AD192" s="1285">
        <f>IF(AND(MONTH(AD$4)=MONTH($H192),YEAR(AD$4)=YEAR($H192)),#REF!,IF(AND(MONTH(AD$4)=MONTH($G192),YEAR(AD$4)=YEAR($G192)),#REF!,IF(AND(AD$4&lt;($H192+1),(AD$4+1)&gt;$G192),$T192,0)))</f>
        <v>51545.380499999999</v>
      </c>
      <c r="AE192" s="1285">
        <f>IF(AND(MONTH(AE$4)=MONTH($H192),YEAR(AE$4)=YEAR($H192)),#REF!,IF(AND(MONTH(AE$4)=MONTH($G192),YEAR(AE$4)=YEAR($G192)),#REF!,IF(AND(AE$4&lt;($H192+1),(AE$4+1)&gt;$G192),$T192,0)))</f>
        <v>51545.380499999999</v>
      </c>
      <c r="AF192" s="1285">
        <f>IF(AND(MONTH(AF$4)=MONTH($H192),YEAR(AF$4)=YEAR($H192)),#REF!,IF(AND(MONTH(AF$4)=MONTH($G192),YEAR(AF$4)=YEAR($G192)),#REF!,IF(AND(AF$4&lt;($H192+1),(AF$4+1)&gt;$G192),$T192,0)))</f>
        <v>51545.380499999999</v>
      </c>
      <c r="AG192" s="1285" t="e">
        <f>IF(AND(MONTH(AG$4)=MONTH($H192),YEAR(AG$4)=YEAR($H192)),#REF!,IF(AND(MONTH(AG$4)=MONTH($G192),YEAR(AG$4)=YEAR($G192)),#REF!,IF(AND(AG$4&lt;($H192+1),(AG$4+1)&gt;$G192),$T192,0)))</f>
        <v>#REF!</v>
      </c>
      <c r="AH192" s="1285">
        <f>IF(AND(MONTH(AH$4)=MONTH($H192),YEAR(AH$4)=YEAR($H192)),#REF!,IF(AND(MONTH(AH$4)=MONTH($G192),YEAR(AH$4)=YEAR($G192)),#REF!,IF(AND(AH$4&lt;($H192+1),(AH$4+1)&gt;$G192),$T192,0)))</f>
        <v>0</v>
      </c>
      <c r="AI192" s="1285">
        <f>IF(AND(MONTH(AI$4)=MONTH($H192),YEAR(AI$4)=YEAR($H192)),#REF!,IF(AND(MONTH(AI$4)=MONTH($G192),YEAR(AI$4)=YEAR($G192)),#REF!,IF(AND(AI$4&lt;($H192+1),(AI$4+1)&gt;$G192),$R192,0)))</f>
        <v>5907.78</v>
      </c>
      <c r="AJ192" s="1285">
        <f>IF(AND(MONTH(AJ$4)=MONTH($H192),YEAR(AJ$4)=YEAR($H192)),#REF!,IF(AND(MONTH(AJ$4)=MONTH($G192),YEAR(AJ$4)=YEAR($G192)),#REF!,IF(AND(AJ$4&lt;($H192+1),(AJ$4+1)&gt;$G192),$U192,0)))</f>
        <v>9846.2999999999993</v>
      </c>
      <c r="AK192" s="1285">
        <f>IF(AND(MONTH(AK$4)=MONTH($H192),YEAR(AK$4)=YEAR($H192)),#REF!,IF(AND(MONTH(AK$4)=MONTH($G192),YEAR(AK$4)=YEAR($G192)),#REF!,IF(AND(AK$4&lt;($H192+1),(AK$4+1)&gt;$G192),$U192,0)))</f>
        <v>9846.2999999999993</v>
      </c>
      <c r="AL192" s="1285">
        <f>IF(AND(MONTH(AL$4)=MONTH($H192),YEAR(AL$4)=YEAR($H192)),#REF!,IF(AND(MONTH(AL$4)=MONTH($G192),YEAR(AL$4)=YEAR($G192)),#REF!,IF(AND(AL$4&lt;($H192+1),(AL$4+1)&gt;$G192),$U192,0)))</f>
        <v>9846.2999999999993</v>
      </c>
      <c r="AM192" s="1285">
        <f>IF(AND(MONTH(AM$4)=MONTH($H192),YEAR(AM$4)=YEAR($H192)),#REF!,IF(AND(MONTH(AM$4)=MONTH($G192),YEAR(AM$4)=YEAR($G192)),#REF!,IF(AND(AM$4&lt;($H192+1),(AM$4+1)&gt;$G192),$U192,0)))</f>
        <v>9846.2999999999993</v>
      </c>
      <c r="AN192" s="1285">
        <f>IF(AND(MONTH(AN$4)=MONTH($H192),YEAR(AN$4)=YEAR($H192)),#REF!,IF(AND(MONTH(AN$4)=MONTH($G192),YEAR(AN$4)=YEAR($G192)),#REF!,IF(AND(AN$4&lt;($H192+1),(AN$4+1)&gt;$G192),$U192,0)))</f>
        <v>9846.2999999999993</v>
      </c>
      <c r="AO192" s="1285">
        <f>IF(AND(MONTH(AO$4)=MONTH($H192),YEAR(AO$4)=YEAR($H192)),#REF!,IF(AND(MONTH(AO$4)=MONTH($G192),YEAR(AO$4)=YEAR($G192)),#REF!,IF(AND(AO$4&lt;($H192+1),(AO$4+1)&gt;$G192),$U192,0)))</f>
        <v>9846.2999999999993</v>
      </c>
      <c r="AP192" s="1285">
        <f>IF(AND(MONTH(AP$4)=MONTH($H192),YEAR(AP$4)=YEAR($H192)),#REF!,IF(AND(MONTH(AP$4)=MONTH($G192),YEAR(AP$4)=YEAR($G192)),#REF!,IF(AND(AP$4&lt;($H192+1),(AP$4+1)&gt;$G192),$U192,0)))</f>
        <v>9846.2999999999993</v>
      </c>
      <c r="AQ192" s="1285">
        <f>IF(AND(MONTH(AQ$4)=MONTH($H192),YEAR(AQ$4)=YEAR($H192)),#REF!,IF(AND(MONTH(AQ$4)=MONTH($G192),YEAR(AQ$4)=YEAR($G192)),#REF!,IF(AND(AQ$4&lt;($H192+1),(AQ$4+1)&gt;$G192),$U192,0)))</f>
        <v>9846.2999999999993</v>
      </c>
      <c r="AR192" s="1285">
        <f>IF(AND(MONTH(AR$4)=MONTH($H192),YEAR(AR$4)=YEAR($H192)),#REF!,IF(AND(MONTH(AR$4)=MONTH($G192),YEAR(AR$4)=YEAR($G192)),#REF!,IF(AND(AR$4&lt;($H192+1),(AR$4+1)&gt;$G192),$U192,0)))</f>
        <v>9846.2999999999993</v>
      </c>
      <c r="AS192" s="1285" t="e">
        <f>IF(AND(MONTH(AS$4)=MONTH($H192),YEAR(AS$4)=YEAR($H192)),#REF!,IF(AND(MONTH(AS$4)=MONTH($G192),YEAR(AS$4)=YEAR($G192)),#REF!,IF(AND(AS$4&lt;($H192+1),(AS$4+1)&gt;$G192),$U192,0)))</f>
        <v>#REF!</v>
      </c>
      <c r="AT192" s="1285">
        <f>IF(AND(MONTH(AT$4)=MONTH($H192),YEAR(AT$4)=YEAR($H192)),#REF!,IF(AND(MONTH(AT$4)=MONTH($G192),YEAR(AT$4)=YEAR($G192)),#REF!,IF(AND(AT$4&lt;($H192+1),(AT$4+1)&gt;$G192),$U192,0)))</f>
        <v>0</v>
      </c>
      <c r="AU192" s="1300"/>
      <c r="AV192" s="1028"/>
      <c r="AW192" s="1028"/>
    </row>
    <row r="193" spans="1:49" ht="18" customHeight="1">
      <c r="A193" s="1186">
        <v>75</v>
      </c>
      <c r="B193" s="1196" t="s">
        <v>167</v>
      </c>
      <c r="C193" s="1196" t="s">
        <v>35</v>
      </c>
      <c r="D193" s="1196"/>
      <c r="E193" s="1187"/>
      <c r="F193" s="1197" t="s">
        <v>225</v>
      </c>
      <c r="G193" s="1190">
        <v>45261</v>
      </c>
      <c r="H193" s="1190">
        <v>45626</v>
      </c>
      <c r="I193" s="1235"/>
      <c r="J193" s="1236">
        <v>0</v>
      </c>
      <c r="K193" s="1236">
        <v>4281</v>
      </c>
      <c r="L193" s="1237">
        <v>11.615</v>
      </c>
      <c r="M193" s="1237">
        <v>1.38</v>
      </c>
      <c r="N193" s="1237">
        <v>12.437250000000001</v>
      </c>
      <c r="O193" s="1238">
        <v>2.2999999999999998</v>
      </c>
      <c r="P193" s="1234">
        <f t="shared" si="59"/>
        <v>12.994999999999999</v>
      </c>
      <c r="Q193" s="1284">
        <f t="shared" si="61"/>
        <v>49723.815000000002</v>
      </c>
      <c r="R193" s="1285">
        <f t="shared" si="60"/>
        <v>5907.78</v>
      </c>
      <c r="S193" s="1285">
        <f t="shared" si="45"/>
        <v>55631.595000000001</v>
      </c>
      <c r="T193" s="1285">
        <f t="shared" si="62"/>
        <v>53243.867250000003</v>
      </c>
      <c r="U193" s="1285">
        <f t="shared" si="44"/>
        <v>9846.2999999999993</v>
      </c>
      <c r="V193" s="1285">
        <f t="shared" si="47"/>
        <v>63090.167249999999</v>
      </c>
      <c r="W193" s="1285">
        <f>IF(AND(MONTH(W$4)=MONTH($H193),YEAR(W$4)=YEAR($H193)),#REF!,IF(AND(MONTH(W$4)=MONTH($G193),YEAR(W$4)=YEAR($G193)),#REF!,IF(AND(W$4&lt;($H193+1),(W$4+1)&gt;$G193),$Q193,0)))</f>
        <v>0</v>
      </c>
      <c r="X193" s="1285">
        <f>IF(AND(MONTH(X$4)=MONTH($H193),YEAR(X$4)=YEAR($H193)),#REF!,IF(AND(MONTH(X$4)=MONTH($G193),YEAR(X$4)=YEAR($G193)),#REF!,IF(AND(X$4&lt;($H193+1),(X$4+1)&gt;$G193),$T193,0)))</f>
        <v>0</v>
      </c>
      <c r="Y193" s="1285">
        <f>IF(AND(MONTH(Y$4)=MONTH($H193),YEAR(Y$4)=YEAR($H193)),#REF!,IF(AND(MONTH(Y$4)=MONTH($G193),YEAR(Y$4)=YEAR($G193)),#REF!,IF(AND(Y$4&lt;($H193+1),(Y$4+1)&gt;$G193),$T193,0)))</f>
        <v>0</v>
      </c>
      <c r="Z193" s="1285">
        <f>IF(AND(MONTH(Z$4)=MONTH($H193),YEAR(Z$4)=YEAR($H193)),#REF!,IF(AND(MONTH(Z$4)=MONTH($G193),YEAR(Z$4)=YEAR($G193)),#REF!,IF(AND(Z$4&lt;($H193+1),(Z$4+1)&gt;$G193),$T193,0)))</f>
        <v>0</v>
      </c>
      <c r="AA193" s="1285">
        <f>IF(AND(MONTH(AA$4)=MONTH($H193),YEAR(AA$4)=YEAR($H193)),#REF!,IF(AND(MONTH(AA$4)=MONTH($G193),YEAR(AA$4)=YEAR($G193)),#REF!,IF(AND(AA$4&lt;($H193+1),(AA$4+1)&gt;$G193),$T193,0)))</f>
        <v>0</v>
      </c>
      <c r="AB193" s="1285">
        <f>IF(AND(MONTH(AB$4)=MONTH($H193),YEAR(AB$4)=YEAR($H193)),#REF!,IF(AND(MONTH(AB$4)=MONTH($G193),YEAR(AB$4)=YEAR($G193)),#REF!,IF(AND(AB$4&lt;($H193+1),(AB$4+1)&gt;$G193),$T193,0)))</f>
        <v>0</v>
      </c>
      <c r="AC193" s="1285">
        <f>IF(AND(MONTH(AC$4)=MONTH($H193),YEAR(AC$4)=YEAR($H193)),#REF!,IF(AND(MONTH(AC$4)=MONTH($G193),YEAR(AC$4)=YEAR($G193)),#REF!,IF(AND(AC$4&lt;($H193+1),(AC$4+1)&gt;$G193),$T193,0)))</f>
        <v>0</v>
      </c>
      <c r="AD193" s="1285">
        <f>IF(AND(MONTH(AD$4)=MONTH($H193),YEAR(AD$4)=YEAR($H193)),#REF!,IF(AND(MONTH(AD$4)=MONTH($G193),YEAR(AD$4)=YEAR($G193)),#REF!,IF(AND(AD$4&lt;($H193+1),(AD$4+1)&gt;$G193),$T193,0)))</f>
        <v>0</v>
      </c>
      <c r="AE193" s="1285">
        <f>IF(AND(MONTH(AE$4)=MONTH($H193),YEAR(AE$4)=YEAR($H193)),#REF!,IF(AND(MONTH(AE$4)=MONTH($G193),YEAR(AE$4)=YEAR($G193)),#REF!,IF(AND(AE$4&lt;($H193+1),(AE$4+1)&gt;$G193),$T193,0)))</f>
        <v>0</v>
      </c>
      <c r="AF193" s="1285">
        <f>IF(AND(MONTH(AF$4)=MONTH($H193),YEAR(AF$4)=YEAR($H193)),#REF!,IF(AND(MONTH(AF$4)=MONTH($G193),YEAR(AF$4)=YEAR($G193)),#REF!,IF(AND(AF$4&lt;($H193+1),(AF$4+1)&gt;$G193),$T193,0)))</f>
        <v>0</v>
      </c>
      <c r="AG193" s="1285">
        <f>IF(AND(MONTH(AG$4)=MONTH($H193),YEAR(AG$4)=YEAR($H193)),#REF!,IF(AND(MONTH(AG$4)=MONTH($G193),YEAR(AG$4)=YEAR($G193)),#REF!,IF(AND(AG$4&lt;($H193+1),(AG$4+1)&gt;$G193),$T193,0)))</f>
        <v>0</v>
      </c>
      <c r="AH193" s="1285" t="e">
        <f>IF(AND(MONTH(AH$4)=MONTH($H193),YEAR(AH$4)=YEAR($H193)),#REF!,IF(AND(MONTH(AH$4)=MONTH($G193),YEAR(AH$4)=YEAR($G193)),#REF!,IF(AND(AH$4&lt;($H193+1),(AH$4+1)&gt;$G193),$T193,0)))</f>
        <v>#REF!</v>
      </c>
      <c r="AI193" s="1285">
        <f>IF(AND(MONTH(AI$4)=MONTH($H193),YEAR(AI$4)=YEAR($H193)),#REF!,IF(AND(MONTH(AI$4)=MONTH($G193),YEAR(AI$4)=YEAR($G193)),#REF!,IF(AND(AI$4&lt;($H193+1),(AI$4+1)&gt;$G193),$R193,0)))</f>
        <v>0</v>
      </c>
      <c r="AJ193" s="1285">
        <f>IF(AND(MONTH(AJ$4)=MONTH($H193),YEAR(AJ$4)=YEAR($H193)),#REF!,IF(AND(MONTH(AJ$4)=MONTH($G193),YEAR(AJ$4)=YEAR($G193)),#REF!,IF(AND(AJ$4&lt;($H193+1),(AJ$4+1)&gt;$G193),$U193,0)))</f>
        <v>0</v>
      </c>
      <c r="AK193" s="1285">
        <f>IF(AND(MONTH(AK$4)=MONTH($H193),YEAR(AK$4)=YEAR($H193)),#REF!,IF(AND(MONTH(AK$4)=MONTH($G193),YEAR(AK$4)=YEAR($G193)),#REF!,IF(AND(AK$4&lt;($H193+1),(AK$4+1)&gt;$G193),$U193,0)))</f>
        <v>0</v>
      </c>
      <c r="AL193" s="1285">
        <f>IF(AND(MONTH(AL$4)=MONTH($H193),YEAR(AL$4)=YEAR($H193)),#REF!,IF(AND(MONTH(AL$4)=MONTH($G193),YEAR(AL$4)=YEAR($G193)),#REF!,IF(AND(AL$4&lt;($H193+1),(AL$4+1)&gt;$G193),$U193,0)))</f>
        <v>0</v>
      </c>
      <c r="AM193" s="1285">
        <f>IF(AND(MONTH(AM$4)=MONTH($H193),YEAR(AM$4)=YEAR($H193)),#REF!,IF(AND(MONTH(AM$4)=MONTH($G193),YEAR(AM$4)=YEAR($G193)),#REF!,IF(AND(AM$4&lt;($H193+1),(AM$4+1)&gt;$G193),$U193,0)))</f>
        <v>0</v>
      </c>
      <c r="AN193" s="1285">
        <f>IF(AND(MONTH(AN$4)=MONTH($H193),YEAR(AN$4)=YEAR($H193)),#REF!,IF(AND(MONTH(AN$4)=MONTH($G193),YEAR(AN$4)=YEAR($G193)),#REF!,IF(AND(AN$4&lt;($H193+1),(AN$4+1)&gt;$G193),$U193,0)))</f>
        <v>0</v>
      </c>
      <c r="AO193" s="1285">
        <f>IF(AND(MONTH(AO$4)=MONTH($H193),YEAR(AO$4)=YEAR($H193)),#REF!,IF(AND(MONTH(AO$4)=MONTH($G193),YEAR(AO$4)=YEAR($G193)),#REF!,IF(AND(AO$4&lt;($H193+1),(AO$4+1)&gt;$G193),$U193,0)))</f>
        <v>0</v>
      </c>
      <c r="AP193" s="1285">
        <f>IF(AND(MONTH(AP$4)=MONTH($H193),YEAR(AP$4)=YEAR($H193)),#REF!,IF(AND(MONTH(AP$4)=MONTH($G193),YEAR(AP$4)=YEAR($G193)),#REF!,IF(AND(AP$4&lt;($H193+1),(AP$4+1)&gt;$G193),$U193,0)))</f>
        <v>0</v>
      </c>
      <c r="AQ193" s="1285">
        <f>IF(AND(MONTH(AQ$4)=MONTH($H193),YEAR(AQ$4)=YEAR($H193)),#REF!,IF(AND(MONTH(AQ$4)=MONTH($G193),YEAR(AQ$4)=YEAR($G193)),#REF!,IF(AND(AQ$4&lt;($H193+1),(AQ$4+1)&gt;$G193),$U193,0)))</f>
        <v>0</v>
      </c>
      <c r="AR193" s="1285">
        <f>IF(AND(MONTH(AR$4)=MONTH($H193),YEAR(AR$4)=YEAR($H193)),#REF!,IF(AND(MONTH(AR$4)=MONTH($G193),YEAR(AR$4)=YEAR($G193)),#REF!,IF(AND(AR$4&lt;($H193+1),(AR$4+1)&gt;$G193),$U193,0)))</f>
        <v>0</v>
      </c>
      <c r="AS193" s="1285">
        <f>IF(AND(MONTH(AS$4)=MONTH($H193),YEAR(AS$4)=YEAR($H193)),#REF!,IF(AND(MONTH(AS$4)=MONTH($G193),YEAR(AS$4)=YEAR($G193)),#REF!,IF(AND(AS$4&lt;($H193+1),(AS$4+1)&gt;$G193),$U193,0)))</f>
        <v>0</v>
      </c>
      <c r="AT193" s="1285" t="e">
        <f>IF(AND(MONTH(AT$4)=MONTH($H193),YEAR(AT$4)=YEAR($H193)),#REF!,IF(AND(MONTH(AT$4)=MONTH($G193),YEAR(AT$4)=YEAR($G193)),#REF!,IF(AND(AT$4&lt;($H193+1),(AT$4+1)&gt;$G193),$U193,0)))</f>
        <v>#REF!</v>
      </c>
      <c r="AU193" s="1300"/>
      <c r="AV193" s="1028"/>
      <c r="AW193" s="1028"/>
    </row>
    <row r="194" spans="1:49" ht="18" customHeight="1">
      <c r="A194" s="1186">
        <v>75</v>
      </c>
      <c r="B194" s="1196" t="s">
        <v>167</v>
      </c>
      <c r="C194" s="1196" t="s">
        <v>35</v>
      </c>
      <c r="D194" s="1196"/>
      <c r="E194" s="1187"/>
      <c r="F194" s="1197" t="s">
        <v>225</v>
      </c>
      <c r="G194" s="1190">
        <v>45627</v>
      </c>
      <c r="H194" s="1190">
        <v>45991</v>
      </c>
      <c r="I194" s="1235"/>
      <c r="J194" s="1236">
        <v>0</v>
      </c>
      <c r="K194" s="1236">
        <v>4281</v>
      </c>
      <c r="L194" s="1237">
        <v>11.845000000000001</v>
      </c>
      <c r="M194" s="1237">
        <v>1.38</v>
      </c>
      <c r="N194" s="1237">
        <v>12.701750000000001</v>
      </c>
      <c r="O194" s="1238">
        <v>2.2999999999999998</v>
      </c>
      <c r="P194" s="1234">
        <f t="shared" si="59"/>
        <v>13.225</v>
      </c>
      <c r="Q194" s="1284">
        <f t="shared" si="61"/>
        <v>50708.445</v>
      </c>
      <c r="R194" s="1285">
        <f t="shared" si="60"/>
        <v>5907.78</v>
      </c>
      <c r="S194" s="1285">
        <f t="shared" si="45"/>
        <v>56616.224999999999</v>
      </c>
      <c r="T194" s="1285">
        <f t="shared" si="62"/>
        <v>54376.191749999998</v>
      </c>
      <c r="U194" s="1285">
        <f t="shared" si="44"/>
        <v>9846.2999999999993</v>
      </c>
      <c r="V194" s="1285">
        <f t="shared" si="47"/>
        <v>64222.491750000001</v>
      </c>
      <c r="W194" s="1285">
        <f>IF(AND(MONTH(W$4)=MONTH($H194),YEAR(W$4)=YEAR($H194)),#REF!,IF(AND(MONTH(W$4)=MONTH($G194),YEAR(W$4)=YEAR($G194)),#REF!,IF(AND(W$4&lt;($H194+1),(W$4+1)&gt;$G194),$Q194,0)))</f>
        <v>0</v>
      </c>
      <c r="X194" s="1285">
        <f>IF(AND(MONTH(X$4)=MONTH($H194),YEAR(X$4)=YEAR($H194)),#REF!,IF(AND(MONTH(X$4)=MONTH($G194),YEAR(X$4)=YEAR($G194)),#REF!,IF(AND(X$4&lt;($H194+1),(X$4+1)&gt;$G194),$T194,0)))</f>
        <v>0</v>
      </c>
      <c r="Y194" s="1285">
        <f>IF(AND(MONTH(Y$4)=MONTH($H194),YEAR(Y$4)=YEAR($H194)),#REF!,IF(AND(MONTH(Y$4)=MONTH($G194),YEAR(Y$4)=YEAR($G194)),#REF!,IF(AND(Y$4&lt;($H194+1),(Y$4+1)&gt;$G194),$T194,0)))</f>
        <v>0</v>
      </c>
      <c r="Z194" s="1285">
        <f>IF(AND(MONTH(Z$4)=MONTH($H194),YEAR(Z$4)=YEAR($H194)),#REF!,IF(AND(MONTH(Z$4)=MONTH($G194),YEAR(Z$4)=YEAR($G194)),#REF!,IF(AND(Z$4&lt;($H194+1),(Z$4+1)&gt;$G194),$T194,0)))</f>
        <v>0</v>
      </c>
      <c r="AA194" s="1285">
        <f>IF(AND(MONTH(AA$4)=MONTH($H194),YEAR(AA$4)=YEAR($H194)),#REF!,IF(AND(MONTH(AA$4)=MONTH($G194),YEAR(AA$4)=YEAR($G194)),#REF!,IF(AND(AA$4&lt;($H194+1),(AA$4+1)&gt;$G194),$T194,0)))</f>
        <v>0</v>
      </c>
      <c r="AB194" s="1285">
        <f>IF(AND(MONTH(AB$4)=MONTH($H194),YEAR(AB$4)=YEAR($H194)),#REF!,IF(AND(MONTH(AB$4)=MONTH($G194),YEAR(AB$4)=YEAR($G194)),#REF!,IF(AND(AB$4&lt;($H194+1),(AB$4+1)&gt;$G194),$T194,0)))</f>
        <v>0</v>
      </c>
      <c r="AC194" s="1285">
        <f>IF(AND(MONTH(AC$4)=MONTH($H194),YEAR(AC$4)=YEAR($H194)),#REF!,IF(AND(MONTH(AC$4)=MONTH($G194),YEAR(AC$4)=YEAR($G194)),#REF!,IF(AND(AC$4&lt;($H194+1),(AC$4+1)&gt;$G194),$T194,0)))</f>
        <v>0</v>
      </c>
      <c r="AD194" s="1285">
        <f>IF(AND(MONTH(AD$4)=MONTH($H194),YEAR(AD$4)=YEAR($H194)),#REF!,IF(AND(MONTH(AD$4)=MONTH($G194),YEAR(AD$4)=YEAR($G194)),#REF!,IF(AND(AD$4&lt;($H194+1),(AD$4+1)&gt;$G194),$T194,0)))</f>
        <v>0</v>
      </c>
      <c r="AE194" s="1285">
        <f>IF(AND(MONTH(AE$4)=MONTH($H194),YEAR(AE$4)=YEAR($H194)),#REF!,IF(AND(MONTH(AE$4)=MONTH($G194),YEAR(AE$4)=YEAR($G194)),#REF!,IF(AND(AE$4&lt;($H194+1),(AE$4+1)&gt;$G194),$T194,0)))</f>
        <v>0</v>
      </c>
      <c r="AF194" s="1285">
        <f>IF(AND(MONTH(AF$4)=MONTH($H194),YEAR(AF$4)=YEAR($H194)),#REF!,IF(AND(MONTH(AF$4)=MONTH($G194),YEAR(AF$4)=YEAR($G194)),#REF!,IF(AND(AF$4&lt;($H194+1),(AF$4+1)&gt;$G194),$T194,0)))</f>
        <v>0</v>
      </c>
      <c r="AG194" s="1285">
        <f>IF(AND(MONTH(AG$4)=MONTH($H194),YEAR(AG$4)=YEAR($H194)),#REF!,IF(AND(MONTH(AG$4)=MONTH($G194),YEAR(AG$4)=YEAR($G194)),#REF!,IF(AND(AG$4&lt;($H194+1),(AG$4+1)&gt;$G194),$T194,0)))</f>
        <v>0</v>
      </c>
      <c r="AH194" s="1285">
        <f>IF(AND(MONTH(AH$4)=MONTH($H194),YEAR(AH$4)=YEAR($H194)),#REF!,IF(AND(MONTH(AH$4)=MONTH($G194),YEAR(AH$4)=YEAR($G194)),#REF!,IF(AND(AH$4&lt;($H194+1),(AH$4+1)&gt;$G194),$T194,0)))</f>
        <v>0</v>
      </c>
      <c r="AI194" s="1285">
        <f>IF(AND(MONTH(AI$4)=MONTH($H194),YEAR(AI$4)=YEAR($H194)),#REF!,IF(AND(MONTH(AI$4)=MONTH($G194),YEAR(AI$4)=YEAR($G194)),#REF!,IF(AND(AI$4&lt;($H194+1),(AI$4+1)&gt;$G194),$R194,0)))</f>
        <v>0</v>
      </c>
      <c r="AJ194" s="1285">
        <f>IF(AND(MONTH(AJ$4)=MONTH($H194),YEAR(AJ$4)=YEAR($H194)),#REF!,IF(AND(MONTH(AJ$4)=MONTH($G194),YEAR(AJ$4)=YEAR($G194)),#REF!,IF(AND(AJ$4&lt;($H194+1),(AJ$4+1)&gt;$G194),$U194,0)))</f>
        <v>0</v>
      </c>
      <c r="AK194" s="1285">
        <f>IF(AND(MONTH(AK$4)=MONTH($H194),YEAR(AK$4)=YEAR($H194)),#REF!,IF(AND(MONTH(AK$4)=MONTH($G194),YEAR(AK$4)=YEAR($G194)),#REF!,IF(AND(AK$4&lt;($H194+1),(AK$4+1)&gt;$G194),$U194,0)))</f>
        <v>0</v>
      </c>
      <c r="AL194" s="1285">
        <f>IF(AND(MONTH(AL$4)=MONTH($H194),YEAR(AL$4)=YEAR($H194)),#REF!,IF(AND(MONTH(AL$4)=MONTH($G194),YEAR(AL$4)=YEAR($G194)),#REF!,IF(AND(AL$4&lt;($H194+1),(AL$4+1)&gt;$G194),$U194,0)))</f>
        <v>0</v>
      </c>
      <c r="AM194" s="1285">
        <f>IF(AND(MONTH(AM$4)=MONTH($H194),YEAR(AM$4)=YEAR($H194)),#REF!,IF(AND(MONTH(AM$4)=MONTH($G194),YEAR(AM$4)=YEAR($G194)),#REF!,IF(AND(AM$4&lt;($H194+1),(AM$4+1)&gt;$G194),$U194,0)))</f>
        <v>0</v>
      </c>
      <c r="AN194" s="1285">
        <f>IF(AND(MONTH(AN$4)=MONTH($H194),YEAR(AN$4)=YEAR($H194)),#REF!,IF(AND(MONTH(AN$4)=MONTH($G194),YEAR(AN$4)=YEAR($G194)),#REF!,IF(AND(AN$4&lt;($H194+1),(AN$4+1)&gt;$G194),$U194,0)))</f>
        <v>0</v>
      </c>
      <c r="AO194" s="1285">
        <f>IF(AND(MONTH(AO$4)=MONTH($H194),YEAR(AO$4)=YEAR($H194)),#REF!,IF(AND(MONTH(AO$4)=MONTH($G194),YEAR(AO$4)=YEAR($G194)),#REF!,IF(AND(AO$4&lt;($H194+1),(AO$4+1)&gt;$G194),$U194,0)))</f>
        <v>0</v>
      </c>
      <c r="AP194" s="1285">
        <f>IF(AND(MONTH(AP$4)=MONTH($H194),YEAR(AP$4)=YEAR($H194)),#REF!,IF(AND(MONTH(AP$4)=MONTH($G194),YEAR(AP$4)=YEAR($G194)),#REF!,IF(AND(AP$4&lt;($H194+1),(AP$4+1)&gt;$G194),$U194,0)))</f>
        <v>0</v>
      </c>
      <c r="AQ194" s="1285">
        <f>IF(AND(MONTH(AQ$4)=MONTH($H194),YEAR(AQ$4)=YEAR($H194)),#REF!,IF(AND(MONTH(AQ$4)=MONTH($G194),YEAR(AQ$4)=YEAR($G194)),#REF!,IF(AND(AQ$4&lt;($H194+1),(AQ$4+1)&gt;$G194),$U194,0)))</f>
        <v>0</v>
      </c>
      <c r="AR194" s="1285">
        <f>IF(AND(MONTH(AR$4)=MONTH($H194),YEAR(AR$4)=YEAR($H194)),#REF!,IF(AND(MONTH(AR$4)=MONTH($G194),YEAR(AR$4)=YEAR($G194)),#REF!,IF(AND(AR$4&lt;($H194+1),(AR$4+1)&gt;$G194),$U194,0)))</f>
        <v>0</v>
      </c>
      <c r="AS194" s="1285">
        <f>IF(AND(MONTH(AS$4)=MONTH($H194),YEAR(AS$4)=YEAR($H194)),#REF!,IF(AND(MONTH(AS$4)=MONTH($G194),YEAR(AS$4)=YEAR($G194)),#REF!,IF(AND(AS$4&lt;($H194+1),(AS$4+1)&gt;$G194),$U194,0)))</f>
        <v>0</v>
      </c>
      <c r="AT194" s="1285">
        <f>IF(AND(MONTH(AT$4)=MONTH($H194),YEAR(AT$4)=YEAR($H194)),#REF!,IF(AND(MONTH(AT$4)=MONTH($G194),YEAR(AT$4)=YEAR($G194)),#REF!,IF(AND(AT$4&lt;($H194+1),(AT$4+1)&gt;$G194),$U194,0)))</f>
        <v>0</v>
      </c>
      <c r="AU194" s="1300"/>
      <c r="AV194" s="1028"/>
      <c r="AW194" s="1028"/>
    </row>
    <row r="195" spans="1:49" ht="18" customHeight="1">
      <c r="A195" s="1186">
        <v>75</v>
      </c>
      <c r="B195" s="1196" t="s">
        <v>167</v>
      </c>
      <c r="C195" s="1196" t="s">
        <v>35</v>
      </c>
      <c r="D195" s="1196"/>
      <c r="E195" s="1187"/>
      <c r="F195" s="1197" t="s">
        <v>225</v>
      </c>
      <c r="G195" s="1190">
        <v>45992</v>
      </c>
      <c r="H195" s="1190">
        <v>46356</v>
      </c>
      <c r="I195" s="1235"/>
      <c r="J195" s="1236">
        <v>0</v>
      </c>
      <c r="K195" s="1236">
        <v>4281</v>
      </c>
      <c r="L195" s="1237">
        <v>12.074999999999999</v>
      </c>
      <c r="M195" s="1237">
        <v>1.38</v>
      </c>
      <c r="N195" s="1237">
        <v>12.96625</v>
      </c>
      <c r="O195" s="1238">
        <v>2.2999999999999998</v>
      </c>
      <c r="P195" s="1234">
        <f t="shared" si="59"/>
        <v>13.455</v>
      </c>
      <c r="Q195" s="1284">
        <f t="shared" si="61"/>
        <v>51693.074999999997</v>
      </c>
      <c r="R195" s="1285">
        <f t="shared" si="60"/>
        <v>5907.78</v>
      </c>
      <c r="S195" s="1285">
        <f t="shared" ref="S195:S228" si="63">SUM(Q195:R195)</f>
        <v>57600.855000000003</v>
      </c>
      <c r="T195" s="1285">
        <f t="shared" si="62"/>
        <v>55508.516250000001</v>
      </c>
      <c r="U195" s="1285">
        <f t="shared" si="44"/>
        <v>9846.2999999999993</v>
      </c>
      <c r="V195" s="1285">
        <f t="shared" si="47"/>
        <v>65354.816250000003</v>
      </c>
      <c r="W195" s="1285">
        <f>IF(AND(MONTH(W$4)=MONTH($H195),YEAR(W$4)=YEAR($H195)),#REF!,IF(AND(MONTH(W$4)=MONTH($G195),YEAR(W$4)=YEAR($G195)),#REF!,IF(AND(W$4&lt;($H195+1),(W$4+1)&gt;$G195),$Q195,0)))</f>
        <v>0</v>
      </c>
      <c r="X195" s="1285">
        <f>IF(AND(MONTH(X$4)=MONTH($H195),YEAR(X$4)=YEAR($H195)),#REF!,IF(AND(MONTH(X$4)=MONTH($G195),YEAR(X$4)=YEAR($G195)),#REF!,IF(AND(X$4&lt;($H195+1),(X$4+1)&gt;$G195),$T195,0)))</f>
        <v>0</v>
      </c>
      <c r="Y195" s="1285">
        <f>IF(AND(MONTH(Y$4)=MONTH($H195),YEAR(Y$4)=YEAR($H195)),#REF!,IF(AND(MONTH(Y$4)=MONTH($G195),YEAR(Y$4)=YEAR($G195)),#REF!,IF(AND(Y$4&lt;($H195+1),(Y$4+1)&gt;$G195),$T195,0)))</f>
        <v>0</v>
      </c>
      <c r="Z195" s="1285">
        <f>IF(AND(MONTH(Z$4)=MONTH($H195),YEAR(Z$4)=YEAR($H195)),#REF!,IF(AND(MONTH(Z$4)=MONTH($G195),YEAR(Z$4)=YEAR($G195)),#REF!,IF(AND(Z$4&lt;($H195+1),(Z$4+1)&gt;$G195),$T195,0)))</f>
        <v>0</v>
      </c>
      <c r="AA195" s="1285">
        <f>IF(AND(MONTH(AA$4)=MONTH($H195),YEAR(AA$4)=YEAR($H195)),#REF!,IF(AND(MONTH(AA$4)=MONTH($G195),YEAR(AA$4)=YEAR($G195)),#REF!,IF(AND(AA$4&lt;($H195+1),(AA$4+1)&gt;$G195),$T195,0)))</f>
        <v>0</v>
      </c>
      <c r="AB195" s="1285">
        <f>IF(AND(MONTH(AB$4)=MONTH($H195),YEAR(AB$4)=YEAR($H195)),#REF!,IF(AND(MONTH(AB$4)=MONTH($G195),YEAR(AB$4)=YEAR($G195)),#REF!,IF(AND(AB$4&lt;($H195+1),(AB$4+1)&gt;$G195),$T195,0)))</f>
        <v>0</v>
      </c>
      <c r="AC195" s="1285">
        <f>IF(AND(MONTH(AC$4)=MONTH($H195),YEAR(AC$4)=YEAR($H195)),#REF!,IF(AND(MONTH(AC$4)=MONTH($G195),YEAR(AC$4)=YEAR($G195)),#REF!,IF(AND(AC$4&lt;($H195+1),(AC$4+1)&gt;$G195),$T195,0)))</f>
        <v>0</v>
      </c>
      <c r="AD195" s="1285">
        <f>IF(AND(MONTH(AD$4)=MONTH($H195),YEAR(AD$4)=YEAR($H195)),#REF!,IF(AND(MONTH(AD$4)=MONTH($G195),YEAR(AD$4)=YEAR($G195)),#REF!,IF(AND(AD$4&lt;($H195+1),(AD$4+1)&gt;$G195),$T195,0)))</f>
        <v>0</v>
      </c>
      <c r="AE195" s="1285">
        <f>IF(AND(MONTH(AE$4)=MONTH($H195),YEAR(AE$4)=YEAR($H195)),#REF!,IF(AND(MONTH(AE$4)=MONTH($G195),YEAR(AE$4)=YEAR($G195)),#REF!,IF(AND(AE$4&lt;($H195+1),(AE$4+1)&gt;$G195),$T195,0)))</f>
        <v>0</v>
      </c>
      <c r="AF195" s="1285">
        <f>IF(AND(MONTH(AF$4)=MONTH($H195),YEAR(AF$4)=YEAR($H195)),#REF!,IF(AND(MONTH(AF$4)=MONTH($G195),YEAR(AF$4)=YEAR($G195)),#REF!,IF(AND(AF$4&lt;($H195+1),(AF$4+1)&gt;$G195),$T195,0)))</f>
        <v>0</v>
      </c>
      <c r="AG195" s="1285">
        <f>IF(AND(MONTH(AG$4)=MONTH($H195),YEAR(AG$4)=YEAR($H195)),#REF!,IF(AND(MONTH(AG$4)=MONTH($G195),YEAR(AG$4)=YEAR($G195)),#REF!,IF(AND(AG$4&lt;($H195+1),(AG$4+1)&gt;$G195),$T195,0)))</f>
        <v>0</v>
      </c>
      <c r="AH195" s="1285">
        <f>IF(AND(MONTH(AH$4)=MONTH($H195),YEAR(AH$4)=YEAR($H195)),#REF!,IF(AND(MONTH(AH$4)=MONTH($G195),YEAR(AH$4)=YEAR($G195)),#REF!,IF(AND(AH$4&lt;($H195+1),(AH$4+1)&gt;$G195),$T195,0)))</f>
        <v>0</v>
      </c>
      <c r="AI195" s="1285">
        <f>IF(AND(MONTH(AI$4)=MONTH($H195),YEAR(AI$4)=YEAR($H195)),#REF!,IF(AND(MONTH(AI$4)=MONTH($G195),YEAR(AI$4)=YEAR($G195)),#REF!,IF(AND(AI$4&lt;($H195+1),(AI$4+1)&gt;$G195),$R195,0)))</f>
        <v>0</v>
      </c>
      <c r="AJ195" s="1285">
        <f>IF(AND(MONTH(AJ$4)=MONTH($H195),YEAR(AJ$4)=YEAR($H195)),#REF!,IF(AND(MONTH(AJ$4)=MONTH($G195),YEAR(AJ$4)=YEAR($G195)),#REF!,IF(AND(AJ$4&lt;($H195+1),(AJ$4+1)&gt;$G195),$U195,0)))</f>
        <v>0</v>
      </c>
      <c r="AK195" s="1285">
        <f>IF(AND(MONTH(AK$4)=MONTH($H195),YEAR(AK$4)=YEAR($H195)),#REF!,IF(AND(MONTH(AK$4)=MONTH($G195),YEAR(AK$4)=YEAR($G195)),#REF!,IF(AND(AK$4&lt;($H195+1),(AK$4+1)&gt;$G195),$U195,0)))</f>
        <v>0</v>
      </c>
      <c r="AL195" s="1285">
        <f>IF(AND(MONTH(AL$4)=MONTH($H195),YEAR(AL$4)=YEAR($H195)),#REF!,IF(AND(MONTH(AL$4)=MONTH($G195),YEAR(AL$4)=YEAR($G195)),#REF!,IF(AND(AL$4&lt;($H195+1),(AL$4+1)&gt;$G195),$U195,0)))</f>
        <v>0</v>
      </c>
      <c r="AM195" s="1285">
        <f>IF(AND(MONTH(AM$4)=MONTH($H195),YEAR(AM$4)=YEAR($H195)),#REF!,IF(AND(MONTH(AM$4)=MONTH($G195),YEAR(AM$4)=YEAR($G195)),#REF!,IF(AND(AM$4&lt;($H195+1),(AM$4+1)&gt;$G195),$U195,0)))</f>
        <v>0</v>
      </c>
      <c r="AN195" s="1285">
        <f>IF(AND(MONTH(AN$4)=MONTH($H195),YEAR(AN$4)=YEAR($H195)),#REF!,IF(AND(MONTH(AN$4)=MONTH($G195),YEAR(AN$4)=YEAR($G195)),#REF!,IF(AND(AN$4&lt;($H195+1),(AN$4+1)&gt;$G195),$U195,0)))</f>
        <v>0</v>
      </c>
      <c r="AO195" s="1285">
        <f>IF(AND(MONTH(AO$4)=MONTH($H195),YEAR(AO$4)=YEAR($H195)),#REF!,IF(AND(MONTH(AO$4)=MONTH($G195),YEAR(AO$4)=YEAR($G195)),#REF!,IF(AND(AO$4&lt;($H195+1),(AO$4+1)&gt;$G195),$U195,0)))</f>
        <v>0</v>
      </c>
      <c r="AP195" s="1285">
        <f>IF(AND(MONTH(AP$4)=MONTH($H195),YEAR(AP$4)=YEAR($H195)),#REF!,IF(AND(MONTH(AP$4)=MONTH($G195),YEAR(AP$4)=YEAR($G195)),#REF!,IF(AND(AP$4&lt;($H195+1),(AP$4+1)&gt;$G195),$U195,0)))</f>
        <v>0</v>
      </c>
      <c r="AQ195" s="1285">
        <f>IF(AND(MONTH(AQ$4)=MONTH($H195),YEAR(AQ$4)=YEAR($H195)),#REF!,IF(AND(MONTH(AQ$4)=MONTH($G195),YEAR(AQ$4)=YEAR($G195)),#REF!,IF(AND(AQ$4&lt;($H195+1),(AQ$4+1)&gt;$G195),$U195,0)))</f>
        <v>0</v>
      </c>
      <c r="AR195" s="1285">
        <f>IF(AND(MONTH(AR$4)=MONTH($H195),YEAR(AR$4)=YEAR($H195)),#REF!,IF(AND(MONTH(AR$4)=MONTH($G195),YEAR(AR$4)=YEAR($G195)),#REF!,IF(AND(AR$4&lt;($H195+1),(AR$4+1)&gt;$G195),$U195,0)))</f>
        <v>0</v>
      </c>
      <c r="AS195" s="1285">
        <f>IF(AND(MONTH(AS$4)=MONTH($H195),YEAR(AS$4)=YEAR($H195)),#REF!,IF(AND(MONTH(AS$4)=MONTH($G195),YEAR(AS$4)=YEAR($G195)),#REF!,IF(AND(AS$4&lt;($H195+1),(AS$4+1)&gt;$G195),$U195,0)))</f>
        <v>0</v>
      </c>
      <c r="AT195" s="1285">
        <f>IF(AND(MONTH(AT$4)=MONTH($H195),YEAR(AT$4)=YEAR($H195)),#REF!,IF(AND(MONTH(AT$4)=MONTH($G195),YEAR(AT$4)=YEAR($G195)),#REF!,IF(AND(AT$4&lt;($H195+1),(AT$4+1)&gt;$G195),$U195,0)))</f>
        <v>0</v>
      </c>
      <c r="AU195" s="1300"/>
      <c r="AV195" s="1028"/>
      <c r="AW195" s="1028"/>
    </row>
    <row r="196" spans="1:49" ht="18" customHeight="1">
      <c r="A196" s="1186">
        <v>82</v>
      </c>
      <c r="B196" s="1196" t="s">
        <v>226</v>
      </c>
      <c r="C196" s="1196" t="s">
        <v>226</v>
      </c>
      <c r="D196" s="1196"/>
      <c r="E196" s="1187" t="s">
        <v>227</v>
      </c>
      <c r="F196" s="1189" t="s">
        <v>228</v>
      </c>
      <c r="G196" s="1190">
        <v>44819</v>
      </c>
      <c r="H196" s="1190">
        <v>45183</v>
      </c>
      <c r="I196" s="1235"/>
      <c r="J196" s="1236">
        <v>5</v>
      </c>
      <c r="K196" s="1236">
        <v>5</v>
      </c>
      <c r="L196" s="1237">
        <v>73.599999999999994</v>
      </c>
      <c r="M196" s="1244">
        <v>0</v>
      </c>
      <c r="N196" s="1237">
        <v>73.599999999999994</v>
      </c>
      <c r="O196" s="1238">
        <v>0</v>
      </c>
      <c r="P196" s="1234">
        <f t="shared" si="59"/>
        <v>73.599999999999994</v>
      </c>
      <c r="Q196" s="1284">
        <f t="shared" si="61"/>
        <v>368</v>
      </c>
      <c r="R196" s="1285">
        <f t="shared" si="60"/>
        <v>0</v>
      </c>
      <c r="S196" s="1285">
        <f t="shared" si="63"/>
        <v>368</v>
      </c>
      <c r="T196" s="1285">
        <f t="shared" si="62"/>
        <v>368</v>
      </c>
      <c r="U196" s="1285">
        <f t="shared" si="44"/>
        <v>0</v>
      </c>
      <c r="V196" s="1285">
        <f t="shared" ref="V196:V228" si="64">SUM(T196:U196)</f>
        <v>368</v>
      </c>
      <c r="W196" s="1285">
        <f>IF(AND(MONTH(W$4)=MONTH($H196),YEAR(W$4)=YEAR($H196)),#REF!,IF(AND(MONTH(W$4)=MONTH($G196),YEAR(W$4)=YEAR($G196)),#REF!,IF(AND(W$4&lt;($H196+1),(W$4+1)&gt;$G196),$Q196,0)))</f>
        <v>368</v>
      </c>
      <c r="X196" s="1285">
        <f>IF(AND(MONTH(X$4)=MONTH($H196),YEAR(X$4)=YEAR($H196)),#REF!,IF(AND(MONTH(X$4)=MONTH($G196),YEAR(X$4)=YEAR($G196)),#REF!,IF(AND(X$4&lt;($H196+1),(X$4+1)&gt;$G196),$T196,0)))</f>
        <v>368</v>
      </c>
      <c r="Y196" s="1285">
        <f>IF(AND(MONTH(Y$4)=MONTH($H196),YEAR(Y$4)=YEAR($H196)),#REF!,IF(AND(MONTH(Y$4)=MONTH($G196),YEAR(Y$4)=YEAR($G196)),#REF!,IF(AND(Y$4&lt;($H196+1),(Y$4+1)&gt;$G196),$T196,0)))</f>
        <v>368</v>
      </c>
      <c r="Z196" s="1285">
        <f>IF(AND(MONTH(Z$4)=MONTH($H196),YEAR(Z$4)=YEAR($H196)),#REF!,IF(AND(MONTH(Z$4)=MONTH($G196),YEAR(Z$4)=YEAR($G196)),#REF!,IF(AND(Z$4&lt;($H196+1),(Z$4+1)&gt;$G196),$T196,0)))</f>
        <v>368</v>
      </c>
      <c r="AA196" s="1285">
        <f>IF(AND(MONTH(AA$4)=MONTH($H196),YEAR(AA$4)=YEAR($H196)),#REF!,IF(AND(MONTH(AA$4)=MONTH($G196),YEAR(AA$4)=YEAR($G196)),#REF!,IF(AND(AA$4&lt;($H196+1),(AA$4+1)&gt;$G196),$T196,0)))</f>
        <v>368</v>
      </c>
      <c r="AB196" s="1285">
        <f>IF(AND(MONTH(AB$4)=MONTH($H196),YEAR(AB$4)=YEAR($H196)),#REF!,IF(AND(MONTH(AB$4)=MONTH($G196),YEAR(AB$4)=YEAR($G196)),#REF!,IF(AND(AB$4&lt;($H196+1),(AB$4+1)&gt;$G196),$T196,0)))</f>
        <v>368</v>
      </c>
      <c r="AC196" s="1285">
        <f>IF(AND(MONTH(AC$4)=MONTH($H196),YEAR(AC$4)=YEAR($H196)),#REF!,IF(AND(MONTH(AC$4)=MONTH($G196),YEAR(AC$4)=YEAR($G196)),#REF!,IF(AND(AC$4&lt;($H196+1),(AC$4+1)&gt;$G196),$T196,0)))</f>
        <v>368</v>
      </c>
      <c r="AD196" s="1285">
        <f>IF(AND(MONTH(AD$4)=MONTH($H196),YEAR(AD$4)=YEAR($H196)),#REF!,IF(AND(MONTH(AD$4)=MONTH($G196),YEAR(AD$4)=YEAR($G196)),#REF!,IF(AND(AD$4&lt;($H196+1),(AD$4+1)&gt;$G196),$T196,0)))</f>
        <v>368</v>
      </c>
      <c r="AE196" s="1285" t="e">
        <f>IF(AND(MONTH(AE$4)=MONTH($H196),YEAR(AE$4)=YEAR($H196)),#REF!,IF(AND(MONTH(AE$4)=MONTH($G196),YEAR(AE$4)=YEAR($G196)),#REF!,IF(AND(AE$4&lt;($H196+1),(AE$4+1)&gt;$G196),$T196,0)))</f>
        <v>#REF!</v>
      </c>
      <c r="AF196" s="1285">
        <f>IF(AND(MONTH(AF$4)=MONTH($H196),YEAR(AF$4)=YEAR($H196)),#REF!,IF(AND(MONTH(AF$4)=MONTH($G196),YEAR(AF$4)=YEAR($G196)),#REF!,IF(AND(AF$4&lt;($H196+1),(AF$4+1)&gt;$G196),$T196,0)))</f>
        <v>0</v>
      </c>
      <c r="AG196" s="1285">
        <f>IF(AND(MONTH(AG$4)=MONTH($H196),YEAR(AG$4)=YEAR($H196)),#REF!,IF(AND(MONTH(AG$4)=MONTH($G196),YEAR(AG$4)=YEAR($G196)),#REF!,IF(AND(AG$4&lt;($H196+1),(AG$4+1)&gt;$G196),$T196,0)))</f>
        <v>0</v>
      </c>
      <c r="AH196" s="1285">
        <f>IF(AND(MONTH(AH$4)=MONTH($H196),YEAR(AH$4)=YEAR($H196)),#REF!,IF(AND(MONTH(AH$4)=MONTH($G196),YEAR(AH$4)=YEAR($G196)),#REF!,IF(AND(AH$4&lt;($H196+1),(AH$4+1)&gt;$G196),$T196,0)))</f>
        <v>0</v>
      </c>
      <c r="AI196" s="1285">
        <f>IF(AND(MONTH(AI$4)=MONTH($H196),YEAR(AI$4)=YEAR($H196)),#REF!,IF(AND(MONTH(AI$4)=MONTH($G196),YEAR(AI$4)=YEAR($G196)),#REF!,IF(AND(AI$4&lt;($H196+1),(AI$4+1)&gt;$G196),$R196,0)))</f>
        <v>0</v>
      </c>
      <c r="AJ196" s="1285">
        <f>IF(AND(MONTH(AJ$4)=MONTH($H196),YEAR(AJ$4)=YEAR($H196)),#REF!,IF(AND(MONTH(AJ$4)=MONTH($G196),YEAR(AJ$4)=YEAR($G196)),#REF!,IF(AND(AJ$4&lt;($H196+1),(AJ$4+1)&gt;$G196),$U196,0)))</f>
        <v>0</v>
      </c>
      <c r="AK196" s="1285">
        <f>IF(AND(MONTH(AK$4)=MONTH($H196),YEAR(AK$4)=YEAR($H196)),#REF!,IF(AND(MONTH(AK$4)=MONTH($G196),YEAR(AK$4)=YEAR($G196)),#REF!,IF(AND(AK$4&lt;($H196+1),(AK$4+1)&gt;$G196),$U196,0)))</f>
        <v>0</v>
      </c>
      <c r="AL196" s="1285">
        <f>IF(AND(MONTH(AL$4)=MONTH($H196),YEAR(AL$4)=YEAR($H196)),#REF!,IF(AND(MONTH(AL$4)=MONTH($G196),YEAR(AL$4)=YEAR($G196)),#REF!,IF(AND(AL$4&lt;($H196+1),(AL$4+1)&gt;$G196),$U196,0)))</f>
        <v>0</v>
      </c>
      <c r="AM196" s="1285">
        <f>IF(AND(MONTH(AM$4)=MONTH($H196),YEAR(AM$4)=YEAR($H196)),#REF!,IF(AND(MONTH(AM$4)=MONTH($G196),YEAR(AM$4)=YEAR($G196)),#REF!,IF(AND(AM$4&lt;($H196+1),(AM$4+1)&gt;$G196),$U196,0)))</f>
        <v>0</v>
      </c>
      <c r="AN196" s="1285">
        <f>IF(AND(MONTH(AN$4)=MONTH($H196),YEAR(AN$4)=YEAR($H196)),#REF!,IF(AND(MONTH(AN$4)=MONTH($G196),YEAR(AN$4)=YEAR($G196)),#REF!,IF(AND(AN$4&lt;($H196+1),(AN$4+1)&gt;$G196),$U196,0)))</f>
        <v>0</v>
      </c>
      <c r="AO196" s="1285">
        <f>IF(AND(MONTH(AO$4)=MONTH($H196),YEAR(AO$4)=YEAR($H196)),#REF!,IF(AND(MONTH(AO$4)=MONTH($G196),YEAR(AO$4)=YEAR($G196)),#REF!,IF(AND(AO$4&lt;($H196+1),(AO$4+1)&gt;$G196),$U196,0)))</f>
        <v>0</v>
      </c>
      <c r="AP196" s="1285">
        <f>IF(AND(MONTH(AP$4)=MONTH($H196),YEAR(AP$4)=YEAR($H196)),#REF!,IF(AND(MONTH(AP$4)=MONTH($G196),YEAR(AP$4)=YEAR($G196)),#REF!,IF(AND(AP$4&lt;($H196+1),(AP$4+1)&gt;$G196),$U196,0)))</f>
        <v>0</v>
      </c>
      <c r="AQ196" s="1285" t="e">
        <f>IF(AND(MONTH(AQ$4)=MONTH($H196),YEAR(AQ$4)=YEAR($H196)),#REF!,IF(AND(MONTH(AQ$4)=MONTH($G196),YEAR(AQ$4)=YEAR($G196)),#REF!,IF(AND(AQ$4&lt;($H196+1),(AQ$4+1)&gt;$G196),$U196,0)))</f>
        <v>#REF!</v>
      </c>
      <c r="AR196" s="1285">
        <f>IF(AND(MONTH(AR$4)=MONTH($H196),YEAR(AR$4)=YEAR($H196)),#REF!,IF(AND(MONTH(AR$4)=MONTH($G196),YEAR(AR$4)=YEAR($G196)),#REF!,IF(AND(AR$4&lt;($H196+1),(AR$4+1)&gt;$G196),$U196,0)))</f>
        <v>0</v>
      </c>
      <c r="AS196" s="1285">
        <f>IF(AND(MONTH(AS$4)=MONTH($H196),YEAR(AS$4)=YEAR($H196)),#REF!,IF(AND(MONTH(AS$4)=MONTH($G196),YEAR(AS$4)=YEAR($G196)),#REF!,IF(AND(AS$4&lt;($H196+1),(AS$4+1)&gt;$G196),$U196,0)))</f>
        <v>0</v>
      </c>
      <c r="AT196" s="1285">
        <f>IF(AND(MONTH(AT$4)=MONTH($H196),YEAR(AT$4)=YEAR($H196)),#REF!,IF(AND(MONTH(AT$4)=MONTH($G196),YEAR(AT$4)=YEAR($G196)),#REF!,IF(AND(AT$4&lt;($H196+1),(AT$4+1)&gt;$G196),$U196,0)))</f>
        <v>0</v>
      </c>
      <c r="AU196" s="1297"/>
      <c r="AV196" s="1028"/>
      <c r="AW196" s="1028"/>
    </row>
    <row r="197" spans="1:49" ht="18" customHeight="1">
      <c r="A197" s="1186">
        <v>82</v>
      </c>
      <c r="B197" s="1196" t="s">
        <v>226</v>
      </c>
      <c r="C197" s="1196" t="s">
        <v>226</v>
      </c>
      <c r="D197" s="1196"/>
      <c r="E197" s="1187"/>
      <c r="F197" s="1189" t="s">
        <v>228</v>
      </c>
      <c r="G197" s="1190">
        <v>45184</v>
      </c>
      <c r="H197" s="1190">
        <v>45549</v>
      </c>
      <c r="I197" s="1235"/>
      <c r="J197" s="1236">
        <v>0</v>
      </c>
      <c r="K197" s="1236">
        <v>5</v>
      </c>
      <c r="L197" s="1237">
        <v>75.900000000000006</v>
      </c>
      <c r="M197" s="1244">
        <v>0</v>
      </c>
      <c r="N197" s="1237">
        <v>75.900000000000006</v>
      </c>
      <c r="O197" s="1238">
        <v>0</v>
      </c>
      <c r="P197" s="1234">
        <f t="shared" si="59"/>
        <v>75.900000000000006</v>
      </c>
      <c r="Q197" s="1284">
        <f t="shared" si="61"/>
        <v>379.5</v>
      </c>
      <c r="R197" s="1285">
        <f t="shared" si="60"/>
        <v>0</v>
      </c>
      <c r="S197" s="1285">
        <f t="shared" si="63"/>
        <v>379.5</v>
      </c>
      <c r="T197" s="1285">
        <f t="shared" si="62"/>
        <v>379.5</v>
      </c>
      <c r="U197" s="1285">
        <f t="shared" si="44"/>
        <v>0</v>
      </c>
      <c r="V197" s="1285">
        <f t="shared" si="64"/>
        <v>379.5</v>
      </c>
      <c r="W197" s="1285">
        <f>IF(AND(MONTH(W$4)=MONTH($H197),YEAR(W$4)=YEAR($H197)),#REF!,IF(AND(MONTH(W$4)=MONTH($G197),YEAR(W$4)=YEAR($G197)),#REF!,IF(AND(W$4&lt;($H197+1),(W$4+1)&gt;$G197),$Q197,0)))</f>
        <v>0</v>
      </c>
      <c r="X197" s="1285">
        <f>IF(AND(MONTH(X$4)=MONTH($H197),YEAR(X$4)=YEAR($H197)),#REF!,IF(AND(MONTH(X$4)=MONTH($G197),YEAR(X$4)=YEAR($G197)),#REF!,IF(AND(X$4&lt;($H197+1),(X$4+1)&gt;$G197),$T197,0)))</f>
        <v>0</v>
      </c>
      <c r="Y197" s="1285">
        <f>IF(AND(MONTH(Y$4)=MONTH($H197),YEAR(Y$4)=YEAR($H197)),#REF!,IF(AND(MONTH(Y$4)=MONTH($G197),YEAR(Y$4)=YEAR($G197)),#REF!,IF(AND(Y$4&lt;($H197+1),(Y$4+1)&gt;$G197),$T197,0)))</f>
        <v>0</v>
      </c>
      <c r="Z197" s="1285">
        <f>IF(AND(MONTH(Z$4)=MONTH($H197),YEAR(Z$4)=YEAR($H197)),#REF!,IF(AND(MONTH(Z$4)=MONTH($G197),YEAR(Z$4)=YEAR($G197)),#REF!,IF(AND(Z$4&lt;($H197+1),(Z$4+1)&gt;$G197),$T197,0)))</f>
        <v>0</v>
      </c>
      <c r="AA197" s="1285">
        <f>IF(AND(MONTH(AA$4)=MONTH($H197),YEAR(AA$4)=YEAR($H197)),#REF!,IF(AND(MONTH(AA$4)=MONTH($G197),YEAR(AA$4)=YEAR($G197)),#REF!,IF(AND(AA$4&lt;($H197+1),(AA$4+1)&gt;$G197),$T197,0)))</f>
        <v>0</v>
      </c>
      <c r="AB197" s="1285">
        <f>IF(AND(MONTH(AB$4)=MONTH($H197),YEAR(AB$4)=YEAR($H197)),#REF!,IF(AND(MONTH(AB$4)=MONTH($G197),YEAR(AB$4)=YEAR($G197)),#REF!,IF(AND(AB$4&lt;($H197+1),(AB$4+1)&gt;$G197),$T197,0)))</f>
        <v>0</v>
      </c>
      <c r="AC197" s="1285">
        <f>IF(AND(MONTH(AC$4)=MONTH($H197),YEAR(AC$4)=YEAR($H197)),#REF!,IF(AND(MONTH(AC$4)=MONTH($G197),YEAR(AC$4)=YEAR($G197)),#REF!,IF(AND(AC$4&lt;($H197+1),(AC$4+1)&gt;$G197),$T197,0)))</f>
        <v>0</v>
      </c>
      <c r="AD197" s="1285">
        <f>IF(AND(MONTH(AD$4)=MONTH($H197),YEAR(AD$4)=YEAR($H197)),#REF!,IF(AND(MONTH(AD$4)=MONTH($G197),YEAR(AD$4)=YEAR($G197)),#REF!,IF(AND(AD$4&lt;($H197+1),(AD$4+1)&gt;$G197),$T197,0)))</f>
        <v>0</v>
      </c>
      <c r="AE197" s="1285" t="e">
        <f>IF(AND(MONTH(AE$4)=MONTH($H197),YEAR(AE$4)=YEAR($H197)),#REF!,IF(AND(MONTH(AE$4)=MONTH($G197),YEAR(AE$4)=YEAR($G197)),#REF!,IF(AND(AE$4&lt;($H197+1),(AE$4+1)&gt;$G197),$T197,0)))</f>
        <v>#REF!</v>
      </c>
      <c r="AF197" s="1285">
        <f>IF(AND(MONTH(AF$4)=MONTH($H197),YEAR(AF$4)=YEAR($H197)),#REF!,IF(AND(MONTH(AF$4)=MONTH($G197),YEAR(AF$4)=YEAR($G197)),#REF!,IF(AND(AF$4&lt;($H197+1),(AF$4+1)&gt;$G197),$T197,0)))</f>
        <v>379.5</v>
      </c>
      <c r="AG197" s="1285">
        <f>IF(AND(MONTH(AG$4)=MONTH($H197),YEAR(AG$4)=YEAR($H197)),#REF!,IF(AND(MONTH(AG$4)=MONTH($G197),YEAR(AG$4)=YEAR($G197)),#REF!,IF(AND(AG$4&lt;($H197+1),(AG$4+1)&gt;$G197),$T197,0)))</f>
        <v>379.5</v>
      </c>
      <c r="AH197" s="1285">
        <f>IF(AND(MONTH(AH$4)=MONTH($H197),YEAR(AH$4)=YEAR($H197)),#REF!,IF(AND(MONTH(AH$4)=MONTH($G197),YEAR(AH$4)=YEAR($G197)),#REF!,IF(AND(AH$4&lt;($H197+1),(AH$4+1)&gt;$G197),$T197,0)))</f>
        <v>379.5</v>
      </c>
      <c r="AI197" s="1285">
        <f>IF(AND(MONTH(AI$4)=MONTH($H197),YEAR(AI$4)=YEAR($H197)),#REF!,IF(AND(MONTH(AI$4)=MONTH($G197),YEAR(AI$4)=YEAR($G197)),#REF!,IF(AND(AI$4&lt;($H197+1),(AI$4+1)&gt;$G197),$R197,0)))</f>
        <v>0</v>
      </c>
      <c r="AJ197" s="1285">
        <f>IF(AND(MONTH(AJ$4)=MONTH($H197),YEAR(AJ$4)=YEAR($H197)),#REF!,IF(AND(MONTH(AJ$4)=MONTH($G197),YEAR(AJ$4)=YEAR($G197)),#REF!,IF(AND(AJ$4&lt;($H197+1),(AJ$4+1)&gt;$G197),$U197,0)))</f>
        <v>0</v>
      </c>
      <c r="AK197" s="1285">
        <f>IF(AND(MONTH(AK$4)=MONTH($H197),YEAR(AK$4)=YEAR($H197)),#REF!,IF(AND(MONTH(AK$4)=MONTH($G197),YEAR(AK$4)=YEAR($G197)),#REF!,IF(AND(AK$4&lt;($H197+1),(AK$4+1)&gt;$G197),$U197,0)))</f>
        <v>0</v>
      </c>
      <c r="AL197" s="1285">
        <f>IF(AND(MONTH(AL$4)=MONTH($H197),YEAR(AL$4)=YEAR($H197)),#REF!,IF(AND(MONTH(AL$4)=MONTH($G197),YEAR(AL$4)=YEAR($G197)),#REF!,IF(AND(AL$4&lt;($H197+1),(AL$4+1)&gt;$G197),$U197,0)))</f>
        <v>0</v>
      </c>
      <c r="AM197" s="1285">
        <f>IF(AND(MONTH(AM$4)=MONTH($H197),YEAR(AM$4)=YEAR($H197)),#REF!,IF(AND(MONTH(AM$4)=MONTH($G197),YEAR(AM$4)=YEAR($G197)),#REF!,IF(AND(AM$4&lt;($H197+1),(AM$4+1)&gt;$G197),$U197,0)))</f>
        <v>0</v>
      </c>
      <c r="AN197" s="1285">
        <f>IF(AND(MONTH(AN$4)=MONTH($H197),YEAR(AN$4)=YEAR($H197)),#REF!,IF(AND(MONTH(AN$4)=MONTH($G197),YEAR(AN$4)=YEAR($G197)),#REF!,IF(AND(AN$4&lt;($H197+1),(AN$4+1)&gt;$G197),$U197,0)))</f>
        <v>0</v>
      </c>
      <c r="AO197" s="1285">
        <f>IF(AND(MONTH(AO$4)=MONTH($H197),YEAR(AO$4)=YEAR($H197)),#REF!,IF(AND(MONTH(AO$4)=MONTH($G197),YEAR(AO$4)=YEAR($G197)),#REF!,IF(AND(AO$4&lt;($H197+1),(AO$4+1)&gt;$G197),$U197,0)))</f>
        <v>0</v>
      </c>
      <c r="AP197" s="1285">
        <f>IF(AND(MONTH(AP$4)=MONTH($H197),YEAR(AP$4)=YEAR($H197)),#REF!,IF(AND(MONTH(AP$4)=MONTH($G197),YEAR(AP$4)=YEAR($G197)),#REF!,IF(AND(AP$4&lt;($H197+1),(AP$4+1)&gt;$G197),$U197,0)))</f>
        <v>0</v>
      </c>
      <c r="AQ197" s="1285" t="e">
        <f>IF(AND(MONTH(AQ$4)=MONTH($H197),YEAR(AQ$4)=YEAR($H197)),#REF!,IF(AND(MONTH(AQ$4)=MONTH($G197),YEAR(AQ$4)=YEAR($G197)),#REF!,IF(AND(AQ$4&lt;($H197+1),(AQ$4+1)&gt;$G197),$U197,0)))</f>
        <v>#REF!</v>
      </c>
      <c r="AR197" s="1285">
        <f>IF(AND(MONTH(AR$4)=MONTH($H197),YEAR(AR$4)=YEAR($H197)),#REF!,IF(AND(MONTH(AR$4)=MONTH($G197),YEAR(AR$4)=YEAR($G197)),#REF!,IF(AND(AR$4&lt;($H197+1),(AR$4+1)&gt;$G197),$U197,0)))</f>
        <v>0</v>
      </c>
      <c r="AS197" s="1285">
        <f>IF(AND(MONTH(AS$4)=MONTH($H197),YEAR(AS$4)=YEAR($H197)),#REF!,IF(AND(MONTH(AS$4)=MONTH($G197),YEAR(AS$4)=YEAR($G197)),#REF!,IF(AND(AS$4&lt;($H197+1),(AS$4+1)&gt;$G197),$U197,0)))</f>
        <v>0</v>
      </c>
      <c r="AT197" s="1285">
        <f>IF(AND(MONTH(AT$4)=MONTH($H197),YEAR(AT$4)=YEAR($H197)),#REF!,IF(AND(MONTH(AT$4)=MONTH($G197),YEAR(AT$4)=YEAR($G197)),#REF!,IF(AND(AT$4&lt;($H197+1),(AT$4+1)&gt;$G197),$U197,0)))</f>
        <v>0</v>
      </c>
      <c r="AU197" s="1297"/>
      <c r="AV197" s="1028"/>
      <c r="AW197" s="1028"/>
    </row>
    <row r="198" spans="1:49" ht="18" customHeight="1">
      <c r="A198" s="1186">
        <v>82</v>
      </c>
      <c r="B198" s="1196" t="s">
        <v>226</v>
      </c>
      <c r="C198" s="1196" t="s">
        <v>226</v>
      </c>
      <c r="D198" s="1196"/>
      <c r="E198" s="1187"/>
      <c r="F198" s="1189" t="s">
        <v>228</v>
      </c>
      <c r="G198" s="1190">
        <v>45550</v>
      </c>
      <c r="H198" s="1190">
        <v>45914</v>
      </c>
      <c r="I198" s="1235"/>
      <c r="J198" s="1236">
        <v>0</v>
      </c>
      <c r="K198" s="1236">
        <v>5</v>
      </c>
      <c r="L198" s="1237">
        <v>78.2</v>
      </c>
      <c r="M198" s="1244">
        <v>0</v>
      </c>
      <c r="N198" s="1237">
        <v>78.2</v>
      </c>
      <c r="O198" s="1238">
        <v>0</v>
      </c>
      <c r="P198" s="1234">
        <f t="shared" si="59"/>
        <v>78.2</v>
      </c>
      <c r="Q198" s="1284">
        <f t="shared" si="61"/>
        <v>391</v>
      </c>
      <c r="R198" s="1285">
        <f t="shared" si="60"/>
        <v>0</v>
      </c>
      <c r="S198" s="1285">
        <f t="shared" si="63"/>
        <v>391</v>
      </c>
      <c r="T198" s="1285">
        <f t="shared" si="62"/>
        <v>391</v>
      </c>
      <c r="U198" s="1285">
        <f t="shared" si="44"/>
        <v>0</v>
      </c>
      <c r="V198" s="1285">
        <f t="shared" si="64"/>
        <v>391</v>
      </c>
      <c r="W198" s="1285">
        <f>IF(AND(MONTH(W$4)=MONTH($H198),YEAR(W$4)=YEAR($H198)),#REF!,IF(AND(MONTH(W$4)=MONTH($G198),YEAR(W$4)=YEAR($G198)),#REF!,IF(AND(W$4&lt;($H198+1),(W$4+1)&gt;$G198),$Q198,0)))</f>
        <v>0</v>
      </c>
      <c r="X198" s="1285">
        <f>IF(AND(MONTH(X$4)=MONTH($H198),YEAR(X$4)=YEAR($H198)),#REF!,IF(AND(MONTH(X$4)=MONTH($G198),YEAR(X$4)=YEAR($G198)),#REF!,IF(AND(X$4&lt;($H198+1),(X$4+1)&gt;$G198),$T198,0)))</f>
        <v>0</v>
      </c>
      <c r="Y198" s="1285">
        <f>IF(AND(MONTH(Y$4)=MONTH($H198),YEAR(Y$4)=YEAR($H198)),#REF!,IF(AND(MONTH(Y$4)=MONTH($G198),YEAR(Y$4)=YEAR($G198)),#REF!,IF(AND(Y$4&lt;($H198+1),(Y$4+1)&gt;$G198),$T198,0)))</f>
        <v>0</v>
      </c>
      <c r="Z198" s="1285">
        <f>IF(AND(MONTH(Z$4)=MONTH($H198),YEAR(Z$4)=YEAR($H198)),#REF!,IF(AND(MONTH(Z$4)=MONTH($G198),YEAR(Z$4)=YEAR($G198)),#REF!,IF(AND(Z$4&lt;($H198+1),(Z$4+1)&gt;$G198),$T198,0)))</f>
        <v>0</v>
      </c>
      <c r="AA198" s="1285">
        <f>IF(AND(MONTH(AA$4)=MONTH($H198),YEAR(AA$4)=YEAR($H198)),#REF!,IF(AND(MONTH(AA$4)=MONTH($G198),YEAR(AA$4)=YEAR($G198)),#REF!,IF(AND(AA$4&lt;($H198+1),(AA$4+1)&gt;$G198),$T198,0)))</f>
        <v>0</v>
      </c>
      <c r="AB198" s="1285">
        <f>IF(AND(MONTH(AB$4)=MONTH($H198),YEAR(AB$4)=YEAR($H198)),#REF!,IF(AND(MONTH(AB$4)=MONTH($G198),YEAR(AB$4)=YEAR($G198)),#REF!,IF(AND(AB$4&lt;($H198+1),(AB$4+1)&gt;$G198),$T198,0)))</f>
        <v>0</v>
      </c>
      <c r="AC198" s="1285">
        <f>IF(AND(MONTH(AC$4)=MONTH($H198),YEAR(AC$4)=YEAR($H198)),#REF!,IF(AND(MONTH(AC$4)=MONTH($G198),YEAR(AC$4)=YEAR($G198)),#REF!,IF(AND(AC$4&lt;($H198+1),(AC$4+1)&gt;$G198),$T198,0)))</f>
        <v>0</v>
      </c>
      <c r="AD198" s="1285">
        <f>IF(AND(MONTH(AD$4)=MONTH($H198),YEAR(AD$4)=YEAR($H198)),#REF!,IF(AND(MONTH(AD$4)=MONTH($G198),YEAR(AD$4)=YEAR($G198)),#REF!,IF(AND(AD$4&lt;($H198+1),(AD$4+1)&gt;$G198),$T198,0)))</f>
        <v>0</v>
      </c>
      <c r="AE198" s="1285">
        <f>IF(AND(MONTH(AE$4)=MONTH($H198),YEAR(AE$4)=YEAR($H198)),#REF!,IF(AND(MONTH(AE$4)=MONTH($G198),YEAR(AE$4)=YEAR($G198)),#REF!,IF(AND(AE$4&lt;($H198+1),(AE$4+1)&gt;$G198),$T198,0)))</f>
        <v>0</v>
      </c>
      <c r="AF198" s="1285">
        <f>IF(AND(MONTH(AF$4)=MONTH($H198),YEAR(AF$4)=YEAR($H198)),#REF!,IF(AND(MONTH(AF$4)=MONTH($G198),YEAR(AF$4)=YEAR($G198)),#REF!,IF(AND(AF$4&lt;($H198+1),(AF$4+1)&gt;$G198),$T198,0)))</f>
        <v>0</v>
      </c>
      <c r="AG198" s="1285">
        <f>IF(AND(MONTH(AG$4)=MONTH($H198),YEAR(AG$4)=YEAR($H198)),#REF!,IF(AND(MONTH(AG$4)=MONTH($G198),YEAR(AG$4)=YEAR($G198)),#REF!,IF(AND(AG$4&lt;($H198+1),(AG$4+1)&gt;$G198),$T198,0)))</f>
        <v>0</v>
      </c>
      <c r="AH198" s="1285">
        <f>IF(AND(MONTH(AH$4)=MONTH($H198),YEAR(AH$4)=YEAR($H198)),#REF!,IF(AND(MONTH(AH$4)=MONTH($G198),YEAR(AH$4)=YEAR($G198)),#REF!,IF(AND(AH$4&lt;($H198+1),(AH$4+1)&gt;$G198),$T198,0)))</f>
        <v>0</v>
      </c>
      <c r="AI198" s="1285">
        <f>IF(AND(MONTH(AI$4)=MONTH($H198),YEAR(AI$4)=YEAR($H198)),#REF!,IF(AND(MONTH(AI$4)=MONTH($G198),YEAR(AI$4)=YEAR($G198)),#REF!,IF(AND(AI$4&lt;($H198+1),(AI$4+1)&gt;$G198),$R198,0)))</f>
        <v>0</v>
      </c>
      <c r="AJ198" s="1285">
        <f>IF(AND(MONTH(AJ$4)=MONTH($H198),YEAR(AJ$4)=YEAR($H198)),#REF!,IF(AND(MONTH(AJ$4)=MONTH($G198),YEAR(AJ$4)=YEAR($G198)),#REF!,IF(AND(AJ$4&lt;($H198+1),(AJ$4+1)&gt;$G198),$U198,0)))</f>
        <v>0</v>
      </c>
      <c r="AK198" s="1285">
        <f>IF(AND(MONTH(AK$4)=MONTH($H198),YEAR(AK$4)=YEAR($H198)),#REF!,IF(AND(MONTH(AK$4)=MONTH($G198),YEAR(AK$4)=YEAR($G198)),#REF!,IF(AND(AK$4&lt;($H198+1),(AK$4+1)&gt;$G198),$U198,0)))</f>
        <v>0</v>
      </c>
      <c r="AL198" s="1285">
        <f>IF(AND(MONTH(AL$4)=MONTH($H198),YEAR(AL$4)=YEAR($H198)),#REF!,IF(AND(MONTH(AL$4)=MONTH($G198),YEAR(AL$4)=YEAR($G198)),#REF!,IF(AND(AL$4&lt;($H198+1),(AL$4+1)&gt;$G198),$U198,0)))</f>
        <v>0</v>
      </c>
      <c r="AM198" s="1285">
        <f>IF(AND(MONTH(AM$4)=MONTH($H198),YEAR(AM$4)=YEAR($H198)),#REF!,IF(AND(MONTH(AM$4)=MONTH($G198),YEAR(AM$4)=YEAR($G198)),#REF!,IF(AND(AM$4&lt;($H198+1),(AM$4+1)&gt;$G198),$U198,0)))</f>
        <v>0</v>
      </c>
      <c r="AN198" s="1285">
        <f>IF(AND(MONTH(AN$4)=MONTH($H198),YEAR(AN$4)=YEAR($H198)),#REF!,IF(AND(MONTH(AN$4)=MONTH($G198),YEAR(AN$4)=YEAR($G198)),#REF!,IF(AND(AN$4&lt;($H198+1),(AN$4+1)&gt;$G198),$U198,0)))</f>
        <v>0</v>
      </c>
      <c r="AO198" s="1285">
        <f>IF(AND(MONTH(AO$4)=MONTH($H198),YEAR(AO$4)=YEAR($H198)),#REF!,IF(AND(MONTH(AO$4)=MONTH($G198),YEAR(AO$4)=YEAR($G198)),#REF!,IF(AND(AO$4&lt;($H198+1),(AO$4+1)&gt;$G198),$U198,0)))</f>
        <v>0</v>
      </c>
      <c r="AP198" s="1285">
        <f>IF(AND(MONTH(AP$4)=MONTH($H198),YEAR(AP$4)=YEAR($H198)),#REF!,IF(AND(MONTH(AP$4)=MONTH($G198),YEAR(AP$4)=YEAR($G198)),#REF!,IF(AND(AP$4&lt;($H198+1),(AP$4+1)&gt;$G198),$U198,0)))</f>
        <v>0</v>
      </c>
      <c r="AQ198" s="1285">
        <f>IF(AND(MONTH(AQ$4)=MONTH($H198),YEAR(AQ$4)=YEAR($H198)),#REF!,IF(AND(MONTH(AQ$4)=MONTH($G198),YEAR(AQ$4)=YEAR($G198)),#REF!,IF(AND(AQ$4&lt;($H198+1),(AQ$4+1)&gt;$G198),$U198,0)))</f>
        <v>0</v>
      </c>
      <c r="AR198" s="1285">
        <f>IF(AND(MONTH(AR$4)=MONTH($H198),YEAR(AR$4)=YEAR($H198)),#REF!,IF(AND(MONTH(AR$4)=MONTH($G198),YEAR(AR$4)=YEAR($G198)),#REF!,IF(AND(AR$4&lt;($H198+1),(AR$4+1)&gt;$G198),$U198,0)))</f>
        <v>0</v>
      </c>
      <c r="AS198" s="1285">
        <f>IF(AND(MONTH(AS$4)=MONTH($H198),YEAR(AS$4)=YEAR($H198)),#REF!,IF(AND(MONTH(AS$4)=MONTH($G198),YEAR(AS$4)=YEAR($G198)),#REF!,IF(AND(AS$4&lt;($H198+1),(AS$4+1)&gt;$G198),$U198,0)))</f>
        <v>0</v>
      </c>
      <c r="AT198" s="1285">
        <f>IF(AND(MONTH(AT$4)=MONTH($H198),YEAR(AT$4)=YEAR($H198)),#REF!,IF(AND(MONTH(AT$4)=MONTH($G198),YEAR(AT$4)=YEAR($G198)),#REF!,IF(AND(AT$4&lt;($H198+1),(AT$4+1)&gt;$G198),$U198,0)))</f>
        <v>0</v>
      </c>
      <c r="AU198" s="1297"/>
      <c r="AV198" s="1028"/>
      <c r="AW198" s="1028"/>
    </row>
    <row r="199" spans="1:49" ht="18" customHeight="1">
      <c r="A199" s="1186">
        <v>76</v>
      </c>
      <c r="B199" s="1187" t="s">
        <v>67</v>
      </c>
      <c r="C199" s="1187" t="s">
        <v>35</v>
      </c>
      <c r="D199" s="1187"/>
      <c r="E199" s="1187" t="s">
        <v>229</v>
      </c>
      <c r="F199" s="1189" t="s">
        <v>230</v>
      </c>
      <c r="G199" s="1190">
        <v>44783</v>
      </c>
      <c r="H199" s="1190">
        <v>45147</v>
      </c>
      <c r="I199" s="1235"/>
      <c r="J199" s="1236">
        <v>586</v>
      </c>
      <c r="K199" s="1236">
        <v>586</v>
      </c>
      <c r="L199" s="1237">
        <v>13.57</v>
      </c>
      <c r="M199" s="1237">
        <v>1.38</v>
      </c>
      <c r="N199" s="1237">
        <v>14.685499999999999</v>
      </c>
      <c r="O199" s="1238">
        <v>2.2999999999999998</v>
      </c>
      <c r="P199" s="1234">
        <f t="shared" si="59"/>
        <v>14.95</v>
      </c>
      <c r="Q199" s="1284">
        <f t="shared" si="61"/>
        <v>7952.02</v>
      </c>
      <c r="R199" s="1285">
        <f t="shared" si="60"/>
        <v>808.68</v>
      </c>
      <c r="S199" s="1285">
        <f t="shared" si="63"/>
        <v>8760.7000000000007</v>
      </c>
      <c r="T199" s="1285">
        <f t="shared" si="62"/>
        <v>8605.7029999999995</v>
      </c>
      <c r="U199" s="1285">
        <f t="shared" si="44"/>
        <v>1347.8</v>
      </c>
      <c r="V199" s="1285">
        <f t="shared" si="64"/>
        <v>9953.5030000000006</v>
      </c>
      <c r="W199" s="1285">
        <f>IF(AND(MONTH(W$4)=MONTH($H199),YEAR(W$4)=YEAR($H199)),#REF!,IF(AND(MONTH(W$4)=MONTH($G199),YEAR(W$4)=YEAR($G199)),#REF!,IF(AND(W$4&lt;($H199+1),(W$4+1)&gt;$G199),$Q199,0)))</f>
        <v>7952.02</v>
      </c>
      <c r="X199" s="1285">
        <f>IF(AND(MONTH(X$4)=MONTH($H199),YEAR(X$4)=YEAR($H199)),#REF!,IF(AND(MONTH(X$4)=MONTH($G199),YEAR(X$4)=YEAR($G199)),#REF!,IF(AND(X$4&lt;($H199+1),(X$4+1)&gt;$G199),$T199,0)))</f>
        <v>8605.7029999999995</v>
      </c>
      <c r="Y199" s="1285">
        <f>IF(AND(MONTH(Y$4)=MONTH($H199),YEAR(Y$4)=YEAR($H199)),#REF!,IF(AND(MONTH(Y$4)=MONTH($G199),YEAR(Y$4)=YEAR($G199)),#REF!,IF(AND(Y$4&lt;($H199+1),(Y$4+1)&gt;$G199),$T199,0)))</f>
        <v>8605.7029999999995</v>
      </c>
      <c r="Z199" s="1285">
        <f>IF(AND(MONTH(Z$4)=MONTH($H199),YEAR(Z$4)=YEAR($H199)),#REF!,IF(AND(MONTH(Z$4)=MONTH($G199),YEAR(Z$4)=YEAR($G199)),#REF!,IF(AND(Z$4&lt;($H199+1),(Z$4+1)&gt;$G199),$T199,0)))</f>
        <v>8605.7029999999995</v>
      </c>
      <c r="AA199" s="1285">
        <f>IF(AND(MONTH(AA$4)=MONTH($H199),YEAR(AA$4)=YEAR($H199)),#REF!,IF(AND(MONTH(AA$4)=MONTH($G199),YEAR(AA$4)=YEAR($G199)),#REF!,IF(AND(AA$4&lt;($H199+1),(AA$4+1)&gt;$G199),$T199,0)))</f>
        <v>8605.7029999999995</v>
      </c>
      <c r="AB199" s="1285">
        <f>IF(AND(MONTH(AB$4)=MONTH($H199),YEAR(AB$4)=YEAR($H199)),#REF!,IF(AND(MONTH(AB$4)=MONTH($G199),YEAR(AB$4)=YEAR($G199)),#REF!,IF(AND(AB$4&lt;($H199+1),(AB$4+1)&gt;$G199),$T199,0)))</f>
        <v>8605.7029999999995</v>
      </c>
      <c r="AC199" s="1285">
        <f>IF(AND(MONTH(AC$4)=MONTH($H199),YEAR(AC$4)=YEAR($H199)),#REF!,IF(AND(MONTH(AC$4)=MONTH($G199),YEAR(AC$4)=YEAR($G199)),#REF!,IF(AND(AC$4&lt;($H199+1),(AC$4+1)&gt;$G199),$T199,0)))</f>
        <v>8605.7029999999995</v>
      </c>
      <c r="AD199" s="1285" t="e">
        <f>IF(AND(MONTH(AD$4)=MONTH($H199),YEAR(AD$4)=YEAR($H199)),#REF!,IF(AND(MONTH(AD$4)=MONTH($G199),YEAR(AD$4)=YEAR($G199)),#REF!,IF(AND(AD$4&lt;($H199+1),(AD$4+1)&gt;$G199),$T199,0)))</f>
        <v>#REF!</v>
      </c>
      <c r="AE199" s="1285">
        <f>IF(AND(MONTH(AE$4)=MONTH($H199),YEAR(AE$4)=YEAR($H199)),#REF!,IF(AND(MONTH(AE$4)=MONTH($G199),YEAR(AE$4)=YEAR($G199)),#REF!,IF(AND(AE$4&lt;($H199+1),(AE$4+1)&gt;$G199),$T199,0)))</f>
        <v>0</v>
      </c>
      <c r="AF199" s="1285">
        <f>IF(AND(MONTH(AF$4)=MONTH($H199),YEAR(AF$4)=YEAR($H199)),#REF!,IF(AND(MONTH(AF$4)=MONTH($G199),YEAR(AF$4)=YEAR($G199)),#REF!,IF(AND(AF$4&lt;($H199+1),(AF$4+1)&gt;$G199),$T199,0)))</f>
        <v>0</v>
      </c>
      <c r="AG199" s="1285">
        <f>IF(AND(MONTH(AG$4)=MONTH($H199),YEAR(AG$4)=YEAR($H199)),#REF!,IF(AND(MONTH(AG$4)=MONTH($G199),YEAR(AG$4)=YEAR($G199)),#REF!,IF(AND(AG$4&lt;($H199+1),(AG$4+1)&gt;$G199),$T199,0)))</f>
        <v>0</v>
      </c>
      <c r="AH199" s="1285">
        <f>IF(AND(MONTH(AH$4)=MONTH($H199),YEAR(AH$4)=YEAR($H199)),#REF!,IF(AND(MONTH(AH$4)=MONTH($G199),YEAR(AH$4)=YEAR($G199)),#REF!,IF(AND(AH$4&lt;($H199+1),(AH$4+1)&gt;$G199),$T199,0)))</f>
        <v>0</v>
      </c>
      <c r="AI199" s="1285">
        <f>IF(AND(MONTH(AI$4)=MONTH($H199),YEAR(AI$4)=YEAR($H199)),#REF!,IF(AND(MONTH(AI$4)=MONTH($G199),YEAR(AI$4)=YEAR($G199)),#REF!,IF(AND(AI$4&lt;($H199+1),(AI$4+1)&gt;$G199),$R199,0)))</f>
        <v>808.68</v>
      </c>
      <c r="AJ199" s="1285">
        <f>IF(AND(MONTH(AJ$4)=MONTH($H199),YEAR(AJ$4)=YEAR($H199)),#REF!,IF(AND(MONTH(AJ$4)=MONTH($G199),YEAR(AJ$4)=YEAR($G199)),#REF!,IF(AND(AJ$4&lt;($H199+1),(AJ$4+1)&gt;$G199),$U199,0)))</f>
        <v>1347.8</v>
      </c>
      <c r="AK199" s="1285">
        <f>IF(AND(MONTH(AK$4)=MONTH($H199),YEAR(AK$4)=YEAR($H199)),#REF!,IF(AND(MONTH(AK$4)=MONTH($G199),YEAR(AK$4)=YEAR($G199)),#REF!,IF(AND(AK$4&lt;($H199+1),(AK$4+1)&gt;$G199),$U199,0)))</f>
        <v>1347.8</v>
      </c>
      <c r="AL199" s="1285">
        <f>IF(AND(MONTH(AL$4)=MONTH($H199),YEAR(AL$4)=YEAR($H199)),#REF!,IF(AND(MONTH(AL$4)=MONTH($G199),YEAR(AL$4)=YEAR($G199)),#REF!,IF(AND(AL$4&lt;($H199+1),(AL$4+1)&gt;$G199),$U199,0)))</f>
        <v>1347.8</v>
      </c>
      <c r="AM199" s="1285">
        <f>IF(AND(MONTH(AM$4)=MONTH($H199),YEAR(AM$4)=YEAR($H199)),#REF!,IF(AND(MONTH(AM$4)=MONTH($G199),YEAR(AM$4)=YEAR($G199)),#REF!,IF(AND(AM$4&lt;($H199+1),(AM$4+1)&gt;$G199),$U199,0)))</f>
        <v>1347.8</v>
      </c>
      <c r="AN199" s="1285">
        <f>IF(AND(MONTH(AN$4)=MONTH($H199),YEAR(AN$4)=YEAR($H199)),#REF!,IF(AND(MONTH(AN$4)=MONTH($G199),YEAR(AN$4)=YEAR($G199)),#REF!,IF(AND(AN$4&lt;($H199+1),(AN$4+1)&gt;$G199),$U199,0)))</f>
        <v>1347.8</v>
      </c>
      <c r="AO199" s="1285">
        <f>IF(AND(MONTH(AO$4)=MONTH($H199),YEAR(AO$4)=YEAR($H199)),#REF!,IF(AND(MONTH(AO$4)=MONTH($G199),YEAR(AO$4)=YEAR($G199)),#REF!,IF(AND(AO$4&lt;($H199+1),(AO$4+1)&gt;$G199),$U199,0)))</f>
        <v>1347.8</v>
      </c>
      <c r="AP199" s="1285" t="e">
        <f>IF(AND(MONTH(AP$4)=MONTH($H199),YEAR(AP$4)=YEAR($H199)),#REF!,IF(AND(MONTH(AP$4)=MONTH($G199),YEAR(AP$4)=YEAR($G199)),#REF!,IF(AND(AP$4&lt;($H199+1),(AP$4+1)&gt;$G199),$U199,0)))</f>
        <v>#REF!</v>
      </c>
      <c r="AQ199" s="1285">
        <f>IF(AND(MONTH(AQ$4)=MONTH($H199),YEAR(AQ$4)=YEAR($H199)),#REF!,IF(AND(MONTH(AQ$4)=MONTH($G199),YEAR(AQ$4)=YEAR($G199)),#REF!,IF(AND(AQ$4&lt;($H199+1),(AQ$4+1)&gt;$G199),$U199,0)))</f>
        <v>0</v>
      </c>
      <c r="AR199" s="1285">
        <f>IF(AND(MONTH(AR$4)=MONTH($H199),YEAR(AR$4)=YEAR($H199)),#REF!,IF(AND(MONTH(AR$4)=MONTH($G199),YEAR(AR$4)=YEAR($G199)),#REF!,IF(AND(AR$4&lt;($H199+1),(AR$4+1)&gt;$G199),$U199,0)))</f>
        <v>0</v>
      </c>
      <c r="AS199" s="1285">
        <f>IF(AND(MONTH(AS$4)=MONTH($H199),YEAR(AS$4)=YEAR($H199)),#REF!,IF(AND(MONTH(AS$4)=MONTH($G199),YEAR(AS$4)=YEAR($G199)),#REF!,IF(AND(AS$4&lt;($H199+1),(AS$4+1)&gt;$G199),$U199,0)))</f>
        <v>0</v>
      </c>
      <c r="AT199" s="1285">
        <f>IF(AND(MONTH(AT$4)=MONTH($H199),YEAR(AT$4)=YEAR($H199)),#REF!,IF(AND(MONTH(AT$4)=MONTH($G199),YEAR(AT$4)=YEAR($G199)),#REF!,IF(AND(AT$4&lt;($H199+1),(AT$4+1)&gt;$G199),$U199,0)))</f>
        <v>0</v>
      </c>
      <c r="AU199" s="1297"/>
      <c r="AV199" s="1028"/>
      <c r="AW199" s="1028"/>
    </row>
    <row r="200" spans="1:49" ht="18" customHeight="1">
      <c r="A200" s="1186">
        <v>76</v>
      </c>
      <c r="B200" s="1196" t="s">
        <v>67</v>
      </c>
      <c r="C200" s="1196" t="s">
        <v>35</v>
      </c>
      <c r="D200" s="1196"/>
      <c r="E200" s="1209" t="s">
        <v>231</v>
      </c>
      <c r="F200" s="1318" t="s">
        <v>230</v>
      </c>
      <c r="G200" s="1211">
        <v>45148</v>
      </c>
      <c r="H200" s="1211">
        <v>45513</v>
      </c>
      <c r="I200" s="1256"/>
      <c r="J200" s="1257">
        <v>0</v>
      </c>
      <c r="K200" s="1257">
        <v>586</v>
      </c>
      <c r="L200" s="1258">
        <v>0</v>
      </c>
      <c r="M200" s="1258">
        <v>0</v>
      </c>
      <c r="N200" s="1259">
        <v>14.03</v>
      </c>
      <c r="O200" s="1260">
        <v>2.2999999999999998</v>
      </c>
      <c r="P200" s="1261">
        <f>N200+O200</f>
        <v>16.329999999999998</v>
      </c>
      <c r="Q200" s="1288">
        <f t="shared" si="61"/>
        <v>0</v>
      </c>
      <c r="R200" s="1285">
        <f t="shared" si="60"/>
        <v>0</v>
      </c>
      <c r="S200" s="1285">
        <f t="shared" si="63"/>
        <v>0</v>
      </c>
      <c r="T200" s="1285">
        <f t="shared" si="62"/>
        <v>8221.58</v>
      </c>
      <c r="U200" s="1285">
        <f t="shared" ref="U200:U228" si="65">O200*K200</f>
        <v>1347.8</v>
      </c>
      <c r="V200" s="1285">
        <f t="shared" si="64"/>
        <v>9569.3799999999992</v>
      </c>
      <c r="W200" s="1285">
        <f>IF(AND(MONTH(W$4)=MONTH($H200),YEAR(W$4)=YEAR($H200)),#REF!,IF(AND(MONTH(W$4)=MONTH($G200),YEAR(W$4)=YEAR($G200)),#REF!,IF(AND(W$4&lt;($H200+1),(W$4+1)&gt;$G200),$Q200,0)))</f>
        <v>0</v>
      </c>
      <c r="X200" s="1285">
        <f>IF(AND(MONTH(X$4)=MONTH($H200),YEAR(X$4)=YEAR($H200)),#REF!,IF(AND(MONTH(X$4)=MONTH($G200),YEAR(X$4)=YEAR($G200)),#REF!,IF(AND(X$4&lt;($H200+1),(X$4+1)&gt;$G200),$T200,0)))</f>
        <v>0</v>
      </c>
      <c r="Y200" s="1285">
        <f>IF(AND(MONTH(Y$4)=MONTH($H200),YEAR(Y$4)=YEAR($H200)),#REF!,IF(AND(MONTH(Y$4)=MONTH($G200),YEAR(Y$4)=YEAR($G200)),#REF!,IF(AND(Y$4&lt;($H200+1),(Y$4+1)&gt;$G200),$T200,0)))</f>
        <v>0</v>
      </c>
      <c r="Z200" s="1285">
        <f>IF(AND(MONTH(Z$4)=MONTH($H200),YEAR(Z$4)=YEAR($H200)),#REF!,IF(AND(MONTH(Z$4)=MONTH($G200),YEAR(Z$4)=YEAR($G200)),#REF!,IF(AND(Z$4&lt;($H200+1),(Z$4+1)&gt;$G200),$T200,0)))</f>
        <v>0</v>
      </c>
      <c r="AA200" s="1285">
        <f>IF(AND(MONTH(AA$4)=MONTH($H200),YEAR(AA$4)=YEAR($H200)),#REF!,IF(AND(MONTH(AA$4)=MONTH($G200),YEAR(AA$4)=YEAR($G200)),#REF!,IF(AND(AA$4&lt;($H200+1),(AA$4+1)&gt;$G200),$T200,0)))</f>
        <v>0</v>
      </c>
      <c r="AB200" s="1285">
        <f>IF(AND(MONTH(AB$4)=MONTH($H200),YEAR(AB$4)=YEAR($H200)),#REF!,IF(AND(MONTH(AB$4)=MONTH($G200),YEAR(AB$4)=YEAR($G200)),#REF!,IF(AND(AB$4&lt;($H200+1),(AB$4+1)&gt;$G200),$T200,0)))</f>
        <v>0</v>
      </c>
      <c r="AC200" s="1285">
        <f>IF(AND(MONTH(AC$4)=MONTH($H200),YEAR(AC$4)=YEAR($H200)),#REF!,IF(AND(MONTH(AC$4)=MONTH($G200),YEAR(AC$4)=YEAR($G200)),#REF!,IF(AND(AC$4&lt;($H200+1),(AC$4+1)&gt;$G200),$T200,0)))</f>
        <v>0</v>
      </c>
      <c r="AD200" s="1285" t="e">
        <f>IF(AND(MONTH(AD$4)=MONTH($H200),YEAR(AD$4)=YEAR($H200)),#REF!,IF(AND(MONTH(AD$4)=MONTH($G200),YEAR(AD$4)=YEAR($G200)),#REF!,IF(AND(AD$4&lt;($H200+1),(AD$4+1)&gt;$G200),$T200,0)))</f>
        <v>#REF!</v>
      </c>
      <c r="AE200" s="1285">
        <f>IF(AND(MONTH(AE$4)=MONTH($H200),YEAR(AE$4)=YEAR($H200)),#REF!,IF(AND(MONTH(AE$4)=MONTH($G200),YEAR(AE$4)=YEAR($G200)),#REF!,IF(AND(AE$4&lt;($H200+1),(AE$4+1)&gt;$G200),$T200,0)))</f>
        <v>8221.58</v>
      </c>
      <c r="AF200" s="1285">
        <f>IF(AND(MONTH(AF$4)=MONTH($H200),YEAR(AF$4)=YEAR($H200)),#REF!,IF(AND(MONTH(AF$4)=MONTH($G200),YEAR(AF$4)=YEAR($G200)),#REF!,IF(AND(AF$4&lt;($H200+1),(AF$4+1)&gt;$G200),$T200,0)))</f>
        <v>8221.58</v>
      </c>
      <c r="AG200" s="1285">
        <f>IF(AND(MONTH(AG$4)=MONTH($H200),YEAR(AG$4)=YEAR($H200)),#REF!,IF(AND(MONTH(AG$4)=MONTH($G200),YEAR(AG$4)=YEAR($G200)),#REF!,IF(AND(AG$4&lt;($H200+1),(AG$4+1)&gt;$G200),$T200,0)))</f>
        <v>8221.58</v>
      </c>
      <c r="AH200" s="1285">
        <f>IF(AND(MONTH(AH$4)=MONTH($H200),YEAR(AH$4)=YEAR($H200)),#REF!,IF(AND(MONTH(AH$4)=MONTH($G200),YEAR(AH$4)=YEAR($G200)),#REF!,IF(AND(AH$4&lt;($H200+1),(AH$4+1)&gt;$G200),$T200,0)))</f>
        <v>8221.58</v>
      </c>
      <c r="AI200" s="1285">
        <f>IF(AND(MONTH(AI$4)=MONTH($H200),YEAR(AI$4)=YEAR($H200)),#REF!,IF(AND(MONTH(AI$4)=MONTH($G200),YEAR(AI$4)=YEAR($G200)),#REF!,IF(AND(AI$4&lt;($H200+1),(AI$4+1)&gt;$G200),$R200,0)))</f>
        <v>0</v>
      </c>
      <c r="AJ200" s="1285">
        <f>IF(AND(MONTH(AJ$4)=MONTH($H200),YEAR(AJ$4)=YEAR($H200)),#REF!,IF(AND(MONTH(AJ$4)=MONTH($G200),YEAR(AJ$4)=YEAR($G200)),#REF!,IF(AND(AJ$4&lt;($H200+1),(AJ$4+1)&gt;$G200),$U200,0)))</f>
        <v>0</v>
      </c>
      <c r="AK200" s="1285">
        <f>IF(AND(MONTH(AK$4)=MONTH($H200),YEAR(AK$4)=YEAR($H200)),#REF!,IF(AND(MONTH(AK$4)=MONTH($G200),YEAR(AK$4)=YEAR($G200)),#REF!,IF(AND(AK$4&lt;($H200+1),(AK$4+1)&gt;$G200),$U200,0)))</f>
        <v>0</v>
      </c>
      <c r="AL200" s="1285">
        <f>IF(AND(MONTH(AL$4)=MONTH($H200),YEAR(AL$4)=YEAR($H200)),#REF!,IF(AND(MONTH(AL$4)=MONTH($G200),YEAR(AL$4)=YEAR($G200)),#REF!,IF(AND(AL$4&lt;($H200+1),(AL$4+1)&gt;$G200),$U200,0)))</f>
        <v>0</v>
      </c>
      <c r="AM200" s="1285">
        <f>IF(AND(MONTH(AM$4)=MONTH($H200),YEAR(AM$4)=YEAR($H200)),#REF!,IF(AND(MONTH(AM$4)=MONTH($G200),YEAR(AM$4)=YEAR($G200)),#REF!,IF(AND(AM$4&lt;($H200+1),(AM$4+1)&gt;$G200),$U200,0)))</f>
        <v>0</v>
      </c>
      <c r="AN200" s="1285">
        <f>IF(AND(MONTH(AN$4)=MONTH($H200),YEAR(AN$4)=YEAR($H200)),#REF!,IF(AND(MONTH(AN$4)=MONTH($G200),YEAR(AN$4)=YEAR($G200)),#REF!,IF(AND(AN$4&lt;($H200+1),(AN$4+1)&gt;$G200),$U200,0)))</f>
        <v>0</v>
      </c>
      <c r="AO200" s="1285">
        <f>IF(AND(MONTH(AO$4)=MONTH($H200),YEAR(AO$4)=YEAR($H200)),#REF!,IF(AND(MONTH(AO$4)=MONTH($G200),YEAR(AO$4)=YEAR($G200)),#REF!,IF(AND(AO$4&lt;($H200+1),(AO$4+1)&gt;$G200),$U200,0)))</f>
        <v>0</v>
      </c>
      <c r="AP200" s="1285" t="e">
        <f>IF(AND(MONTH(AP$4)=MONTH($H200),YEAR(AP$4)=YEAR($H200)),#REF!,IF(AND(MONTH(AP$4)=MONTH($G200),YEAR(AP$4)=YEAR($G200)),#REF!,IF(AND(AP$4&lt;($H200+1),(AP$4+1)&gt;$G200),$U200,0)))</f>
        <v>#REF!</v>
      </c>
      <c r="AQ200" s="1285">
        <f>IF(AND(MONTH(AQ$4)=MONTH($H200),YEAR(AQ$4)=YEAR($H200)),#REF!,IF(AND(MONTH(AQ$4)=MONTH($G200),YEAR(AQ$4)=YEAR($G200)),#REF!,IF(AND(AQ$4&lt;($H200+1),(AQ$4+1)&gt;$G200),$U200,0)))</f>
        <v>1347.8</v>
      </c>
      <c r="AR200" s="1285">
        <f>IF(AND(MONTH(AR$4)=MONTH($H200),YEAR(AR$4)=YEAR($H200)),#REF!,IF(AND(MONTH(AR$4)=MONTH($G200),YEAR(AR$4)=YEAR($G200)),#REF!,IF(AND(AR$4&lt;($H200+1),(AR$4+1)&gt;$G200),$U200,0)))</f>
        <v>1347.8</v>
      </c>
      <c r="AS200" s="1285">
        <f>IF(AND(MONTH(AS$4)=MONTH($H200),YEAR(AS$4)=YEAR($H200)),#REF!,IF(AND(MONTH(AS$4)=MONTH($G200),YEAR(AS$4)=YEAR($G200)),#REF!,IF(AND(AS$4&lt;($H200+1),(AS$4+1)&gt;$G200),$U200,0)))</f>
        <v>1347.8</v>
      </c>
      <c r="AT200" s="1285">
        <f>IF(AND(MONTH(AT$4)=MONTH($H200),YEAR(AT$4)=YEAR($H200)),#REF!,IF(AND(MONTH(AT$4)=MONTH($G200),YEAR(AT$4)=YEAR($G200)),#REF!,IF(AND(AT$4&lt;($H200+1),(AT$4+1)&gt;$G200),$U200,0)))</f>
        <v>1347.8</v>
      </c>
      <c r="AU200" s="1300"/>
      <c r="AV200" s="1028"/>
      <c r="AW200" s="1028"/>
    </row>
    <row r="201" spans="1:49" ht="18" customHeight="1">
      <c r="A201" s="1186">
        <v>76</v>
      </c>
      <c r="B201" s="1196" t="s">
        <v>67</v>
      </c>
      <c r="C201" s="1196" t="s">
        <v>35</v>
      </c>
      <c r="D201" s="1196"/>
      <c r="E201" s="1209"/>
      <c r="F201" s="1318" t="s">
        <v>230</v>
      </c>
      <c r="G201" s="1211">
        <v>45514</v>
      </c>
      <c r="H201" s="1211">
        <v>45878</v>
      </c>
      <c r="I201" s="1256"/>
      <c r="J201" s="1257">
        <v>0</v>
      </c>
      <c r="K201" s="1257">
        <v>586</v>
      </c>
      <c r="L201" s="1258">
        <v>0</v>
      </c>
      <c r="M201" s="1258">
        <v>0</v>
      </c>
      <c r="N201" s="1259">
        <v>14.375</v>
      </c>
      <c r="O201" s="1260">
        <v>2.2999999999999998</v>
      </c>
      <c r="P201" s="1261">
        <f>N201+O201</f>
        <v>16.675000000000001</v>
      </c>
      <c r="Q201" s="1288">
        <f t="shared" si="61"/>
        <v>0</v>
      </c>
      <c r="R201" s="1285">
        <f t="shared" si="60"/>
        <v>0</v>
      </c>
      <c r="S201" s="1285">
        <f t="shared" ref="S201:S202" si="66">SUM(Q201:R201)</f>
        <v>0</v>
      </c>
      <c r="T201" s="1285">
        <f t="shared" si="62"/>
        <v>8423.75</v>
      </c>
      <c r="U201" s="1285">
        <f t="shared" si="65"/>
        <v>1347.8</v>
      </c>
      <c r="V201" s="1285">
        <f t="shared" ref="V201:V202" si="67">SUM(T201:U201)</f>
        <v>9771.5499999999993</v>
      </c>
      <c r="W201" s="1285">
        <f>IF(AND(MONTH(W$4)=MONTH($H201),YEAR(W$4)=YEAR($H201)),#REF!,IF(AND(MONTH(W$4)=MONTH($G201),YEAR(W$4)=YEAR($G201)),#REF!,IF(AND(W$4&lt;($H201+1),(W$4+1)&gt;$G201),$Q201,0)))</f>
        <v>0</v>
      </c>
      <c r="X201" s="1285">
        <f>IF(AND(MONTH(X$4)=MONTH($H201),YEAR(X$4)=YEAR($H201)),#REF!,IF(AND(MONTH(X$4)=MONTH($G201),YEAR(X$4)=YEAR($G201)),#REF!,IF(AND(X$4&lt;($H201+1),(X$4+1)&gt;$G201),$T201,0)))</f>
        <v>0</v>
      </c>
      <c r="Y201" s="1285">
        <f>IF(AND(MONTH(Y$4)=MONTH($H201),YEAR(Y$4)=YEAR($H201)),#REF!,IF(AND(MONTH(Y$4)=MONTH($G201),YEAR(Y$4)=YEAR($G201)),#REF!,IF(AND(Y$4&lt;($H201+1),(Y$4+1)&gt;$G201),$T201,0)))</f>
        <v>0</v>
      </c>
      <c r="Z201" s="1285">
        <f>IF(AND(MONTH(Z$4)=MONTH($H201),YEAR(Z$4)=YEAR($H201)),#REF!,IF(AND(MONTH(Z$4)=MONTH($G201),YEAR(Z$4)=YEAR($G201)),#REF!,IF(AND(Z$4&lt;($H201+1),(Z$4+1)&gt;$G201),$T201,0)))</f>
        <v>0</v>
      </c>
      <c r="AA201" s="1285">
        <f>IF(AND(MONTH(AA$4)=MONTH($H201),YEAR(AA$4)=YEAR($H201)),#REF!,IF(AND(MONTH(AA$4)=MONTH($G201),YEAR(AA$4)=YEAR($G201)),#REF!,IF(AND(AA$4&lt;($H201+1),(AA$4+1)&gt;$G201),$T201,0)))</f>
        <v>0</v>
      </c>
      <c r="AB201" s="1285">
        <f>IF(AND(MONTH(AB$4)=MONTH($H201),YEAR(AB$4)=YEAR($H201)),#REF!,IF(AND(MONTH(AB$4)=MONTH($G201),YEAR(AB$4)=YEAR($G201)),#REF!,IF(AND(AB$4&lt;($H201+1),(AB$4+1)&gt;$G201),$T201,0)))</f>
        <v>0</v>
      </c>
      <c r="AC201" s="1285">
        <f>IF(AND(MONTH(AC$4)=MONTH($H201),YEAR(AC$4)=YEAR($H201)),#REF!,IF(AND(MONTH(AC$4)=MONTH($G201),YEAR(AC$4)=YEAR($G201)),#REF!,IF(AND(AC$4&lt;($H201+1),(AC$4+1)&gt;$G201),$T201,0)))</f>
        <v>0</v>
      </c>
      <c r="AD201" s="1285">
        <f>IF(AND(MONTH(AD$4)=MONTH($H201),YEAR(AD$4)=YEAR($H201)),#REF!,IF(AND(MONTH(AD$4)=MONTH($G201),YEAR(AD$4)=YEAR($G201)),#REF!,IF(AND(AD$4&lt;($H201+1),(AD$4+1)&gt;$G201),$T201,0)))</f>
        <v>0</v>
      </c>
      <c r="AE201" s="1285">
        <f>IF(AND(MONTH(AE$4)=MONTH($H201),YEAR(AE$4)=YEAR($H201)),#REF!,IF(AND(MONTH(AE$4)=MONTH($G201),YEAR(AE$4)=YEAR($G201)),#REF!,IF(AND(AE$4&lt;($H201+1),(AE$4+1)&gt;$G201),$T201,0)))</f>
        <v>0</v>
      </c>
      <c r="AF201" s="1285">
        <f>IF(AND(MONTH(AF$4)=MONTH($H201),YEAR(AF$4)=YEAR($H201)),#REF!,IF(AND(MONTH(AF$4)=MONTH($G201),YEAR(AF$4)=YEAR($G201)),#REF!,IF(AND(AF$4&lt;($H201+1),(AF$4+1)&gt;$G201),$T201,0)))</f>
        <v>0</v>
      </c>
      <c r="AG201" s="1285">
        <f>IF(AND(MONTH(AG$4)=MONTH($H201),YEAR(AG$4)=YEAR($H201)),#REF!,IF(AND(MONTH(AG$4)=MONTH($G201),YEAR(AG$4)=YEAR($G201)),#REF!,IF(AND(AG$4&lt;($H201+1),(AG$4+1)&gt;$G201),$T201,0)))</f>
        <v>0</v>
      </c>
      <c r="AH201" s="1285">
        <f>IF(AND(MONTH(AH$4)=MONTH($H201),YEAR(AH$4)=YEAR($H201)),#REF!,IF(AND(MONTH(AH$4)=MONTH($G201),YEAR(AH$4)=YEAR($G201)),#REF!,IF(AND(AH$4&lt;($H201+1),(AH$4+1)&gt;$G201),$T201,0)))</f>
        <v>0</v>
      </c>
      <c r="AI201" s="1285">
        <f>IF(AND(MONTH(AI$4)=MONTH($H201),YEAR(AI$4)=YEAR($H201)),#REF!,IF(AND(MONTH(AI$4)=MONTH($G201),YEAR(AI$4)=YEAR($G201)),#REF!,IF(AND(AI$4&lt;($H201+1),(AI$4+1)&gt;$G201),$R201,0)))</f>
        <v>0</v>
      </c>
      <c r="AJ201" s="1285">
        <f>IF(AND(MONTH(AJ$4)=MONTH($H201),YEAR(AJ$4)=YEAR($H201)),#REF!,IF(AND(MONTH(AJ$4)=MONTH($G201),YEAR(AJ$4)=YEAR($G201)),#REF!,IF(AND(AJ$4&lt;($H201+1),(AJ$4+1)&gt;$G201),$U201,0)))</f>
        <v>0</v>
      </c>
      <c r="AK201" s="1285">
        <f>IF(AND(MONTH(AK$4)=MONTH($H201),YEAR(AK$4)=YEAR($H201)),#REF!,IF(AND(MONTH(AK$4)=MONTH($G201),YEAR(AK$4)=YEAR($G201)),#REF!,IF(AND(AK$4&lt;($H201+1),(AK$4+1)&gt;$G201),$U201,0)))</f>
        <v>0</v>
      </c>
      <c r="AL201" s="1285">
        <f>IF(AND(MONTH(AL$4)=MONTH($H201),YEAR(AL$4)=YEAR($H201)),#REF!,IF(AND(MONTH(AL$4)=MONTH($G201),YEAR(AL$4)=YEAR($G201)),#REF!,IF(AND(AL$4&lt;($H201+1),(AL$4+1)&gt;$G201),$U201,0)))</f>
        <v>0</v>
      </c>
      <c r="AM201" s="1285">
        <f>IF(AND(MONTH(AM$4)=MONTH($H201),YEAR(AM$4)=YEAR($H201)),#REF!,IF(AND(MONTH(AM$4)=MONTH($G201),YEAR(AM$4)=YEAR($G201)),#REF!,IF(AND(AM$4&lt;($H201+1),(AM$4+1)&gt;$G201),$U201,0)))</f>
        <v>0</v>
      </c>
      <c r="AN201" s="1285">
        <f>IF(AND(MONTH(AN$4)=MONTH($H201),YEAR(AN$4)=YEAR($H201)),#REF!,IF(AND(MONTH(AN$4)=MONTH($G201),YEAR(AN$4)=YEAR($G201)),#REF!,IF(AND(AN$4&lt;($H201+1),(AN$4+1)&gt;$G201),$U201,0)))</f>
        <v>0</v>
      </c>
      <c r="AO201" s="1285">
        <f>IF(AND(MONTH(AO$4)=MONTH($H201),YEAR(AO$4)=YEAR($H201)),#REF!,IF(AND(MONTH(AO$4)=MONTH($G201),YEAR(AO$4)=YEAR($G201)),#REF!,IF(AND(AO$4&lt;($H201+1),(AO$4+1)&gt;$G201),$U201,0)))</f>
        <v>0</v>
      </c>
      <c r="AP201" s="1285">
        <f>IF(AND(MONTH(AP$4)=MONTH($H201),YEAR(AP$4)=YEAR($H201)),#REF!,IF(AND(MONTH(AP$4)=MONTH($G201),YEAR(AP$4)=YEAR($G201)),#REF!,IF(AND(AP$4&lt;($H201+1),(AP$4+1)&gt;$G201),$U201,0)))</f>
        <v>0</v>
      </c>
      <c r="AQ201" s="1285">
        <f>IF(AND(MONTH(AQ$4)=MONTH($H201),YEAR(AQ$4)=YEAR($H201)),#REF!,IF(AND(MONTH(AQ$4)=MONTH($G201),YEAR(AQ$4)=YEAR($G201)),#REF!,IF(AND(AQ$4&lt;($H201+1),(AQ$4+1)&gt;$G201),$U201,0)))</f>
        <v>0</v>
      </c>
      <c r="AR201" s="1285">
        <f>IF(AND(MONTH(AR$4)=MONTH($H201),YEAR(AR$4)=YEAR($H201)),#REF!,IF(AND(MONTH(AR$4)=MONTH($G201),YEAR(AR$4)=YEAR($G201)),#REF!,IF(AND(AR$4&lt;($H201+1),(AR$4+1)&gt;$G201),$U201,0)))</f>
        <v>0</v>
      </c>
      <c r="AS201" s="1285">
        <f>IF(AND(MONTH(AS$4)=MONTH($H201),YEAR(AS$4)=YEAR($H201)),#REF!,IF(AND(MONTH(AS$4)=MONTH($G201),YEAR(AS$4)=YEAR($G201)),#REF!,IF(AND(AS$4&lt;($H201+1),(AS$4+1)&gt;$G201),$U201,0)))</f>
        <v>0</v>
      </c>
      <c r="AT201" s="1285">
        <f>IF(AND(MONTH(AT$4)=MONTH($H201),YEAR(AT$4)=YEAR($H201)),#REF!,IF(AND(MONTH(AT$4)=MONTH($G201),YEAR(AT$4)=YEAR($G201)),#REF!,IF(AND(AT$4&lt;($H201+1),(AT$4+1)&gt;$G201),$U201,0)))</f>
        <v>0</v>
      </c>
      <c r="AU201" s="1300"/>
      <c r="AV201" s="1028"/>
      <c r="AW201" s="1028"/>
    </row>
    <row r="202" spans="1:49" ht="18" customHeight="1">
      <c r="A202" s="1186">
        <v>76</v>
      </c>
      <c r="B202" s="1196" t="s">
        <v>67</v>
      </c>
      <c r="C202" s="1196" t="s">
        <v>35</v>
      </c>
      <c r="D202" s="1196"/>
      <c r="E202" s="1209"/>
      <c r="F202" s="1318" t="s">
        <v>230</v>
      </c>
      <c r="G202" s="1211">
        <v>45879</v>
      </c>
      <c r="H202" s="1211">
        <v>46243</v>
      </c>
      <c r="I202" s="1256"/>
      <c r="J202" s="1257">
        <v>0</v>
      </c>
      <c r="K202" s="1257">
        <v>586</v>
      </c>
      <c r="L202" s="1258">
        <v>0</v>
      </c>
      <c r="M202" s="1258">
        <v>0</v>
      </c>
      <c r="N202" s="1259">
        <v>14.72</v>
      </c>
      <c r="O202" s="1260">
        <v>2.2999999999999998</v>
      </c>
      <c r="P202" s="1261">
        <f>N202+O202</f>
        <v>17.02</v>
      </c>
      <c r="Q202" s="1288">
        <f t="shared" si="61"/>
        <v>0</v>
      </c>
      <c r="R202" s="1285">
        <f t="shared" si="60"/>
        <v>0</v>
      </c>
      <c r="S202" s="1285">
        <f t="shared" si="66"/>
        <v>0</v>
      </c>
      <c r="T202" s="1285">
        <f t="shared" si="62"/>
        <v>8625.92</v>
      </c>
      <c r="U202" s="1285">
        <f t="shared" si="65"/>
        <v>1347.8</v>
      </c>
      <c r="V202" s="1285">
        <f t="shared" si="67"/>
        <v>9973.7199999999993</v>
      </c>
      <c r="W202" s="1285">
        <f>IF(AND(MONTH(W$4)=MONTH($H202),YEAR(W$4)=YEAR($H202)),#REF!,IF(AND(MONTH(W$4)=MONTH($G202),YEAR(W$4)=YEAR($G202)),#REF!,IF(AND(W$4&lt;($H202+1),(W$4+1)&gt;$G202),$Q202,0)))</f>
        <v>0</v>
      </c>
      <c r="X202" s="1285">
        <f>IF(AND(MONTH(X$4)=MONTH($H202),YEAR(X$4)=YEAR($H202)),#REF!,IF(AND(MONTH(X$4)=MONTH($G202),YEAR(X$4)=YEAR($G202)),#REF!,IF(AND(X$4&lt;($H202+1),(X$4+1)&gt;$G202),$T202,0)))</f>
        <v>0</v>
      </c>
      <c r="Y202" s="1285">
        <f>IF(AND(MONTH(Y$4)=MONTH($H202),YEAR(Y$4)=YEAR($H202)),#REF!,IF(AND(MONTH(Y$4)=MONTH($G202),YEAR(Y$4)=YEAR($G202)),#REF!,IF(AND(Y$4&lt;($H202+1),(Y$4+1)&gt;$G202),$T202,0)))</f>
        <v>0</v>
      </c>
      <c r="Z202" s="1285">
        <f>IF(AND(MONTH(Z$4)=MONTH($H202),YEAR(Z$4)=YEAR($H202)),#REF!,IF(AND(MONTH(Z$4)=MONTH($G202),YEAR(Z$4)=YEAR($G202)),#REF!,IF(AND(Z$4&lt;($H202+1),(Z$4+1)&gt;$G202),$T202,0)))</f>
        <v>0</v>
      </c>
      <c r="AA202" s="1285">
        <f>IF(AND(MONTH(AA$4)=MONTH($H202),YEAR(AA$4)=YEAR($H202)),#REF!,IF(AND(MONTH(AA$4)=MONTH($G202),YEAR(AA$4)=YEAR($G202)),#REF!,IF(AND(AA$4&lt;($H202+1),(AA$4+1)&gt;$G202),$T202,0)))</f>
        <v>0</v>
      </c>
      <c r="AB202" s="1285">
        <f>IF(AND(MONTH(AB$4)=MONTH($H202),YEAR(AB$4)=YEAR($H202)),#REF!,IF(AND(MONTH(AB$4)=MONTH($G202),YEAR(AB$4)=YEAR($G202)),#REF!,IF(AND(AB$4&lt;($H202+1),(AB$4+1)&gt;$G202),$T202,0)))</f>
        <v>0</v>
      </c>
      <c r="AC202" s="1285">
        <f>IF(AND(MONTH(AC$4)=MONTH($H202),YEAR(AC$4)=YEAR($H202)),#REF!,IF(AND(MONTH(AC$4)=MONTH($G202),YEAR(AC$4)=YEAR($G202)),#REF!,IF(AND(AC$4&lt;($H202+1),(AC$4+1)&gt;$G202),$T202,0)))</f>
        <v>0</v>
      </c>
      <c r="AD202" s="1285">
        <f>IF(AND(MONTH(AD$4)=MONTH($H202),YEAR(AD$4)=YEAR($H202)),#REF!,IF(AND(MONTH(AD$4)=MONTH($G202),YEAR(AD$4)=YEAR($G202)),#REF!,IF(AND(AD$4&lt;($H202+1),(AD$4+1)&gt;$G202),$T202,0)))</f>
        <v>0</v>
      </c>
      <c r="AE202" s="1285">
        <f>IF(AND(MONTH(AE$4)=MONTH($H202),YEAR(AE$4)=YEAR($H202)),#REF!,IF(AND(MONTH(AE$4)=MONTH($G202),YEAR(AE$4)=YEAR($G202)),#REF!,IF(AND(AE$4&lt;($H202+1),(AE$4+1)&gt;$G202),$T202,0)))</f>
        <v>0</v>
      </c>
      <c r="AF202" s="1285">
        <f>IF(AND(MONTH(AF$4)=MONTH($H202),YEAR(AF$4)=YEAR($H202)),#REF!,IF(AND(MONTH(AF$4)=MONTH($G202),YEAR(AF$4)=YEAR($G202)),#REF!,IF(AND(AF$4&lt;($H202+1),(AF$4+1)&gt;$G202),$T202,0)))</f>
        <v>0</v>
      </c>
      <c r="AG202" s="1285">
        <f>IF(AND(MONTH(AG$4)=MONTH($H202),YEAR(AG$4)=YEAR($H202)),#REF!,IF(AND(MONTH(AG$4)=MONTH($G202),YEAR(AG$4)=YEAR($G202)),#REF!,IF(AND(AG$4&lt;($H202+1),(AG$4+1)&gt;$G202),$T202,0)))</f>
        <v>0</v>
      </c>
      <c r="AH202" s="1285">
        <f>IF(AND(MONTH(AH$4)=MONTH($H202),YEAR(AH$4)=YEAR($H202)),#REF!,IF(AND(MONTH(AH$4)=MONTH($G202),YEAR(AH$4)=YEAR($G202)),#REF!,IF(AND(AH$4&lt;($H202+1),(AH$4+1)&gt;$G202),$T202,0)))</f>
        <v>0</v>
      </c>
      <c r="AI202" s="1285">
        <f>IF(AND(MONTH(AI$4)=MONTH($H202),YEAR(AI$4)=YEAR($H202)),#REF!,IF(AND(MONTH(AI$4)=MONTH($G202),YEAR(AI$4)=YEAR($G202)),#REF!,IF(AND(AI$4&lt;($H202+1),(AI$4+1)&gt;$G202),$R202,0)))</f>
        <v>0</v>
      </c>
      <c r="AJ202" s="1285">
        <f>IF(AND(MONTH(AJ$4)=MONTH($H202),YEAR(AJ$4)=YEAR($H202)),#REF!,IF(AND(MONTH(AJ$4)=MONTH($G202),YEAR(AJ$4)=YEAR($G202)),#REF!,IF(AND(AJ$4&lt;($H202+1),(AJ$4+1)&gt;$G202),$U202,0)))</f>
        <v>0</v>
      </c>
      <c r="AK202" s="1285">
        <f>IF(AND(MONTH(AK$4)=MONTH($H202),YEAR(AK$4)=YEAR($H202)),#REF!,IF(AND(MONTH(AK$4)=MONTH($G202),YEAR(AK$4)=YEAR($G202)),#REF!,IF(AND(AK$4&lt;($H202+1),(AK$4+1)&gt;$G202),$U202,0)))</f>
        <v>0</v>
      </c>
      <c r="AL202" s="1285">
        <f>IF(AND(MONTH(AL$4)=MONTH($H202),YEAR(AL$4)=YEAR($H202)),#REF!,IF(AND(MONTH(AL$4)=MONTH($G202),YEAR(AL$4)=YEAR($G202)),#REF!,IF(AND(AL$4&lt;($H202+1),(AL$4+1)&gt;$G202),$U202,0)))</f>
        <v>0</v>
      </c>
      <c r="AM202" s="1285">
        <f>IF(AND(MONTH(AM$4)=MONTH($H202),YEAR(AM$4)=YEAR($H202)),#REF!,IF(AND(MONTH(AM$4)=MONTH($G202),YEAR(AM$4)=YEAR($G202)),#REF!,IF(AND(AM$4&lt;($H202+1),(AM$4+1)&gt;$G202),$U202,0)))</f>
        <v>0</v>
      </c>
      <c r="AN202" s="1285">
        <f>IF(AND(MONTH(AN$4)=MONTH($H202),YEAR(AN$4)=YEAR($H202)),#REF!,IF(AND(MONTH(AN$4)=MONTH($G202),YEAR(AN$4)=YEAR($G202)),#REF!,IF(AND(AN$4&lt;($H202+1),(AN$4+1)&gt;$G202),$U202,0)))</f>
        <v>0</v>
      </c>
      <c r="AO202" s="1285">
        <f>IF(AND(MONTH(AO$4)=MONTH($H202),YEAR(AO$4)=YEAR($H202)),#REF!,IF(AND(MONTH(AO$4)=MONTH($G202),YEAR(AO$4)=YEAR($G202)),#REF!,IF(AND(AO$4&lt;($H202+1),(AO$4+1)&gt;$G202),$U202,0)))</f>
        <v>0</v>
      </c>
      <c r="AP202" s="1285">
        <f>IF(AND(MONTH(AP$4)=MONTH($H202),YEAR(AP$4)=YEAR($H202)),#REF!,IF(AND(MONTH(AP$4)=MONTH($G202),YEAR(AP$4)=YEAR($G202)),#REF!,IF(AND(AP$4&lt;($H202+1),(AP$4+1)&gt;$G202),$U202,0)))</f>
        <v>0</v>
      </c>
      <c r="AQ202" s="1285">
        <f>IF(AND(MONTH(AQ$4)=MONTH($H202),YEAR(AQ$4)=YEAR($H202)),#REF!,IF(AND(MONTH(AQ$4)=MONTH($G202),YEAR(AQ$4)=YEAR($G202)),#REF!,IF(AND(AQ$4&lt;($H202+1),(AQ$4+1)&gt;$G202),$U202,0)))</f>
        <v>0</v>
      </c>
      <c r="AR202" s="1285">
        <f>IF(AND(MONTH(AR$4)=MONTH($H202),YEAR(AR$4)=YEAR($H202)),#REF!,IF(AND(MONTH(AR$4)=MONTH($G202),YEAR(AR$4)=YEAR($G202)),#REF!,IF(AND(AR$4&lt;($H202+1),(AR$4+1)&gt;$G202),$U202,0)))</f>
        <v>0</v>
      </c>
      <c r="AS202" s="1285">
        <f>IF(AND(MONTH(AS$4)=MONTH($H202),YEAR(AS$4)=YEAR($H202)),#REF!,IF(AND(MONTH(AS$4)=MONTH($G202),YEAR(AS$4)=YEAR($G202)),#REF!,IF(AND(AS$4&lt;($H202+1),(AS$4+1)&gt;$G202),$U202,0)))</f>
        <v>0</v>
      </c>
      <c r="AT202" s="1285">
        <f>IF(AND(MONTH(AT$4)=MONTH($H202),YEAR(AT$4)=YEAR($H202)),#REF!,IF(AND(MONTH(AT$4)=MONTH($G202),YEAR(AT$4)=YEAR($G202)),#REF!,IF(AND(AT$4&lt;($H202+1),(AT$4+1)&gt;$G202),$U202,0)))</f>
        <v>0</v>
      </c>
      <c r="AU202" s="1300"/>
      <c r="AV202" s="1028"/>
      <c r="AW202" s="1028"/>
    </row>
    <row r="203" spans="1:49" ht="18" customHeight="1">
      <c r="A203" s="1186">
        <v>76</v>
      </c>
      <c r="B203" s="1187" t="s">
        <v>67</v>
      </c>
      <c r="C203" s="1187" t="s">
        <v>35</v>
      </c>
      <c r="D203" s="1187"/>
      <c r="E203" s="1187" t="s">
        <v>232</v>
      </c>
      <c r="F203" s="1189" t="s">
        <v>230</v>
      </c>
      <c r="G203" s="1190">
        <v>44089</v>
      </c>
      <c r="H203" s="1190">
        <v>45147</v>
      </c>
      <c r="I203" s="1235"/>
      <c r="J203" s="1236">
        <v>1.27</v>
      </c>
      <c r="K203" s="1236">
        <v>1.27</v>
      </c>
      <c r="L203" s="1238">
        <v>0</v>
      </c>
      <c r="M203" s="1238">
        <v>0</v>
      </c>
      <c r="N203" s="1238">
        <v>0</v>
      </c>
      <c r="O203" s="1238">
        <v>0</v>
      </c>
      <c r="P203" s="1234">
        <f t="shared" ref="P203:P212" si="68">L203+M203</f>
        <v>0</v>
      </c>
      <c r="Q203" s="1284">
        <v>150</v>
      </c>
      <c r="R203" s="1285">
        <f t="shared" si="60"/>
        <v>0</v>
      </c>
      <c r="S203" s="1285">
        <f t="shared" si="63"/>
        <v>150</v>
      </c>
      <c r="T203" s="1285">
        <v>150</v>
      </c>
      <c r="U203" s="1285">
        <f t="shared" si="65"/>
        <v>0</v>
      </c>
      <c r="V203" s="1285">
        <f t="shared" si="64"/>
        <v>150</v>
      </c>
      <c r="W203" s="1285">
        <f>IF(AND(MONTH(W$4)=MONTH($H203),YEAR(W$4)=YEAR($H203)),#REF!,IF(AND(MONTH(W$4)=MONTH($G203),YEAR(W$4)=YEAR($G203)),#REF!,IF(AND(W$4&lt;($H203+1),(W$4+1)&gt;$G203),$Q203,0)))</f>
        <v>150</v>
      </c>
      <c r="X203" s="1285">
        <f>IF(AND(MONTH(X$4)=MONTH($H203),YEAR(X$4)=YEAR($H203)),#REF!,IF(AND(MONTH(X$4)=MONTH($G203),YEAR(X$4)=YEAR($G203)),#REF!,IF(AND(X$4&lt;($H203+1),(X$4+1)&gt;$G203),$T203,0)))</f>
        <v>150</v>
      </c>
      <c r="Y203" s="1285">
        <f>IF(AND(MONTH(Y$4)=MONTH($H203),YEAR(Y$4)=YEAR($H203)),#REF!,IF(AND(MONTH(Y$4)=MONTH($G203),YEAR(Y$4)=YEAR($G203)),#REF!,IF(AND(Y$4&lt;($H203+1),(Y$4+1)&gt;$G203),$T203,0)))</f>
        <v>150</v>
      </c>
      <c r="Z203" s="1285">
        <f>IF(AND(MONTH(Z$4)=MONTH($H203),YEAR(Z$4)=YEAR($H203)),#REF!,IF(AND(MONTH(Z$4)=MONTH($G203),YEAR(Z$4)=YEAR($G203)),#REF!,IF(AND(Z$4&lt;($H203+1),(Z$4+1)&gt;$G203),$T203,0)))</f>
        <v>150</v>
      </c>
      <c r="AA203" s="1285">
        <f>IF(AND(MONTH(AA$4)=MONTH($H203),YEAR(AA$4)=YEAR($H203)),#REF!,IF(AND(MONTH(AA$4)=MONTH($G203),YEAR(AA$4)=YEAR($G203)),#REF!,IF(AND(AA$4&lt;($H203+1),(AA$4+1)&gt;$G203),$T203,0)))</f>
        <v>150</v>
      </c>
      <c r="AB203" s="1285">
        <f>IF(AND(MONTH(AB$4)=MONTH($H203),YEAR(AB$4)=YEAR($H203)),#REF!,IF(AND(MONTH(AB$4)=MONTH($G203),YEAR(AB$4)=YEAR($G203)),#REF!,IF(AND(AB$4&lt;($H203+1),(AB$4+1)&gt;$G203),$T203,0)))</f>
        <v>150</v>
      </c>
      <c r="AC203" s="1285">
        <f>IF(AND(MONTH(AC$4)=MONTH($H203),YEAR(AC$4)=YEAR($H203)),#REF!,IF(AND(MONTH(AC$4)=MONTH($G203),YEAR(AC$4)=YEAR($G203)),#REF!,IF(AND(AC$4&lt;($H203+1),(AC$4+1)&gt;$G203),$T203,0)))</f>
        <v>150</v>
      </c>
      <c r="AD203" s="1285" t="e">
        <f>IF(AND(MONTH(AD$4)=MONTH($H203),YEAR(AD$4)=YEAR($H203)),#REF!,IF(AND(MONTH(AD$4)=MONTH($G203),YEAR(AD$4)=YEAR($G203)),#REF!,IF(AND(AD$4&lt;($H203+1),(AD$4+1)&gt;$G203),$T203,0)))</f>
        <v>#REF!</v>
      </c>
      <c r="AE203" s="1285">
        <f>IF(AND(MONTH(AE$4)=MONTH($H203),YEAR(AE$4)=YEAR($H203)),#REF!,IF(AND(MONTH(AE$4)=MONTH($G203),YEAR(AE$4)=YEAR($G203)),#REF!,IF(AND(AE$4&lt;($H203+1),(AE$4+1)&gt;$G203),$T203,0)))</f>
        <v>0</v>
      </c>
      <c r="AF203" s="1285">
        <f>IF(AND(MONTH(AF$4)=MONTH($H203),YEAR(AF$4)=YEAR($H203)),#REF!,IF(AND(MONTH(AF$4)=MONTH($G203),YEAR(AF$4)=YEAR($G203)),#REF!,IF(AND(AF$4&lt;($H203+1),(AF$4+1)&gt;$G203),$T203,0)))</f>
        <v>0</v>
      </c>
      <c r="AG203" s="1285">
        <f>IF(AND(MONTH(AG$4)=MONTH($H203),YEAR(AG$4)=YEAR($H203)),#REF!,IF(AND(MONTH(AG$4)=MONTH($G203),YEAR(AG$4)=YEAR($G203)),#REF!,IF(AND(AG$4&lt;($H203+1),(AG$4+1)&gt;$G203),$T203,0)))</f>
        <v>0</v>
      </c>
      <c r="AH203" s="1285">
        <f>IF(AND(MONTH(AH$4)=MONTH($H203),YEAR(AH$4)=YEAR($H203)),#REF!,IF(AND(MONTH(AH$4)=MONTH($G203),YEAR(AH$4)=YEAR($G203)),#REF!,IF(AND(AH$4&lt;($H203+1),(AH$4+1)&gt;$G203),$T203,0)))</f>
        <v>0</v>
      </c>
      <c r="AI203" s="1285">
        <f>IF(AND(MONTH(AI$4)=MONTH($H203),YEAR(AI$4)=YEAR($H203)),#REF!,IF(AND(MONTH(AI$4)=MONTH($G203),YEAR(AI$4)=YEAR($G203)),#REF!,IF(AND(AI$4&lt;($H203+1),(AI$4+1)&gt;$G203),$R203,0)))</f>
        <v>0</v>
      </c>
      <c r="AJ203" s="1285">
        <f>IF(AND(MONTH(AJ$4)=MONTH($H203),YEAR(AJ$4)=YEAR($H203)),#REF!,IF(AND(MONTH(AJ$4)=MONTH($G203),YEAR(AJ$4)=YEAR($G203)),#REF!,IF(AND(AJ$4&lt;($H203+1),(AJ$4+1)&gt;$G203),$U203,0)))</f>
        <v>0</v>
      </c>
      <c r="AK203" s="1285">
        <f>IF(AND(MONTH(AK$4)=MONTH($H203),YEAR(AK$4)=YEAR($H203)),#REF!,IF(AND(MONTH(AK$4)=MONTH($G203),YEAR(AK$4)=YEAR($G203)),#REF!,IF(AND(AK$4&lt;($H203+1),(AK$4+1)&gt;$G203),$U203,0)))</f>
        <v>0</v>
      </c>
      <c r="AL203" s="1285">
        <f>IF(AND(MONTH(AL$4)=MONTH($H203),YEAR(AL$4)=YEAR($H203)),#REF!,IF(AND(MONTH(AL$4)=MONTH($G203),YEAR(AL$4)=YEAR($G203)),#REF!,IF(AND(AL$4&lt;($H203+1),(AL$4+1)&gt;$G203),$U203,0)))</f>
        <v>0</v>
      </c>
      <c r="AM203" s="1285">
        <f>IF(AND(MONTH(AM$4)=MONTH($H203),YEAR(AM$4)=YEAR($H203)),#REF!,IF(AND(MONTH(AM$4)=MONTH($G203),YEAR(AM$4)=YEAR($G203)),#REF!,IF(AND(AM$4&lt;($H203+1),(AM$4+1)&gt;$G203),$U203,0)))</f>
        <v>0</v>
      </c>
      <c r="AN203" s="1285">
        <f>IF(AND(MONTH(AN$4)=MONTH($H203),YEAR(AN$4)=YEAR($H203)),#REF!,IF(AND(MONTH(AN$4)=MONTH($G203),YEAR(AN$4)=YEAR($G203)),#REF!,IF(AND(AN$4&lt;($H203+1),(AN$4+1)&gt;$G203),$U203,0)))</f>
        <v>0</v>
      </c>
      <c r="AO203" s="1285">
        <f>IF(AND(MONTH(AO$4)=MONTH($H203),YEAR(AO$4)=YEAR($H203)),#REF!,IF(AND(MONTH(AO$4)=MONTH($G203),YEAR(AO$4)=YEAR($G203)),#REF!,IF(AND(AO$4&lt;($H203+1),(AO$4+1)&gt;$G203),$U203,0)))</f>
        <v>0</v>
      </c>
      <c r="AP203" s="1285" t="e">
        <f>IF(AND(MONTH(AP$4)=MONTH($H203),YEAR(AP$4)=YEAR($H203)),#REF!,IF(AND(MONTH(AP$4)=MONTH($G203),YEAR(AP$4)=YEAR($G203)),#REF!,IF(AND(AP$4&lt;($H203+1),(AP$4+1)&gt;$G203),$U203,0)))</f>
        <v>#REF!</v>
      </c>
      <c r="AQ203" s="1285">
        <f>IF(AND(MONTH(AQ$4)=MONTH($H203),YEAR(AQ$4)=YEAR($H203)),#REF!,IF(AND(MONTH(AQ$4)=MONTH($G203),YEAR(AQ$4)=YEAR($G203)),#REF!,IF(AND(AQ$4&lt;($H203+1),(AQ$4+1)&gt;$G203),$U203,0)))</f>
        <v>0</v>
      </c>
      <c r="AR203" s="1285">
        <f>IF(AND(MONTH(AR$4)=MONTH($H203),YEAR(AR$4)=YEAR($H203)),#REF!,IF(AND(MONTH(AR$4)=MONTH($G203),YEAR(AR$4)=YEAR($G203)),#REF!,IF(AND(AR$4&lt;($H203+1),(AR$4+1)&gt;$G203),$U203,0)))</f>
        <v>0</v>
      </c>
      <c r="AS203" s="1285">
        <f>IF(AND(MONTH(AS$4)=MONTH($H203),YEAR(AS$4)=YEAR($H203)),#REF!,IF(AND(MONTH(AS$4)=MONTH($G203),YEAR(AS$4)=YEAR($G203)),#REF!,IF(AND(AS$4&lt;($H203+1),(AS$4+1)&gt;$G203),$U203,0)))</f>
        <v>0</v>
      </c>
      <c r="AT203" s="1285">
        <f>IF(AND(MONTH(AT$4)=MONTH($H203),YEAR(AT$4)=YEAR($H203)),#REF!,IF(AND(MONTH(AT$4)=MONTH($G203),YEAR(AT$4)=YEAR($G203)),#REF!,IF(AND(AT$4&lt;($H203+1),(AT$4+1)&gt;$G203),$U203,0)))</f>
        <v>0</v>
      </c>
      <c r="AU203" s="1297"/>
      <c r="AV203" s="1028"/>
      <c r="AW203" s="1028"/>
    </row>
    <row r="204" spans="1:49" ht="18" customHeight="1">
      <c r="A204" s="1186">
        <v>77</v>
      </c>
      <c r="B204" s="1187" t="s">
        <v>167</v>
      </c>
      <c r="C204" s="1187" t="s">
        <v>35</v>
      </c>
      <c r="D204" s="1187"/>
      <c r="E204" s="1195" t="s">
        <v>233</v>
      </c>
      <c r="F204" s="1197" t="s">
        <v>234</v>
      </c>
      <c r="G204" s="1190">
        <v>44577</v>
      </c>
      <c r="H204" s="1190">
        <v>44941</v>
      </c>
      <c r="I204" s="1235"/>
      <c r="J204" s="1236">
        <v>100</v>
      </c>
      <c r="K204" s="1236">
        <v>100</v>
      </c>
      <c r="L204" s="1237">
        <v>5.75</v>
      </c>
      <c r="M204" s="1237">
        <v>1.38</v>
      </c>
      <c r="N204" s="1238">
        <v>0</v>
      </c>
      <c r="O204" s="1238">
        <v>0</v>
      </c>
      <c r="P204" s="1234">
        <f t="shared" si="68"/>
        <v>7.13</v>
      </c>
      <c r="Q204" s="1284">
        <f t="shared" ref="Q204:Q210" si="69">L204*K204</f>
        <v>575</v>
      </c>
      <c r="R204" s="1285">
        <f t="shared" si="60"/>
        <v>138</v>
      </c>
      <c r="S204" s="1285">
        <f t="shared" si="63"/>
        <v>713</v>
      </c>
      <c r="T204" s="1285">
        <f t="shared" ref="T204:T210" si="70">N204*K204</f>
        <v>0</v>
      </c>
      <c r="U204" s="1285">
        <f t="shared" si="65"/>
        <v>0</v>
      </c>
      <c r="V204" s="1285">
        <f t="shared" si="64"/>
        <v>0</v>
      </c>
      <c r="W204" s="1285" t="e">
        <f>IF(AND(MONTH(W$4)=MONTH($H204),YEAR(W$4)=YEAR($H204)),#REF!,IF(AND(MONTH(W$4)=MONTH($G204),YEAR(W$4)=YEAR($G204)),#REF!,IF(AND(W$4&lt;($H204+1),(W$4+1)&gt;$G204),$Q204,0)))</f>
        <v>#REF!</v>
      </c>
      <c r="X204" s="1285">
        <f>IF(AND(MONTH(X$4)=MONTH($H204),YEAR(X$4)=YEAR($H204)),#REF!,IF(AND(MONTH(X$4)=MONTH($G204),YEAR(X$4)=YEAR($G204)),#REF!,IF(AND(X$4&lt;($H204+1),(X$4+1)&gt;$G204),$T204,0)))</f>
        <v>0</v>
      </c>
      <c r="Y204" s="1285">
        <f>IF(AND(MONTH(Y$4)=MONTH($H204),YEAR(Y$4)=YEAR($H204)),#REF!,IF(AND(MONTH(Y$4)=MONTH($G204),YEAR(Y$4)=YEAR($G204)),#REF!,IF(AND(Y$4&lt;($H204+1),(Y$4+1)&gt;$G204),$T204,0)))</f>
        <v>0</v>
      </c>
      <c r="Z204" s="1285">
        <f>IF(AND(MONTH(Z$4)=MONTH($H204),YEAR(Z$4)=YEAR($H204)),#REF!,IF(AND(MONTH(Z$4)=MONTH($G204),YEAR(Z$4)=YEAR($G204)),#REF!,IF(AND(Z$4&lt;($H204+1),(Z$4+1)&gt;$G204),$T204,0)))</f>
        <v>0</v>
      </c>
      <c r="AA204" s="1285">
        <f>IF(AND(MONTH(AA$4)=MONTH($H204),YEAR(AA$4)=YEAR($H204)),#REF!,IF(AND(MONTH(AA$4)=MONTH($G204),YEAR(AA$4)=YEAR($G204)),#REF!,IF(AND(AA$4&lt;($H204+1),(AA$4+1)&gt;$G204),$T204,0)))</f>
        <v>0</v>
      </c>
      <c r="AB204" s="1285">
        <f>IF(AND(MONTH(AB$4)=MONTH($H204),YEAR(AB$4)=YEAR($H204)),#REF!,IF(AND(MONTH(AB$4)=MONTH($G204),YEAR(AB$4)=YEAR($G204)),#REF!,IF(AND(AB$4&lt;($H204+1),(AB$4+1)&gt;$G204),$T204,0)))</f>
        <v>0</v>
      </c>
      <c r="AC204" s="1285">
        <f>IF(AND(MONTH(AC$4)=MONTH($H204),YEAR(AC$4)=YEAR($H204)),#REF!,IF(AND(MONTH(AC$4)=MONTH($G204),YEAR(AC$4)=YEAR($G204)),#REF!,IF(AND(AC$4&lt;($H204+1),(AC$4+1)&gt;$G204),$T204,0)))</f>
        <v>0</v>
      </c>
      <c r="AD204" s="1285">
        <f>IF(AND(MONTH(AD$4)=MONTH($H204),YEAR(AD$4)=YEAR($H204)),#REF!,IF(AND(MONTH(AD$4)=MONTH($G204),YEAR(AD$4)=YEAR($G204)),#REF!,IF(AND(AD$4&lt;($H204+1),(AD$4+1)&gt;$G204),$T204,0)))</f>
        <v>0</v>
      </c>
      <c r="AE204" s="1285">
        <f>IF(AND(MONTH(AE$4)=MONTH($H204),YEAR(AE$4)=YEAR($H204)),#REF!,IF(AND(MONTH(AE$4)=MONTH($G204),YEAR(AE$4)=YEAR($G204)),#REF!,IF(AND(AE$4&lt;($H204+1),(AE$4+1)&gt;$G204),$T204,0)))</f>
        <v>0</v>
      </c>
      <c r="AF204" s="1285">
        <f>IF(AND(MONTH(AF$4)=MONTH($H204),YEAR(AF$4)=YEAR($H204)),#REF!,IF(AND(MONTH(AF$4)=MONTH($G204),YEAR(AF$4)=YEAR($G204)),#REF!,IF(AND(AF$4&lt;($H204+1),(AF$4+1)&gt;$G204),$T204,0)))</f>
        <v>0</v>
      </c>
      <c r="AG204" s="1285">
        <f>IF(AND(MONTH(AG$4)=MONTH($H204),YEAR(AG$4)=YEAR($H204)),#REF!,IF(AND(MONTH(AG$4)=MONTH($G204),YEAR(AG$4)=YEAR($G204)),#REF!,IF(AND(AG$4&lt;($H204+1),(AG$4+1)&gt;$G204),$T204,0)))</f>
        <v>0</v>
      </c>
      <c r="AH204" s="1285">
        <f>IF(AND(MONTH(AH$4)=MONTH($H204),YEAR(AH$4)=YEAR($H204)),#REF!,IF(AND(MONTH(AH$4)=MONTH($G204),YEAR(AH$4)=YEAR($G204)),#REF!,IF(AND(AH$4&lt;($H204+1),(AH$4+1)&gt;$G204),$T204,0)))</f>
        <v>0</v>
      </c>
      <c r="AI204" s="1285" t="e">
        <f>IF(AND(MONTH(AI$4)=MONTH($H204),YEAR(AI$4)=YEAR($H204)),#REF!,IF(AND(MONTH(AI$4)=MONTH($G204),YEAR(AI$4)=YEAR($G204)),#REF!,IF(AND(AI$4&lt;($H204+1),(AI$4+1)&gt;$G204),$R204,0)))</f>
        <v>#REF!</v>
      </c>
      <c r="AJ204" s="1285">
        <f>IF(AND(MONTH(AJ$4)=MONTH($H204),YEAR(AJ$4)=YEAR($H204)),#REF!,IF(AND(MONTH(AJ$4)=MONTH($G204),YEAR(AJ$4)=YEAR($G204)),#REF!,IF(AND(AJ$4&lt;($H204+1),(AJ$4+1)&gt;$G204),$U204,0)))</f>
        <v>0</v>
      </c>
      <c r="AK204" s="1285">
        <f>IF(AND(MONTH(AK$4)=MONTH($H204),YEAR(AK$4)=YEAR($H204)),#REF!,IF(AND(MONTH(AK$4)=MONTH($G204),YEAR(AK$4)=YEAR($G204)),#REF!,IF(AND(AK$4&lt;($H204+1),(AK$4+1)&gt;$G204),$U204,0)))</f>
        <v>0</v>
      </c>
      <c r="AL204" s="1285">
        <f>IF(AND(MONTH(AL$4)=MONTH($H204),YEAR(AL$4)=YEAR($H204)),#REF!,IF(AND(MONTH(AL$4)=MONTH($G204),YEAR(AL$4)=YEAR($G204)),#REF!,IF(AND(AL$4&lt;($H204+1),(AL$4+1)&gt;$G204),$U204,0)))</f>
        <v>0</v>
      </c>
      <c r="AM204" s="1285">
        <f>IF(AND(MONTH(AM$4)=MONTH($H204),YEAR(AM$4)=YEAR($H204)),#REF!,IF(AND(MONTH(AM$4)=MONTH($G204),YEAR(AM$4)=YEAR($G204)),#REF!,IF(AND(AM$4&lt;($H204+1),(AM$4+1)&gt;$G204),$U204,0)))</f>
        <v>0</v>
      </c>
      <c r="AN204" s="1285">
        <f>IF(AND(MONTH(AN$4)=MONTH($H204),YEAR(AN$4)=YEAR($H204)),#REF!,IF(AND(MONTH(AN$4)=MONTH($G204),YEAR(AN$4)=YEAR($G204)),#REF!,IF(AND(AN$4&lt;($H204+1),(AN$4+1)&gt;$G204),$U204,0)))</f>
        <v>0</v>
      </c>
      <c r="AO204" s="1285">
        <f>IF(AND(MONTH(AO$4)=MONTH($H204),YEAR(AO$4)=YEAR($H204)),#REF!,IF(AND(MONTH(AO$4)=MONTH($G204),YEAR(AO$4)=YEAR($G204)),#REF!,IF(AND(AO$4&lt;($H204+1),(AO$4+1)&gt;$G204),$U204,0)))</f>
        <v>0</v>
      </c>
      <c r="AP204" s="1285">
        <f>IF(AND(MONTH(AP$4)=MONTH($H204),YEAR(AP$4)=YEAR($H204)),#REF!,IF(AND(MONTH(AP$4)=MONTH($G204),YEAR(AP$4)=YEAR($G204)),#REF!,IF(AND(AP$4&lt;($H204+1),(AP$4+1)&gt;$G204),$U204,0)))</f>
        <v>0</v>
      </c>
      <c r="AQ204" s="1285">
        <f>IF(AND(MONTH(AQ$4)=MONTH($H204),YEAR(AQ$4)=YEAR($H204)),#REF!,IF(AND(MONTH(AQ$4)=MONTH($G204),YEAR(AQ$4)=YEAR($G204)),#REF!,IF(AND(AQ$4&lt;($H204+1),(AQ$4+1)&gt;$G204),$U204,0)))</f>
        <v>0</v>
      </c>
      <c r="AR204" s="1285">
        <f>IF(AND(MONTH(AR$4)=MONTH($H204),YEAR(AR$4)=YEAR($H204)),#REF!,IF(AND(MONTH(AR$4)=MONTH($G204),YEAR(AR$4)=YEAR($G204)),#REF!,IF(AND(AR$4&lt;($H204+1),(AR$4+1)&gt;$G204),$U204,0)))</f>
        <v>0</v>
      </c>
      <c r="AS204" s="1285">
        <f>IF(AND(MONTH(AS$4)=MONTH($H204),YEAR(AS$4)=YEAR($H204)),#REF!,IF(AND(MONTH(AS$4)=MONTH($G204),YEAR(AS$4)=YEAR($G204)),#REF!,IF(AND(AS$4&lt;($H204+1),(AS$4+1)&gt;$G204),$U204,0)))</f>
        <v>0</v>
      </c>
      <c r="AT204" s="1285">
        <f>IF(AND(MONTH(AT$4)=MONTH($H204),YEAR(AT$4)=YEAR($H204)),#REF!,IF(AND(MONTH(AT$4)=MONTH($G204),YEAR(AT$4)=YEAR($G204)),#REF!,IF(AND(AT$4&lt;($H204+1),(AT$4+1)&gt;$G204),$U204,0)))</f>
        <v>0</v>
      </c>
      <c r="AU204" s="1297"/>
      <c r="AV204" s="1028"/>
      <c r="AW204" s="1028"/>
    </row>
    <row r="205" spans="1:49" ht="18" customHeight="1">
      <c r="A205" s="1186">
        <v>77</v>
      </c>
      <c r="B205" s="1187" t="s">
        <v>167</v>
      </c>
      <c r="C205" s="1187" t="s">
        <v>35</v>
      </c>
      <c r="D205" s="1187"/>
      <c r="E205" s="1325"/>
      <c r="F205" s="1200" t="s">
        <v>234</v>
      </c>
      <c r="G205" s="1203">
        <v>44942</v>
      </c>
      <c r="H205" s="1203">
        <v>46402</v>
      </c>
      <c r="I205" s="1245"/>
      <c r="J205" s="1246">
        <v>0</v>
      </c>
      <c r="K205" s="1246">
        <v>100</v>
      </c>
      <c r="L205" s="1247">
        <v>5.75</v>
      </c>
      <c r="M205" s="1247">
        <v>1.38</v>
      </c>
      <c r="N205" s="1247">
        <v>5.6924999999999999</v>
      </c>
      <c r="O205" s="1248">
        <v>2.2999999999999998</v>
      </c>
      <c r="P205" s="1249">
        <f t="shared" si="68"/>
        <v>7.13</v>
      </c>
      <c r="Q205" s="1284">
        <f t="shared" si="69"/>
        <v>575</v>
      </c>
      <c r="R205" s="1285">
        <f t="shared" si="60"/>
        <v>138</v>
      </c>
      <c r="S205" s="1285">
        <f t="shared" si="63"/>
        <v>713</v>
      </c>
      <c r="T205" s="1285">
        <f t="shared" si="70"/>
        <v>569.25</v>
      </c>
      <c r="U205" s="1285">
        <f t="shared" si="65"/>
        <v>230</v>
      </c>
      <c r="V205" s="1285">
        <f t="shared" si="64"/>
        <v>799.25</v>
      </c>
      <c r="W205" s="1285" t="e">
        <f>IF(AND(MONTH(W$4)=MONTH($H205),YEAR(W$4)=YEAR($H205)),#REF!,IF(AND(MONTH(W$4)=MONTH($G205),YEAR(W$4)=YEAR($G205)),#REF!,IF(AND(W$4&lt;($H205+1),(W$4+1)&gt;$G205),$Q205,0)))</f>
        <v>#REF!</v>
      </c>
      <c r="X205" s="1285">
        <f>IF(AND(MONTH(X$4)=MONTH($H205),YEAR(X$4)=YEAR($H205)),#REF!,IF(AND(MONTH(X$4)=MONTH($G205),YEAR(X$4)=YEAR($G205)),#REF!,IF(AND(X$4&lt;($H205+1),(X$4+1)&gt;$G205),$T205,0)))</f>
        <v>569.25</v>
      </c>
      <c r="Y205" s="1285">
        <f>IF(AND(MONTH(Y$4)=MONTH($H205),YEAR(Y$4)=YEAR($H205)),#REF!,IF(AND(MONTH(Y$4)=MONTH($G205),YEAR(Y$4)=YEAR($G205)),#REF!,IF(AND(Y$4&lt;($H205+1),(Y$4+1)&gt;$G205),$T205,0)))</f>
        <v>569.25</v>
      </c>
      <c r="Z205" s="1285">
        <f>IF(AND(MONTH(Z$4)=MONTH($H205),YEAR(Z$4)=YEAR($H205)),#REF!,IF(AND(MONTH(Z$4)=MONTH($G205),YEAR(Z$4)=YEAR($G205)),#REF!,IF(AND(Z$4&lt;($H205+1),(Z$4+1)&gt;$G205),$T205,0)))</f>
        <v>569.25</v>
      </c>
      <c r="AA205" s="1285">
        <f>IF(AND(MONTH(AA$4)=MONTH($H205),YEAR(AA$4)=YEAR($H205)),#REF!,IF(AND(MONTH(AA$4)=MONTH($G205),YEAR(AA$4)=YEAR($G205)),#REF!,IF(AND(AA$4&lt;($H205+1),(AA$4+1)&gt;$G205),$T205,0)))</f>
        <v>569.25</v>
      </c>
      <c r="AB205" s="1285">
        <f>IF(AND(MONTH(AB$4)=MONTH($H205),YEAR(AB$4)=YEAR($H205)),#REF!,IF(AND(MONTH(AB$4)=MONTH($G205),YEAR(AB$4)=YEAR($G205)),#REF!,IF(AND(AB$4&lt;($H205+1),(AB$4+1)&gt;$G205),$T205,0)))</f>
        <v>569.25</v>
      </c>
      <c r="AC205" s="1285">
        <f>IF(AND(MONTH(AC$4)=MONTH($H205),YEAR(AC$4)=YEAR($H205)),#REF!,IF(AND(MONTH(AC$4)=MONTH($G205),YEAR(AC$4)=YEAR($G205)),#REF!,IF(AND(AC$4&lt;($H205+1),(AC$4+1)&gt;$G205),$T205,0)))</f>
        <v>569.25</v>
      </c>
      <c r="AD205" s="1285">
        <f>IF(AND(MONTH(AD$4)=MONTH($H205),YEAR(AD$4)=YEAR($H205)),#REF!,IF(AND(MONTH(AD$4)=MONTH($G205),YEAR(AD$4)=YEAR($G205)),#REF!,IF(AND(AD$4&lt;($H205+1),(AD$4+1)&gt;$G205),$T205,0)))</f>
        <v>569.25</v>
      </c>
      <c r="AE205" s="1285">
        <f>IF(AND(MONTH(AE$4)=MONTH($H205),YEAR(AE$4)=YEAR($H205)),#REF!,IF(AND(MONTH(AE$4)=MONTH($G205),YEAR(AE$4)=YEAR($G205)),#REF!,IF(AND(AE$4&lt;($H205+1),(AE$4+1)&gt;$G205),$T205,0)))</f>
        <v>569.25</v>
      </c>
      <c r="AF205" s="1285">
        <f>IF(AND(MONTH(AF$4)=MONTH($H205),YEAR(AF$4)=YEAR($H205)),#REF!,IF(AND(MONTH(AF$4)=MONTH($G205),YEAR(AF$4)=YEAR($G205)),#REF!,IF(AND(AF$4&lt;($H205+1),(AF$4+1)&gt;$G205),$T205,0)))</f>
        <v>569.25</v>
      </c>
      <c r="AG205" s="1285">
        <f>IF(AND(MONTH(AG$4)=MONTH($H205),YEAR(AG$4)=YEAR($H205)),#REF!,IF(AND(MONTH(AG$4)=MONTH($G205),YEAR(AG$4)=YEAR($G205)),#REF!,IF(AND(AG$4&lt;($H205+1),(AG$4+1)&gt;$G205),$T205,0)))</f>
        <v>569.25</v>
      </c>
      <c r="AH205" s="1285">
        <f>IF(AND(MONTH(AH$4)=MONTH($H205),YEAR(AH$4)=YEAR($H205)),#REF!,IF(AND(MONTH(AH$4)=MONTH($G205),YEAR(AH$4)=YEAR($G205)),#REF!,IF(AND(AH$4&lt;($H205+1),(AH$4+1)&gt;$G205),$T205,0)))</f>
        <v>569.25</v>
      </c>
      <c r="AI205" s="1285" t="e">
        <f>IF(AND(MONTH(AI$4)=MONTH($H205),YEAR(AI$4)=YEAR($H205)),#REF!,IF(AND(MONTH(AI$4)=MONTH($G205),YEAR(AI$4)=YEAR($G205)),#REF!,IF(AND(AI$4&lt;($H205+1),(AI$4+1)&gt;$G205),$R205,0)))</f>
        <v>#REF!</v>
      </c>
      <c r="AJ205" s="1285">
        <f>IF(AND(MONTH(AJ$4)=MONTH($H205),YEAR(AJ$4)=YEAR($H205)),#REF!,IF(AND(MONTH(AJ$4)=MONTH($G205),YEAR(AJ$4)=YEAR($G205)),#REF!,IF(AND(AJ$4&lt;($H205+1),(AJ$4+1)&gt;$G205),$U205,0)))</f>
        <v>230</v>
      </c>
      <c r="AK205" s="1285">
        <f>IF(AND(MONTH(AK$4)=MONTH($H205),YEAR(AK$4)=YEAR($H205)),#REF!,IF(AND(MONTH(AK$4)=MONTH($G205),YEAR(AK$4)=YEAR($G205)),#REF!,IF(AND(AK$4&lt;($H205+1),(AK$4+1)&gt;$G205),$U205,0)))</f>
        <v>230</v>
      </c>
      <c r="AL205" s="1285">
        <f>IF(AND(MONTH(AL$4)=MONTH($H205),YEAR(AL$4)=YEAR($H205)),#REF!,IF(AND(MONTH(AL$4)=MONTH($G205),YEAR(AL$4)=YEAR($G205)),#REF!,IF(AND(AL$4&lt;($H205+1),(AL$4+1)&gt;$G205),$U205,0)))</f>
        <v>230</v>
      </c>
      <c r="AM205" s="1285">
        <f>IF(AND(MONTH(AM$4)=MONTH($H205),YEAR(AM$4)=YEAR($H205)),#REF!,IF(AND(MONTH(AM$4)=MONTH($G205),YEAR(AM$4)=YEAR($G205)),#REF!,IF(AND(AM$4&lt;($H205+1),(AM$4+1)&gt;$G205),$U205,0)))</f>
        <v>230</v>
      </c>
      <c r="AN205" s="1285">
        <f>IF(AND(MONTH(AN$4)=MONTH($H205),YEAR(AN$4)=YEAR($H205)),#REF!,IF(AND(MONTH(AN$4)=MONTH($G205),YEAR(AN$4)=YEAR($G205)),#REF!,IF(AND(AN$4&lt;($H205+1),(AN$4+1)&gt;$G205),$U205,0)))</f>
        <v>230</v>
      </c>
      <c r="AO205" s="1285">
        <f>IF(AND(MONTH(AO$4)=MONTH($H205),YEAR(AO$4)=YEAR($H205)),#REF!,IF(AND(MONTH(AO$4)=MONTH($G205),YEAR(AO$4)=YEAR($G205)),#REF!,IF(AND(AO$4&lt;($H205+1),(AO$4+1)&gt;$G205),$U205,0)))</f>
        <v>230</v>
      </c>
      <c r="AP205" s="1285">
        <f>IF(AND(MONTH(AP$4)=MONTH($H205),YEAR(AP$4)=YEAR($H205)),#REF!,IF(AND(MONTH(AP$4)=MONTH($G205),YEAR(AP$4)=YEAR($G205)),#REF!,IF(AND(AP$4&lt;($H205+1),(AP$4+1)&gt;$G205),$U205,0)))</f>
        <v>230</v>
      </c>
      <c r="AQ205" s="1285">
        <f>IF(AND(MONTH(AQ$4)=MONTH($H205),YEAR(AQ$4)=YEAR($H205)),#REF!,IF(AND(MONTH(AQ$4)=MONTH($G205),YEAR(AQ$4)=YEAR($G205)),#REF!,IF(AND(AQ$4&lt;($H205+1),(AQ$4+1)&gt;$G205),$U205,0)))</f>
        <v>230</v>
      </c>
      <c r="AR205" s="1285">
        <f>IF(AND(MONTH(AR$4)=MONTH($H205),YEAR(AR$4)=YEAR($H205)),#REF!,IF(AND(MONTH(AR$4)=MONTH($G205),YEAR(AR$4)=YEAR($G205)),#REF!,IF(AND(AR$4&lt;($H205+1),(AR$4+1)&gt;$G205),$U205,0)))</f>
        <v>230</v>
      </c>
      <c r="AS205" s="1285">
        <f>IF(AND(MONTH(AS$4)=MONTH($H205),YEAR(AS$4)=YEAR($H205)),#REF!,IF(AND(MONTH(AS$4)=MONTH($G205),YEAR(AS$4)=YEAR($G205)),#REF!,IF(AND(AS$4&lt;($H205+1),(AS$4+1)&gt;$G205),$U205,0)))</f>
        <v>230</v>
      </c>
      <c r="AT205" s="1285">
        <f>IF(AND(MONTH(AT$4)=MONTH($H205),YEAR(AT$4)=YEAR($H205)),#REF!,IF(AND(MONTH(AT$4)=MONTH($G205),YEAR(AT$4)=YEAR($G205)),#REF!,IF(AND(AT$4&lt;($H205+1),(AT$4+1)&gt;$G205),$U205,0)))</f>
        <v>230</v>
      </c>
      <c r="AU205" s="1297"/>
      <c r="AV205" s="1028"/>
      <c r="AW205" s="1028"/>
    </row>
    <row r="206" spans="1:49" ht="18" customHeight="1">
      <c r="A206" s="1186">
        <v>78</v>
      </c>
      <c r="B206" s="1187" t="s">
        <v>167</v>
      </c>
      <c r="C206" s="1187" t="s">
        <v>35</v>
      </c>
      <c r="D206" s="1187"/>
      <c r="E206" s="1187" t="s">
        <v>235</v>
      </c>
      <c r="F206" s="1197" t="s">
        <v>236</v>
      </c>
      <c r="G206" s="1190">
        <v>44577</v>
      </c>
      <c r="H206" s="1190">
        <v>44941</v>
      </c>
      <c r="I206" s="1235"/>
      <c r="J206" s="1236">
        <v>1300</v>
      </c>
      <c r="K206" s="1236">
        <v>1300</v>
      </c>
      <c r="L206" s="1334">
        <v>0</v>
      </c>
      <c r="M206" s="1334">
        <v>0</v>
      </c>
      <c r="N206" s="1334">
        <v>0</v>
      </c>
      <c r="O206" s="1238">
        <v>0</v>
      </c>
      <c r="P206" s="1334">
        <f t="shared" si="68"/>
        <v>0</v>
      </c>
      <c r="Q206" s="1288">
        <f t="shared" si="69"/>
        <v>0</v>
      </c>
      <c r="R206" s="1285">
        <f t="shared" si="60"/>
        <v>0</v>
      </c>
      <c r="S206" s="1285">
        <f t="shared" si="63"/>
        <v>0</v>
      </c>
      <c r="T206" s="1285">
        <f t="shared" si="70"/>
        <v>0</v>
      </c>
      <c r="U206" s="1285">
        <f t="shared" si="65"/>
        <v>0</v>
      </c>
      <c r="V206" s="1285">
        <f t="shared" si="64"/>
        <v>0</v>
      </c>
      <c r="W206" s="1285" t="e">
        <f>IF(AND(MONTH(W$4)=MONTH($H206),YEAR(W$4)=YEAR($H206)),#REF!,IF(AND(MONTH(W$4)=MONTH($G206),YEAR(W$4)=YEAR($G206)),#REF!,IF(AND(W$4&lt;($H206+1),(W$4+1)&gt;$G206),$Q206,0)))</f>
        <v>#REF!</v>
      </c>
      <c r="X206" s="1285">
        <f>IF(AND(MONTH(X$4)=MONTH($H206),YEAR(X$4)=YEAR($H206)),#REF!,IF(AND(MONTH(X$4)=MONTH($G206),YEAR(X$4)=YEAR($G206)),#REF!,IF(AND(X$4&lt;($H206+1),(X$4+1)&gt;$G206),$T206,0)))</f>
        <v>0</v>
      </c>
      <c r="Y206" s="1285">
        <f>IF(AND(MONTH(Y$4)=MONTH($H206),YEAR(Y$4)=YEAR($H206)),#REF!,IF(AND(MONTH(Y$4)=MONTH($G206),YEAR(Y$4)=YEAR($G206)),#REF!,IF(AND(Y$4&lt;($H206+1),(Y$4+1)&gt;$G206),$T206,0)))</f>
        <v>0</v>
      </c>
      <c r="Z206" s="1285">
        <f>IF(AND(MONTH(Z$4)=MONTH($H206),YEAR(Z$4)=YEAR($H206)),#REF!,IF(AND(MONTH(Z$4)=MONTH($G206),YEAR(Z$4)=YEAR($G206)),#REF!,IF(AND(Z$4&lt;($H206+1),(Z$4+1)&gt;$G206),$T206,0)))</f>
        <v>0</v>
      </c>
      <c r="AA206" s="1285">
        <f>IF(AND(MONTH(AA$4)=MONTH($H206),YEAR(AA$4)=YEAR($H206)),#REF!,IF(AND(MONTH(AA$4)=MONTH($G206),YEAR(AA$4)=YEAR($G206)),#REF!,IF(AND(AA$4&lt;($H206+1),(AA$4+1)&gt;$G206),$T206,0)))</f>
        <v>0</v>
      </c>
      <c r="AB206" s="1285">
        <f>IF(AND(MONTH(AB$4)=MONTH($H206),YEAR(AB$4)=YEAR($H206)),#REF!,IF(AND(MONTH(AB$4)=MONTH($G206),YEAR(AB$4)=YEAR($G206)),#REF!,IF(AND(AB$4&lt;($H206+1),(AB$4+1)&gt;$G206),$T206,0)))</f>
        <v>0</v>
      </c>
      <c r="AC206" s="1285">
        <f>IF(AND(MONTH(AC$4)=MONTH($H206),YEAR(AC$4)=YEAR($H206)),#REF!,IF(AND(MONTH(AC$4)=MONTH($G206),YEAR(AC$4)=YEAR($G206)),#REF!,IF(AND(AC$4&lt;($H206+1),(AC$4+1)&gt;$G206),$T206,0)))</f>
        <v>0</v>
      </c>
      <c r="AD206" s="1285">
        <f>IF(AND(MONTH(AD$4)=MONTH($H206),YEAR(AD$4)=YEAR($H206)),#REF!,IF(AND(MONTH(AD$4)=MONTH($G206),YEAR(AD$4)=YEAR($G206)),#REF!,IF(AND(AD$4&lt;($H206+1),(AD$4+1)&gt;$G206),$T206,0)))</f>
        <v>0</v>
      </c>
      <c r="AE206" s="1285">
        <f>IF(AND(MONTH(AE$4)=MONTH($H206),YEAR(AE$4)=YEAR($H206)),#REF!,IF(AND(MONTH(AE$4)=MONTH($G206),YEAR(AE$4)=YEAR($G206)),#REF!,IF(AND(AE$4&lt;($H206+1),(AE$4+1)&gt;$G206),$T206,0)))</f>
        <v>0</v>
      </c>
      <c r="AF206" s="1285">
        <f>IF(AND(MONTH(AF$4)=MONTH($H206),YEAR(AF$4)=YEAR($H206)),#REF!,IF(AND(MONTH(AF$4)=MONTH($G206),YEAR(AF$4)=YEAR($G206)),#REF!,IF(AND(AF$4&lt;($H206+1),(AF$4+1)&gt;$G206),$T206,0)))</f>
        <v>0</v>
      </c>
      <c r="AG206" s="1285">
        <f>IF(AND(MONTH(AG$4)=MONTH($H206),YEAR(AG$4)=YEAR($H206)),#REF!,IF(AND(MONTH(AG$4)=MONTH($G206),YEAR(AG$4)=YEAR($G206)),#REF!,IF(AND(AG$4&lt;($H206+1),(AG$4+1)&gt;$G206),$T206,0)))</f>
        <v>0</v>
      </c>
      <c r="AH206" s="1285">
        <f>IF(AND(MONTH(AH$4)=MONTH($H206),YEAR(AH$4)=YEAR($H206)),#REF!,IF(AND(MONTH(AH$4)=MONTH($G206),YEAR(AH$4)=YEAR($G206)),#REF!,IF(AND(AH$4&lt;($H206+1),(AH$4+1)&gt;$G206),$T206,0)))</f>
        <v>0</v>
      </c>
      <c r="AI206" s="1285" t="e">
        <f>IF(AND(MONTH(AI$4)=MONTH($H206),YEAR(AI$4)=YEAR($H206)),#REF!,IF(AND(MONTH(AI$4)=MONTH($G206),YEAR(AI$4)=YEAR($G206)),#REF!,IF(AND(AI$4&lt;($H206+1),(AI$4+1)&gt;$G206),$R206,0)))</f>
        <v>#REF!</v>
      </c>
      <c r="AJ206" s="1285">
        <f>IF(AND(MONTH(AJ$4)=MONTH($H206),YEAR(AJ$4)=YEAR($H206)),#REF!,IF(AND(MONTH(AJ$4)=MONTH($G206),YEAR(AJ$4)=YEAR($G206)),#REF!,IF(AND(AJ$4&lt;($H206+1),(AJ$4+1)&gt;$G206),$U206,0)))</f>
        <v>0</v>
      </c>
      <c r="AK206" s="1285">
        <f>IF(AND(MONTH(AK$4)=MONTH($H206),YEAR(AK$4)=YEAR($H206)),#REF!,IF(AND(MONTH(AK$4)=MONTH($G206),YEAR(AK$4)=YEAR($G206)),#REF!,IF(AND(AK$4&lt;($H206+1),(AK$4+1)&gt;$G206),$U206,0)))</f>
        <v>0</v>
      </c>
      <c r="AL206" s="1285">
        <f>IF(AND(MONTH(AL$4)=MONTH($H206),YEAR(AL$4)=YEAR($H206)),#REF!,IF(AND(MONTH(AL$4)=MONTH($G206),YEAR(AL$4)=YEAR($G206)),#REF!,IF(AND(AL$4&lt;($H206+1),(AL$4+1)&gt;$G206),$U206,0)))</f>
        <v>0</v>
      </c>
      <c r="AM206" s="1285">
        <f>IF(AND(MONTH(AM$4)=MONTH($H206),YEAR(AM$4)=YEAR($H206)),#REF!,IF(AND(MONTH(AM$4)=MONTH($G206),YEAR(AM$4)=YEAR($G206)),#REF!,IF(AND(AM$4&lt;($H206+1),(AM$4+1)&gt;$G206),$U206,0)))</f>
        <v>0</v>
      </c>
      <c r="AN206" s="1285">
        <f>IF(AND(MONTH(AN$4)=MONTH($H206),YEAR(AN$4)=YEAR($H206)),#REF!,IF(AND(MONTH(AN$4)=MONTH($G206),YEAR(AN$4)=YEAR($G206)),#REF!,IF(AND(AN$4&lt;($H206+1),(AN$4+1)&gt;$G206),$U206,0)))</f>
        <v>0</v>
      </c>
      <c r="AO206" s="1285">
        <f>IF(AND(MONTH(AO$4)=MONTH($H206),YEAR(AO$4)=YEAR($H206)),#REF!,IF(AND(MONTH(AO$4)=MONTH($G206),YEAR(AO$4)=YEAR($G206)),#REF!,IF(AND(AO$4&lt;($H206+1),(AO$4+1)&gt;$G206),$U206,0)))</f>
        <v>0</v>
      </c>
      <c r="AP206" s="1285">
        <f>IF(AND(MONTH(AP$4)=MONTH($H206),YEAR(AP$4)=YEAR($H206)),#REF!,IF(AND(MONTH(AP$4)=MONTH($G206),YEAR(AP$4)=YEAR($G206)),#REF!,IF(AND(AP$4&lt;($H206+1),(AP$4+1)&gt;$G206),$U206,0)))</f>
        <v>0</v>
      </c>
      <c r="AQ206" s="1285">
        <f>IF(AND(MONTH(AQ$4)=MONTH($H206),YEAR(AQ$4)=YEAR($H206)),#REF!,IF(AND(MONTH(AQ$4)=MONTH($G206),YEAR(AQ$4)=YEAR($G206)),#REF!,IF(AND(AQ$4&lt;($H206+1),(AQ$4+1)&gt;$G206),$U206,0)))</f>
        <v>0</v>
      </c>
      <c r="AR206" s="1285">
        <f>IF(AND(MONTH(AR$4)=MONTH($H206),YEAR(AR$4)=YEAR($H206)),#REF!,IF(AND(MONTH(AR$4)=MONTH($G206),YEAR(AR$4)=YEAR($G206)),#REF!,IF(AND(AR$4&lt;($H206+1),(AR$4+1)&gt;$G206),$U206,0)))</f>
        <v>0</v>
      </c>
      <c r="AS206" s="1285">
        <f>IF(AND(MONTH(AS$4)=MONTH($H206),YEAR(AS$4)=YEAR($H206)),#REF!,IF(AND(MONTH(AS$4)=MONTH($G206),YEAR(AS$4)=YEAR($G206)),#REF!,IF(AND(AS$4&lt;($H206+1),(AS$4+1)&gt;$G206),$U206,0)))</f>
        <v>0</v>
      </c>
      <c r="AT206" s="1285">
        <f>IF(AND(MONTH(AT$4)=MONTH($H206),YEAR(AT$4)=YEAR($H206)),#REF!,IF(AND(MONTH(AT$4)=MONTH($G206),YEAR(AT$4)=YEAR($G206)),#REF!,IF(AND(AT$4&lt;($H206+1),(AT$4+1)&gt;$G206),$U206,0)))</f>
        <v>0</v>
      </c>
      <c r="AU206" s="1297"/>
      <c r="AV206" s="1028"/>
      <c r="AW206" s="1028"/>
    </row>
    <row r="207" spans="1:49" ht="18" customHeight="1">
      <c r="A207" s="1186">
        <v>78</v>
      </c>
      <c r="B207" s="1196" t="s">
        <v>167</v>
      </c>
      <c r="C207" s="1196" t="s">
        <v>35</v>
      </c>
      <c r="D207" s="1196"/>
      <c r="E207" s="1199"/>
      <c r="F207" s="1200" t="s">
        <v>236</v>
      </c>
      <c r="G207" s="1203">
        <v>44942</v>
      </c>
      <c r="H207" s="1203">
        <v>45306</v>
      </c>
      <c r="I207" s="1245"/>
      <c r="J207" s="1246">
        <v>1001</v>
      </c>
      <c r="K207" s="1246">
        <v>1001</v>
      </c>
      <c r="L207" s="1248">
        <v>7.7050000000000001</v>
      </c>
      <c r="M207" s="1248">
        <v>1.38</v>
      </c>
      <c r="N207" s="1248">
        <v>7.9407500000000004</v>
      </c>
      <c r="O207" s="1248">
        <v>2.2999999999999998</v>
      </c>
      <c r="P207" s="1249">
        <f t="shared" si="68"/>
        <v>9.0850000000000009</v>
      </c>
      <c r="Q207" s="1284">
        <f t="shared" si="69"/>
        <v>7712.7049999999999</v>
      </c>
      <c r="R207" s="1285">
        <f t="shared" si="60"/>
        <v>1381.38</v>
      </c>
      <c r="S207" s="1285">
        <f t="shared" si="63"/>
        <v>9094.0849999999991</v>
      </c>
      <c r="T207" s="1285">
        <f t="shared" si="70"/>
        <v>7948.6907499999998</v>
      </c>
      <c r="U207" s="1285">
        <f t="shared" si="65"/>
        <v>2302.3000000000002</v>
      </c>
      <c r="V207" s="1285">
        <f t="shared" si="64"/>
        <v>10250.990750000001</v>
      </c>
      <c r="W207" s="1285">
        <v>3458.06</v>
      </c>
      <c r="X207" s="1285">
        <v>5900</v>
      </c>
      <c r="Y207" s="1285">
        <v>5900</v>
      </c>
      <c r="Z207" s="1285">
        <v>5900</v>
      </c>
      <c r="AA207" s="1285">
        <v>5900</v>
      </c>
      <c r="AB207" s="1285">
        <v>5900</v>
      </c>
      <c r="AC207" s="1285">
        <v>5900</v>
      </c>
      <c r="AD207" s="1285">
        <f>IF(AND(MONTH(AD$4)=MONTH($H207),YEAR(AD$4)=YEAR($H207)),#REF!,IF(AND(MONTH(AD$4)=MONTH($G207),YEAR(AD$4)=YEAR($G207)),#REF!,IF(AND(AD$4&lt;($H207+1),(AD$4+1)&gt;$G207),$T207,0)))+38.86</f>
        <v>7987.5507500000003</v>
      </c>
      <c r="AE207" s="1285">
        <f>IF(AND(MONTH(AE$4)=MONTH($H207),YEAR(AE$4)=YEAR($H207)),#REF!,IF(AND(MONTH(AE$4)=MONTH($G207),YEAR(AE$4)=YEAR($G207)),#REF!,IF(AND(AE$4&lt;($H207+1),(AE$4+1)&gt;$G207),$T207,0)))</f>
        <v>7948.6907499999998</v>
      </c>
      <c r="AF207" s="1285">
        <f>IF(AND(MONTH(AF$4)=MONTH($H207),YEAR(AF$4)=YEAR($H207)),#REF!,IF(AND(MONTH(AF$4)=MONTH($G207),YEAR(AF$4)=YEAR($G207)),#REF!,IF(AND(AF$4&lt;($H207+1),(AF$4+1)&gt;$G207),$T207,0)))</f>
        <v>7948.6907499999998</v>
      </c>
      <c r="AG207" s="1285">
        <f>IF(AND(MONTH(AG$4)=MONTH($H207),YEAR(AG$4)=YEAR($H207)),#REF!,IF(AND(MONTH(AG$4)=MONTH($G207),YEAR(AG$4)=YEAR($G207)),#REF!,IF(AND(AG$4&lt;($H207+1),(AG$4+1)&gt;$G207),$T207,0)))</f>
        <v>7948.6907499999998</v>
      </c>
      <c r="AH207" s="1285">
        <f>IF(AND(MONTH(AH$4)=MONTH($H207),YEAR(AH$4)=YEAR($H207)),#REF!,IF(AND(MONTH(AH$4)=MONTH($G207),YEAR(AH$4)=YEAR($G207)),#REF!,IF(AND(AH$4&lt;($H207+1),(AH$4+1)&gt;$G207),$T207,0)))</f>
        <v>7948.6907499999998</v>
      </c>
      <c r="AI207" s="1285">
        <v>619.35</v>
      </c>
      <c r="AJ207" s="1285">
        <v>2000</v>
      </c>
      <c r="AK207" s="1285">
        <v>2000</v>
      </c>
      <c r="AL207" s="1285">
        <v>2000</v>
      </c>
      <c r="AM207" s="1285">
        <v>2000</v>
      </c>
      <c r="AN207" s="1285">
        <v>2000</v>
      </c>
      <c r="AO207" s="1285">
        <v>2000</v>
      </c>
      <c r="AP207" s="1285">
        <f>IF(AND(MONTH(AP$4)=MONTH($H207),YEAR(AP$4)=YEAR($H207)),#REF!,IF(AND(MONTH(AP$4)=MONTH($G207),YEAR(AP$4)=YEAR($G207)),#REF!,IF(AND(AP$4&lt;($H207+1),(AP$4+1)&gt;$G207),$U207,0)))+12.62</f>
        <v>2314.92</v>
      </c>
      <c r="AQ207" s="1285">
        <f>IF(AND(MONTH(AQ$4)=MONTH($H207),YEAR(AQ$4)=YEAR($H207)),#REF!,IF(AND(MONTH(AQ$4)=MONTH($G207),YEAR(AQ$4)=YEAR($G207)),#REF!,IF(AND(AQ$4&lt;($H207+1),(AQ$4+1)&gt;$G207),$U207,0)))</f>
        <v>2302.3000000000002</v>
      </c>
      <c r="AR207" s="1285">
        <f>IF(AND(MONTH(AR$4)=MONTH($H207),YEAR(AR$4)=YEAR($H207)),#REF!,IF(AND(MONTH(AR$4)=MONTH($G207),YEAR(AR$4)=YEAR($G207)),#REF!,IF(AND(AR$4&lt;($H207+1),(AR$4+1)&gt;$G207),$U207,0)))</f>
        <v>2302.3000000000002</v>
      </c>
      <c r="AS207" s="1285">
        <f>IF(AND(MONTH(AS$4)=MONTH($H207),YEAR(AS$4)=YEAR($H207)),#REF!,IF(AND(MONTH(AS$4)=MONTH($G207),YEAR(AS$4)=YEAR($G207)),#REF!,IF(AND(AS$4&lt;($H207+1),(AS$4+1)&gt;$G207),$U207,0)))</f>
        <v>2302.3000000000002</v>
      </c>
      <c r="AT207" s="1285">
        <f>IF(AND(MONTH(AT$4)=MONTH($H207),YEAR(AT$4)=YEAR($H207)),#REF!,IF(AND(MONTH(AT$4)=MONTH($G207),YEAR(AT$4)=YEAR($G207)),#REF!,IF(AND(AT$4&lt;($H207+1),(AT$4+1)&gt;$G207),$U207,0)))</f>
        <v>2302.3000000000002</v>
      </c>
      <c r="AU207" s="1300"/>
      <c r="AV207" s="1028"/>
      <c r="AW207" s="1028"/>
    </row>
    <row r="208" spans="1:49" ht="18" customHeight="1">
      <c r="A208" s="1186">
        <v>78</v>
      </c>
      <c r="B208" s="1196" t="s">
        <v>167</v>
      </c>
      <c r="C208" s="1196" t="s">
        <v>35</v>
      </c>
      <c r="D208" s="1196"/>
      <c r="E208" s="1199"/>
      <c r="F208" s="1200" t="s">
        <v>236</v>
      </c>
      <c r="G208" s="1203">
        <v>45307</v>
      </c>
      <c r="H208" s="1203">
        <v>45672</v>
      </c>
      <c r="I208" s="1245"/>
      <c r="J208" s="1246">
        <v>0</v>
      </c>
      <c r="K208" s="1246">
        <v>1001</v>
      </c>
      <c r="L208" s="1248">
        <v>7.82</v>
      </c>
      <c r="M208" s="1248">
        <v>1.38</v>
      </c>
      <c r="N208" s="1248">
        <v>8.0730000000000004</v>
      </c>
      <c r="O208" s="1248">
        <v>2.2999999999999998</v>
      </c>
      <c r="P208" s="1249">
        <f t="shared" si="68"/>
        <v>9.1999999999999993</v>
      </c>
      <c r="Q208" s="1284">
        <f t="shared" si="69"/>
        <v>7827.82</v>
      </c>
      <c r="R208" s="1285">
        <f t="shared" si="60"/>
        <v>1381.38</v>
      </c>
      <c r="S208" s="1285">
        <f t="shared" si="63"/>
        <v>9209.2000000000007</v>
      </c>
      <c r="T208" s="1285">
        <f t="shared" si="70"/>
        <v>8081.0730000000003</v>
      </c>
      <c r="U208" s="1285">
        <f t="shared" si="65"/>
        <v>2302.3000000000002</v>
      </c>
      <c r="V208" s="1285">
        <f t="shared" si="64"/>
        <v>10383.373</v>
      </c>
      <c r="W208" s="1285">
        <f>IF(AND(MONTH(W$4)=MONTH($H208),YEAR(W$4)=YEAR($H208)),#REF!,IF(AND(MONTH(W$4)=MONTH($G208),YEAR(W$4)=YEAR($G208)),#REF!,IF(AND(W$4&lt;($H208+1),(W$4+1)&gt;$G208),$Q208,0)))</f>
        <v>0</v>
      </c>
      <c r="X208" s="1285">
        <f>IF(AND(MONTH(X$4)=MONTH($H208),YEAR(X$4)=YEAR($H208)),#REF!,IF(AND(MONTH(X$4)=MONTH($G208),YEAR(X$4)=YEAR($G208)),#REF!,IF(AND(X$4&lt;($H208+1),(X$4+1)&gt;$G208),$T208,0)))</f>
        <v>0</v>
      </c>
      <c r="Y208" s="1285">
        <f>IF(AND(MONTH(Y$4)=MONTH($H208),YEAR(Y$4)=YEAR($H208)),#REF!,IF(AND(MONTH(Y$4)=MONTH($G208),YEAR(Y$4)=YEAR($G208)),#REF!,IF(AND(Y$4&lt;($H208+1),(Y$4+1)&gt;$G208),$T208,0)))</f>
        <v>0</v>
      </c>
      <c r="Z208" s="1285">
        <f>IF(AND(MONTH(Z$4)=MONTH($H208),YEAR(Z$4)=YEAR($H208)),#REF!,IF(AND(MONTH(Z$4)=MONTH($G208),YEAR(Z$4)=YEAR($G208)),#REF!,IF(AND(Z$4&lt;($H208+1),(Z$4+1)&gt;$G208),$T208,0)))</f>
        <v>0</v>
      </c>
      <c r="AA208" s="1285">
        <f>IF(AND(MONTH(AA$4)=MONTH($H208),YEAR(AA$4)=YEAR($H208)),#REF!,IF(AND(MONTH(AA$4)=MONTH($G208),YEAR(AA$4)=YEAR($G208)),#REF!,IF(AND(AA$4&lt;($H208+1),(AA$4+1)&gt;$G208),$T208,0)))</f>
        <v>0</v>
      </c>
      <c r="AB208" s="1285">
        <f>IF(AND(MONTH(AB$4)=MONTH($H208),YEAR(AB$4)=YEAR($H208)),#REF!,IF(AND(MONTH(AB$4)=MONTH($G208),YEAR(AB$4)=YEAR($G208)),#REF!,IF(AND(AB$4&lt;($H208+1),(AB$4+1)&gt;$G208),$T208,0)))</f>
        <v>0</v>
      </c>
      <c r="AC208" s="1285">
        <f>IF(AND(MONTH(AC$4)=MONTH($H208),YEAR(AC$4)=YEAR($H208)),#REF!,IF(AND(MONTH(AC$4)=MONTH($G208),YEAR(AC$4)=YEAR($G208)),#REF!,IF(AND(AC$4&lt;($H208+1),(AC$4+1)&gt;$G208),$T208,0)))</f>
        <v>0</v>
      </c>
      <c r="AD208" s="1285">
        <f>IF(AND(MONTH(AD$4)=MONTH($H208),YEAR(AD$4)=YEAR($H208)),#REF!,IF(AND(MONTH(AD$4)=MONTH($G208),YEAR(AD$4)=YEAR($G208)),#REF!,IF(AND(AD$4&lt;($H208+1),(AD$4+1)&gt;$G208),$T208,0)))</f>
        <v>0</v>
      </c>
      <c r="AE208" s="1285">
        <f>IF(AND(MONTH(AE$4)=MONTH($H208),YEAR(AE$4)=YEAR($H208)),#REF!,IF(AND(MONTH(AE$4)=MONTH($G208),YEAR(AE$4)=YEAR($G208)),#REF!,IF(AND(AE$4&lt;($H208+1),(AE$4+1)&gt;$G208),$T208,0)))</f>
        <v>0</v>
      </c>
      <c r="AF208" s="1285">
        <f>IF(AND(MONTH(AF$4)=MONTH($H208),YEAR(AF$4)=YEAR($H208)),#REF!,IF(AND(MONTH(AF$4)=MONTH($G208),YEAR(AF$4)=YEAR($G208)),#REF!,IF(AND(AF$4&lt;($H208+1),(AF$4+1)&gt;$G208),$T208,0)))</f>
        <v>0</v>
      </c>
      <c r="AG208" s="1285">
        <f>IF(AND(MONTH(AG$4)=MONTH($H208),YEAR(AG$4)=YEAR($H208)),#REF!,IF(AND(MONTH(AG$4)=MONTH($G208),YEAR(AG$4)=YEAR($G208)),#REF!,IF(AND(AG$4&lt;($H208+1),(AG$4+1)&gt;$G208),$T208,0)))</f>
        <v>0</v>
      </c>
      <c r="AH208" s="1285">
        <f>IF(AND(MONTH(AH$4)=MONTH($H208),YEAR(AH$4)=YEAR($H208)),#REF!,IF(AND(MONTH(AH$4)=MONTH($G208),YEAR(AH$4)=YEAR($G208)),#REF!,IF(AND(AH$4&lt;($H208+1),(AH$4+1)&gt;$G208),$T208,0)))</f>
        <v>0</v>
      </c>
      <c r="AI208" s="1285">
        <f>IF(AND(MONTH(AI$4)=MONTH($H208),YEAR(AI$4)=YEAR($H208)),#REF!,IF(AND(MONTH(AI$4)=MONTH($G208),YEAR(AI$4)=YEAR($G208)),#REF!,IF(AND(AI$4&lt;($H208+1),(AI$4+1)&gt;$G208),$R208,0)))</f>
        <v>0</v>
      </c>
      <c r="AJ208" s="1285">
        <f>IF(AND(MONTH(AJ$4)=MONTH($H208),YEAR(AJ$4)=YEAR($H208)),#REF!,IF(AND(MONTH(AJ$4)=MONTH($G208),YEAR(AJ$4)=YEAR($G208)),#REF!,IF(AND(AJ$4&lt;($H208+1),(AJ$4+1)&gt;$G208),$U208,0)))</f>
        <v>0</v>
      </c>
      <c r="AK208" s="1285">
        <f>IF(AND(MONTH(AK$4)=MONTH($H208),YEAR(AK$4)=YEAR($H208)),#REF!,IF(AND(MONTH(AK$4)=MONTH($G208),YEAR(AK$4)=YEAR($G208)),#REF!,IF(AND(AK$4&lt;($H208+1),(AK$4+1)&gt;$G208),$U208,0)))</f>
        <v>0</v>
      </c>
      <c r="AL208" s="1285">
        <f>IF(AND(MONTH(AL$4)=MONTH($H208),YEAR(AL$4)=YEAR($H208)),#REF!,IF(AND(MONTH(AL$4)=MONTH($G208),YEAR(AL$4)=YEAR($G208)),#REF!,IF(AND(AL$4&lt;($H208+1),(AL$4+1)&gt;$G208),$U208,0)))</f>
        <v>0</v>
      </c>
      <c r="AM208" s="1285">
        <f>IF(AND(MONTH(AM$4)=MONTH($H208),YEAR(AM$4)=YEAR($H208)),#REF!,IF(AND(MONTH(AM$4)=MONTH($G208),YEAR(AM$4)=YEAR($G208)),#REF!,IF(AND(AM$4&lt;($H208+1),(AM$4+1)&gt;$G208),$U208,0)))</f>
        <v>0</v>
      </c>
      <c r="AN208" s="1285">
        <f>IF(AND(MONTH(AN$4)=MONTH($H208),YEAR(AN$4)=YEAR($H208)),#REF!,IF(AND(MONTH(AN$4)=MONTH($G208),YEAR(AN$4)=YEAR($G208)),#REF!,IF(AND(AN$4&lt;($H208+1),(AN$4+1)&gt;$G208),$U208,0)))</f>
        <v>0</v>
      </c>
      <c r="AO208" s="1285">
        <f>IF(AND(MONTH(AO$4)=MONTH($H208),YEAR(AO$4)=YEAR($H208)),#REF!,IF(AND(MONTH(AO$4)=MONTH($G208),YEAR(AO$4)=YEAR($G208)),#REF!,IF(AND(AO$4&lt;($H208+1),(AO$4+1)&gt;$G208),$U208,0)))</f>
        <v>0</v>
      </c>
      <c r="AP208" s="1285">
        <f>IF(AND(MONTH(AP$4)=MONTH($H208),YEAR(AP$4)=YEAR($H208)),#REF!,IF(AND(MONTH(AP$4)=MONTH($G208),YEAR(AP$4)=YEAR($G208)),#REF!,IF(AND(AP$4&lt;($H208+1),(AP$4+1)&gt;$G208),$U208,0)))</f>
        <v>0</v>
      </c>
      <c r="AQ208" s="1285">
        <f>IF(AND(MONTH(AQ$4)=MONTH($H208),YEAR(AQ$4)=YEAR($H208)),#REF!,IF(AND(MONTH(AQ$4)=MONTH($G208),YEAR(AQ$4)=YEAR($G208)),#REF!,IF(AND(AQ$4&lt;($H208+1),(AQ$4+1)&gt;$G208),$U208,0)))</f>
        <v>0</v>
      </c>
      <c r="AR208" s="1285">
        <f>IF(AND(MONTH(AR$4)=MONTH($H208),YEAR(AR$4)=YEAR($H208)),#REF!,IF(AND(MONTH(AR$4)=MONTH($G208),YEAR(AR$4)=YEAR($G208)),#REF!,IF(AND(AR$4&lt;($H208+1),(AR$4+1)&gt;$G208),$U208,0)))</f>
        <v>0</v>
      </c>
      <c r="AS208" s="1285">
        <f>IF(AND(MONTH(AS$4)=MONTH($H208),YEAR(AS$4)=YEAR($H208)),#REF!,IF(AND(MONTH(AS$4)=MONTH($G208),YEAR(AS$4)=YEAR($G208)),#REF!,IF(AND(AS$4&lt;($H208+1),(AS$4+1)&gt;$G208),$U208,0)))</f>
        <v>0</v>
      </c>
      <c r="AT208" s="1285">
        <f>IF(AND(MONTH(AT$4)=MONTH($H208),YEAR(AT$4)=YEAR($H208)),#REF!,IF(AND(MONTH(AT$4)=MONTH($G208),YEAR(AT$4)=YEAR($G208)),#REF!,IF(AND(AT$4&lt;($H208+1),(AT$4+1)&gt;$G208),$U208,0)))</f>
        <v>0</v>
      </c>
      <c r="AU208" s="1300"/>
      <c r="AV208" s="1028"/>
      <c r="AW208" s="1028"/>
    </row>
    <row r="209" spans="1:49" ht="18" customHeight="1">
      <c r="A209" s="1186">
        <v>78</v>
      </c>
      <c r="B209" s="1196" t="s">
        <v>167</v>
      </c>
      <c r="C209" s="1196" t="s">
        <v>35</v>
      </c>
      <c r="D209" s="1196"/>
      <c r="E209" s="1199"/>
      <c r="F209" s="1200" t="s">
        <v>236</v>
      </c>
      <c r="G209" s="1203">
        <v>45673</v>
      </c>
      <c r="H209" s="1203">
        <v>46037</v>
      </c>
      <c r="I209" s="1245"/>
      <c r="J209" s="1246">
        <v>0</v>
      </c>
      <c r="K209" s="1246">
        <v>1001</v>
      </c>
      <c r="L209" s="1248">
        <v>7.9349999999999996</v>
      </c>
      <c r="M209" s="1248">
        <v>1.38</v>
      </c>
      <c r="N209" s="1248">
        <v>8.2052499999999995</v>
      </c>
      <c r="O209" s="1248">
        <v>2.2999999999999998</v>
      </c>
      <c r="P209" s="1249">
        <f t="shared" si="68"/>
        <v>9.3149999999999995</v>
      </c>
      <c r="Q209" s="1284">
        <f t="shared" si="69"/>
        <v>7942.9350000000004</v>
      </c>
      <c r="R209" s="1285">
        <f t="shared" si="60"/>
        <v>1381.38</v>
      </c>
      <c r="S209" s="1285">
        <f t="shared" si="63"/>
        <v>9324.3150000000005</v>
      </c>
      <c r="T209" s="1285">
        <f t="shared" si="70"/>
        <v>8213.4552500000009</v>
      </c>
      <c r="U209" s="1285">
        <f t="shared" si="65"/>
        <v>2302.3000000000002</v>
      </c>
      <c r="V209" s="1285">
        <f t="shared" si="64"/>
        <v>10515.75525</v>
      </c>
      <c r="W209" s="1285">
        <f>IF(AND(MONTH(W$4)=MONTH($H209),YEAR(W$4)=YEAR($H209)),#REF!,IF(AND(MONTH(W$4)=MONTH($G209),YEAR(W$4)=YEAR($G209)),#REF!,IF(AND(W$4&lt;($H209+1),(W$4+1)&gt;$G209),$Q209,0)))</f>
        <v>0</v>
      </c>
      <c r="X209" s="1285">
        <f>IF(AND(MONTH(X$4)=MONTH($H209),YEAR(X$4)=YEAR($H209)),#REF!,IF(AND(MONTH(X$4)=MONTH($G209),YEAR(X$4)=YEAR($G209)),#REF!,IF(AND(X$4&lt;($H209+1),(X$4+1)&gt;$G209),$T209,0)))</f>
        <v>0</v>
      </c>
      <c r="Y209" s="1285">
        <f>IF(AND(MONTH(Y$4)=MONTH($H209),YEAR(Y$4)=YEAR($H209)),#REF!,IF(AND(MONTH(Y$4)=MONTH($G209),YEAR(Y$4)=YEAR($G209)),#REF!,IF(AND(Y$4&lt;($H209+1),(Y$4+1)&gt;$G209),$T209,0)))</f>
        <v>0</v>
      </c>
      <c r="Z209" s="1285">
        <f>IF(AND(MONTH(Z$4)=MONTH($H209),YEAR(Z$4)=YEAR($H209)),#REF!,IF(AND(MONTH(Z$4)=MONTH($G209),YEAR(Z$4)=YEAR($G209)),#REF!,IF(AND(Z$4&lt;($H209+1),(Z$4+1)&gt;$G209),$T209,0)))</f>
        <v>0</v>
      </c>
      <c r="AA209" s="1285">
        <f>IF(AND(MONTH(AA$4)=MONTH($H209),YEAR(AA$4)=YEAR($H209)),#REF!,IF(AND(MONTH(AA$4)=MONTH($G209),YEAR(AA$4)=YEAR($G209)),#REF!,IF(AND(AA$4&lt;($H209+1),(AA$4+1)&gt;$G209),$T209,0)))</f>
        <v>0</v>
      </c>
      <c r="AB209" s="1285">
        <f>IF(AND(MONTH(AB$4)=MONTH($H209),YEAR(AB$4)=YEAR($H209)),#REF!,IF(AND(MONTH(AB$4)=MONTH($G209),YEAR(AB$4)=YEAR($G209)),#REF!,IF(AND(AB$4&lt;($H209+1),(AB$4+1)&gt;$G209),$T209,0)))</f>
        <v>0</v>
      </c>
      <c r="AC209" s="1285">
        <f>IF(AND(MONTH(AC$4)=MONTH($H209),YEAR(AC$4)=YEAR($H209)),#REF!,IF(AND(MONTH(AC$4)=MONTH($G209),YEAR(AC$4)=YEAR($G209)),#REF!,IF(AND(AC$4&lt;($H209+1),(AC$4+1)&gt;$G209),$T209,0)))</f>
        <v>0</v>
      </c>
      <c r="AD209" s="1285">
        <f>IF(AND(MONTH(AD$4)=MONTH($H209),YEAR(AD$4)=YEAR($H209)),#REF!,IF(AND(MONTH(AD$4)=MONTH($G209),YEAR(AD$4)=YEAR($G209)),#REF!,IF(AND(AD$4&lt;($H209+1),(AD$4+1)&gt;$G209),$T209,0)))</f>
        <v>0</v>
      </c>
      <c r="AE209" s="1285">
        <f>IF(AND(MONTH(AE$4)=MONTH($H209),YEAR(AE$4)=YEAR($H209)),#REF!,IF(AND(MONTH(AE$4)=MONTH($G209),YEAR(AE$4)=YEAR($G209)),#REF!,IF(AND(AE$4&lt;($H209+1),(AE$4+1)&gt;$G209),$T209,0)))</f>
        <v>0</v>
      </c>
      <c r="AF209" s="1285">
        <f>IF(AND(MONTH(AF$4)=MONTH($H209),YEAR(AF$4)=YEAR($H209)),#REF!,IF(AND(MONTH(AF$4)=MONTH($G209),YEAR(AF$4)=YEAR($G209)),#REF!,IF(AND(AF$4&lt;($H209+1),(AF$4+1)&gt;$G209),$T209,0)))</f>
        <v>0</v>
      </c>
      <c r="AG209" s="1285">
        <f>IF(AND(MONTH(AG$4)=MONTH($H209),YEAR(AG$4)=YEAR($H209)),#REF!,IF(AND(MONTH(AG$4)=MONTH($G209),YEAR(AG$4)=YEAR($G209)),#REF!,IF(AND(AG$4&lt;($H209+1),(AG$4+1)&gt;$G209),$T209,0)))</f>
        <v>0</v>
      </c>
      <c r="AH209" s="1285">
        <f>IF(AND(MONTH(AH$4)=MONTH($H209),YEAR(AH$4)=YEAR($H209)),#REF!,IF(AND(MONTH(AH$4)=MONTH($G209),YEAR(AH$4)=YEAR($G209)),#REF!,IF(AND(AH$4&lt;($H209+1),(AH$4+1)&gt;$G209),$T209,0)))</f>
        <v>0</v>
      </c>
      <c r="AI209" s="1285">
        <f>IF(AND(MONTH(AI$4)=MONTH($H209),YEAR(AI$4)=YEAR($H209)),#REF!,IF(AND(MONTH(AI$4)=MONTH($G209),YEAR(AI$4)=YEAR($G209)),#REF!,IF(AND(AI$4&lt;($H209+1),(AI$4+1)&gt;$G209),$R209,0)))</f>
        <v>0</v>
      </c>
      <c r="AJ209" s="1285">
        <f>IF(AND(MONTH(AJ$4)=MONTH($H209),YEAR(AJ$4)=YEAR($H209)),#REF!,IF(AND(MONTH(AJ$4)=MONTH($G209),YEAR(AJ$4)=YEAR($G209)),#REF!,IF(AND(AJ$4&lt;($H209+1),(AJ$4+1)&gt;$G209),$U209,0)))</f>
        <v>0</v>
      </c>
      <c r="AK209" s="1285">
        <f>IF(AND(MONTH(AK$4)=MONTH($H209),YEAR(AK$4)=YEAR($H209)),#REF!,IF(AND(MONTH(AK$4)=MONTH($G209),YEAR(AK$4)=YEAR($G209)),#REF!,IF(AND(AK$4&lt;($H209+1),(AK$4+1)&gt;$G209),$U209,0)))</f>
        <v>0</v>
      </c>
      <c r="AL209" s="1285">
        <f>IF(AND(MONTH(AL$4)=MONTH($H209),YEAR(AL$4)=YEAR($H209)),#REF!,IF(AND(MONTH(AL$4)=MONTH($G209),YEAR(AL$4)=YEAR($G209)),#REF!,IF(AND(AL$4&lt;($H209+1),(AL$4+1)&gt;$G209),$U209,0)))</f>
        <v>0</v>
      </c>
      <c r="AM209" s="1285">
        <f>IF(AND(MONTH(AM$4)=MONTH($H209),YEAR(AM$4)=YEAR($H209)),#REF!,IF(AND(MONTH(AM$4)=MONTH($G209),YEAR(AM$4)=YEAR($G209)),#REF!,IF(AND(AM$4&lt;($H209+1),(AM$4+1)&gt;$G209),$U209,0)))</f>
        <v>0</v>
      </c>
      <c r="AN209" s="1285">
        <f>IF(AND(MONTH(AN$4)=MONTH($H209),YEAR(AN$4)=YEAR($H209)),#REF!,IF(AND(MONTH(AN$4)=MONTH($G209),YEAR(AN$4)=YEAR($G209)),#REF!,IF(AND(AN$4&lt;($H209+1),(AN$4+1)&gt;$G209),$U209,0)))</f>
        <v>0</v>
      </c>
      <c r="AO209" s="1285">
        <f>IF(AND(MONTH(AO$4)=MONTH($H209),YEAR(AO$4)=YEAR($H209)),#REF!,IF(AND(MONTH(AO$4)=MONTH($G209),YEAR(AO$4)=YEAR($G209)),#REF!,IF(AND(AO$4&lt;($H209+1),(AO$4+1)&gt;$G209),$U209,0)))</f>
        <v>0</v>
      </c>
      <c r="AP209" s="1285">
        <f>IF(AND(MONTH(AP$4)=MONTH($H209),YEAR(AP$4)=YEAR($H209)),#REF!,IF(AND(MONTH(AP$4)=MONTH($G209),YEAR(AP$4)=YEAR($G209)),#REF!,IF(AND(AP$4&lt;($H209+1),(AP$4+1)&gt;$G209),$U209,0)))</f>
        <v>0</v>
      </c>
      <c r="AQ209" s="1285">
        <f>IF(AND(MONTH(AQ$4)=MONTH($H209),YEAR(AQ$4)=YEAR($H209)),#REF!,IF(AND(MONTH(AQ$4)=MONTH($G209),YEAR(AQ$4)=YEAR($G209)),#REF!,IF(AND(AQ$4&lt;($H209+1),(AQ$4+1)&gt;$G209),$U209,0)))</f>
        <v>0</v>
      </c>
      <c r="AR209" s="1285">
        <f>IF(AND(MONTH(AR$4)=MONTH($H209),YEAR(AR$4)=YEAR($H209)),#REF!,IF(AND(MONTH(AR$4)=MONTH($G209),YEAR(AR$4)=YEAR($G209)),#REF!,IF(AND(AR$4&lt;($H209+1),(AR$4+1)&gt;$G209),$U209,0)))</f>
        <v>0</v>
      </c>
      <c r="AS209" s="1285">
        <f>IF(AND(MONTH(AS$4)=MONTH($H209),YEAR(AS$4)=YEAR($H209)),#REF!,IF(AND(MONTH(AS$4)=MONTH($G209),YEAR(AS$4)=YEAR($G209)),#REF!,IF(AND(AS$4&lt;($H209+1),(AS$4+1)&gt;$G209),$U209,0)))</f>
        <v>0</v>
      </c>
      <c r="AT209" s="1285">
        <f>IF(AND(MONTH(AT$4)=MONTH($H209),YEAR(AT$4)=YEAR($H209)),#REF!,IF(AND(MONTH(AT$4)=MONTH($G209),YEAR(AT$4)=YEAR($G209)),#REF!,IF(AND(AT$4&lt;($H209+1),(AT$4+1)&gt;$G209),$U209,0)))</f>
        <v>0</v>
      </c>
      <c r="AU209" s="1300"/>
      <c r="AV209" s="1028"/>
      <c r="AW209" s="1028"/>
    </row>
    <row r="210" spans="1:49" ht="18" customHeight="1">
      <c r="A210" s="1186">
        <v>78</v>
      </c>
      <c r="B210" s="1196" t="s">
        <v>167</v>
      </c>
      <c r="C210" s="1196" t="s">
        <v>35</v>
      </c>
      <c r="D210" s="1196"/>
      <c r="E210" s="1199"/>
      <c r="F210" s="1200" t="s">
        <v>236</v>
      </c>
      <c r="G210" s="1203">
        <v>46038</v>
      </c>
      <c r="H210" s="1203">
        <v>46402</v>
      </c>
      <c r="I210" s="1245"/>
      <c r="J210" s="1246">
        <v>0</v>
      </c>
      <c r="K210" s="1246">
        <v>1001</v>
      </c>
      <c r="L210" s="1248">
        <v>8.0500000000000007</v>
      </c>
      <c r="M210" s="1248">
        <v>1.38</v>
      </c>
      <c r="N210" s="1248">
        <v>8.3375000000000004</v>
      </c>
      <c r="O210" s="1248">
        <v>2.2999999999999998</v>
      </c>
      <c r="P210" s="1249">
        <f t="shared" si="68"/>
        <v>9.43</v>
      </c>
      <c r="Q210" s="1284">
        <f t="shared" si="69"/>
        <v>8058.05</v>
      </c>
      <c r="R210" s="1285">
        <f t="shared" si="60"/>
        <v>1381.38</v>
      </c>
      <c r="S210" s="1285">
        <f t="shared" si="63"/>
        <v>9439.43</v>
      </c>
      <c r="T210" s="1285">
        <f t="shared" si="70"/>
        <v>8345.8374999999996</v>
      </c>
      <c r="U210" s="1285">
        <f t="shared" si="65"/>
        <v>2302.3000000000002</v>
      </c>
      <c r="V210" s="1285">
        <f t="shared" si="64"/>
        <v>10648.137500000001</v>
      </c>
      <c r="W210" s="1285">
        <f>IF(AND(MONTH(W$4)=MONTH($H210),YEAR(W$4)=YEAR($H210)),#REF!,IF(AND(MONTH(W$4)=MONTH($G210),YEAR(W$4)=YEAR($G210)),#REF!,IF(AND(W$4&lt;($H210+1),(W$4+1)&gt;$G210),$Q210,0)))</f>
        <v>0</v>
      </c>
      <c r="X210" s="1285">
        <f>IF(AND(MONTH(X$4)=MONTH($H210),YEAR(X$4)=YEAR($H210)),#REF!,IF(AND(MONTH(X$4)=MONTH($G210),YEAR(X$4)=YEAR($G210)),#REF!,IF(AND(X$4&lt;($H210+1),(X$4+1)&gt;$G210),$T210,0)))</f>
        <v>0</v>
      </c>
      <c r="Y210" s="1285">
        <f>IF(AND(MONTH(Y$4)=MONTH($H210),YEAR(Y$4)=YEAR($H210)),#REF!,IF(AND(MONTH(Y$4)=MONTH($G210),YEAR(Y$4)=YEAR($G210)),#REF!,IF(AND(Y$4&lt;($H210+1),(Y$4+1)&gt;$G210),$T210,0)))</f>
        <v>0</v>
      </c>
      <c r="Z210" s="1285">
        <f>IF(AND(MONTH(Z$4)=MONTH($H210),YEAR(Z$4)=YEAR($H210)),#REF!,IF(AND(MONTH(Z$4)=MONTH($G210),YEAR(Z$4)=YEAR($G210)),#REF!,IF(AND(Z$4&lt;($H210+1),(Z$4+1)&gt;$G210),$T210,0)))</f>
        <v>0</v>
      </c>
      <c r="AA210" s="1285">
        <f>IF(AND(MONTH(AA$4)=MONTH($H210),YEAR(AA$4)=YEAR($H210)),#REF!,IF(AND(MONTH(AA$4)=MONTH($G210),YEAR(AA$4)=YEAR($G210)),#REF!,IF(AND(AA$4&lt;($H210+1),(AA$4+1)&gt;$G210),$T210,0)))</f>
        <v>0</v>
      </c>
      <c r="AB210" s="1285">
        <f>IF(AND(MONTH(AB$4)=MONTH($H210),YEAR(AB$4)=YEAR($H210)),#REF!,IF(AND(MONTH(AB$4)=MONTH($G210),YEAR(AB$4)=YEAR($G210)),#REF!,IF(AND(AB$4&lt;($H210+1),(AB$4+1)&gt;$G210),$T210,0)))</f>
        <v>0</v>
      </c>
      <c r="AC210" s="1285">
        <f>IF(AND(MONTH(AC$4)=MONTH($H210),YEAR(AC$4)=YEAR($H210)),#REF!,IF(AND(MONTH(AC$4)=MONTH($G210),YEAR(AC$4)=YEAR($G210)),#REF!,IF(AND(AC$4&lt;($H210+1),(AC$4+1)&gt;$G210),$T210,0)))</f>
        <v>0</v>
      </c>
      <c r="AD210" s="1285">
        <f>IF(AND(MONTH(AD$4)=MONTH($H210),YEAR(AD$4)=YEAR($H210)),#REF!,IF(AND(MONTH(AD$4)=MONTH($G210),YEAR(AD$4)=YEAR($G210)),#REF!,IF(AND(AD$4&lt;($H210+1),(AD$4+1)&gt;$G210),$T210,0)))</f>
        <v>0</v>
      </c>
      <c r="AE210" s="1285">
        <f>IF(AND(MONTH(AE$4)=MONTH($H210),YEAR(AE$4)=YEAR($H210)),#REF!,IF(AND(MONTH(AE$4)=MONTH($G210),YEAR(AE$4)=YEAR($G210)),#REF!,IF(AND(AE$4&lt;($H210+1),(AE$4+1)&gt;$G210),$T210,0)))</f>
        <v>0</v>
      </c>
      <c r="AF210" s="1285">
        <f>IF(AND(MONTH(AF$4)=MONTH($H210),YEAR(AF$4)=YEAR($H210)),#REF!,IF(AND(MONTH(AF$4)=MONTH($G210),YEAR(AF$4)=YEAR($G210)),#REF!,IF(AND(AF$4&lt;($H210+1),(AF$4+1)&gt;$G210),$T210,0)))</f>
        <v>0</v>
      </c>
      <c r="AG210" s="1285">
        <f>IF(AND(MONTH(AG$4)=MONTH($H210),YEAR(AG$4)=YEAR($H210)),#REF!,IF(AND(MONTH(AG$4)=MONTH($G210),YEAR(AG$4)=YEAR($G210)),#REF!,IF(AND(AG$4&lt;($H210+1),(AG$4+1)&gt;$G210),$T210,0)))</f>
        <v>0</v>
      </c>
      <c r="AH210" s="1285">
        <f>IF(AND(MONTH(AH$4)=MONTH($H210),YEAR(AH$4)=YEAR($H210)),#REF!,IF(AND(MONTH(AH$4)=MONTH($G210),YEAR(AH$4)=YEAR($G210)),#REF!,IF(AND(AH$4&lt;($H210+1),(AH$4+1)&gt;$G210),$T210,0)))</f>
        <v>0</v>
      </c>
      <c r="AI210" s="1285">
        <f>IF(AND(MONTH(AI$4)=MONTH($H210),YEAR(AI$4)=YEAR($H210)),#REF!,IF(AND(MONTH(AI$4)=MONTH($G210),YEAR(AI$4)=YEAR($G210)),#REF!,IF(AND(AI$4&lt;($H210+1),(AI$4+1)&gt;$G210),$R210,0)))</f>
        <v>0</v>
      </c>
      <c r="AJ210" s="1285">
        <f>IF(AND(MONTH(AJ$4)=MONTH($H210),YEAR(AJ$4)=YEAR($H210)),#REF!,IF(AND(MONTH(AJ$4)=MONTH($G210),YEAR(AJ$4)=YEAR($G210)),#REF!,IF(AND(AJ$4&lt;($H210+1),(AJ$4+1)&gt;$G210),$U210,0)))</f>
        <v>0</v>
      </c>
      <c r="AK210" s="1285">
        <f>IF(AND(MONTH(AK$4)=MONTH($H210),YEAR(AK$4)=YEAR($H210)),#REF!,IF(AND(MONTH(AK$4)=MONTH($G210),YEAR(AK$4)=YEAR($G210)),#REF!,IF(AND(AK$4&lt;($H210+1),(AK$4+1)&gt;$G210),$U210,0)))</f>
        <v>0</v>
      </c>
      <c r="AL210" s="1285">
        <f>IF(AND(MONTH(AL$4)=MONTH($H210),YEAR(AL$4)=YEAR($H210)),#REF!,IF(AND(MONTH(AL$4)=MONTH($G210),YEAR(AL$4)=YEAR($G210)),#REF!,IF(AND(AL$4&lt;($H210+1),(AL$4+1)&gt;$G210),$U210,0)))</f>
        <v>0</v>
      </c>
      <c r="AM210" s="1285">
        <f>IF(AND(MONTH(AM$4)=MONTH($H210),YEAR(AM$4)=YEAR($H210)),#REF!,IF(AND(MONTH(AM$4)=MONTH($G210),YEAR(AM$4)=YEAR($G210)),#REF!,IF(AND(AM$4&lt;($H210+1),(AM$4+1)&gt;$G210),$U210,0)))</f>
        <v>0</v>
      </c>
      <c r="AN210" s="1285">
        <f>IF(AND(MONTH(AN$4)=MONTH($H210),YEAR(AN$4)=YEAR($H210)),#REF!,IF(AND(MONTH(AN$4)=MONTH($G210),YEAR(AN$4)=YEAR($G210)),#REF!,IF(AND(AN$4&lt;($H210+1),(AN$4+1)&gt;$G210),$U210,0)))</f>
        <v>0</v>
      </c>
      <c r="AO210" s="1285">
        <f>IF(AND(MONTH(AO$4)=MONTH($H210),YEAR(AO$4)=YEAR($H210)),#REF!,IF(AND(MONTH(AO$4)=MONTH($G210),YEAR(AO$4)=YEAR($G210)),#REF!,IF(AND(AO$4&lt;($H210+1),(AO$4+1)&gt;$G210),$U210,0)))</f>
        <v>0</v>
      </c>
      <c r="AP210" s="1285">
        <f>IF(AND(MONTH(AP$4)=MONTH($H210),YEAR(AP$4)=YEAR($H210)),#REF!,IF(AND(MONTH(AP$4)=MONTH($G210),YEAR(AP$4)=YEAR($G210)),#REF!,IF(AND(AP$4&lt;($H210+1),(AP$4+1)&gt;$G210),$U210,0)))</f>
        <v>0</v>
      </c>
      <c r="AQ210" s="1285">
        <f>IF(AND(MONTH(AQ$4)=MONTH($H210),YEAR(AQ$4)=YEAR($H210)),#REF!,IF(AND(MONTH(AQ$4)=MONTH($G210),YEAR(AQ$4)=YEAR($G210)),#REF!,IF(AND(AQ$4&lt;($H210+1),(AQ$4+1)&gt;$G210),$U210,0)))</f>
        <v>0</v>
      </c>
      <c r="AR210" s="1285">
        <f>IF(AND(MONTH(AR$4)=MONTH($H210),YEAR(AR$4)=YEAR($H210)),#REF!,IF(AND(MONTH(AR$4)=MONTH($G210),YEAR(AR$4)=YEAR($G210)),#REF!,IF(AND(AR$4&lt;($H210+1),(AR$4+1)&gt;$G210),$U210,0)))</f>
        <v>0</v>
      </c>
      <c r="AS210" s="1285">
        <f>IF(AND(MONTH(AS$4)=MONTH($H210),YEAR(AS$4)=YEAR($H210)),#REF!,IF(AND(MONTH(AS$4)=MONTH($G210),YEAR(AS$4)=YEAR($G210)),#REF!,IF(AND(AS$4&lt;($H210+1),(AS$4+1)&gt;$G210),$U210,0)))</f>
        <v>0</v>
      </c>
      <c r="AT210" s="1285">
        <f>IF(AND(MONTH(AT$4)=MONTH($H210),YEAR(AT$4)=YEAR($H210)),#REF!,IF(AND(MONTH(AT$4)=MONTH($G210),YEAR(AT$4)=YEAR($G210)),#REF!,IF(AND(AT$4&lt;($H210+1),(AT$4+1)&gt;$G210),$U210,0)))</f>
        <v>0</v>
      </c>
      <c r="AU210" s="1300"/>
      <c r="AV210" s="1028"/>
      <c r="AW210" s="1028"/>
    </row>
    <row r="211" spans="1:49" ht="18" customHeight="1">
      <c r="A211" s="1186">
        <v>79</v>
      </c>
      <c r="B211" s="1187" t="s">
        <v>226</v>
      </c>
      <c r="C211" s="1187" t="s">
        <v>226</v>
      </c>
      <c r="D211" s="1187"/>
      <c r="E211" s="1187" t="s">
        <v>237</v>
      </c>
      <c r="F211" s="1197" t="s">
        <v>238</v>
      </c>
      <c r="G211" s="1190">
        <v>44621</v>
      </c>
      <c r="H211" s="1190">
        <v>45716</v>
      </c>
      <c r="I211" s="1235"/>
      <c r="J211" s="1236">
        <v>10</v>
      </c>
      <c r="K211" s="1236">
        <v>10</v>
      </c>
      <c r="L211" s="1244">
        <v>0</v>
      </c>
      <c r="M211" s="1244">
        <v>0</v>
      </c>
      <c r="N211" s="1244">
        <v>0</v>
      </c>
      <c r="O211" s="1238">
        <v>0</v>
      </c>
      <c r="P211" s="1234">
        <f t="shared" si="68"/>
        <v>0</v>
      </c>
      <c r="Q211" s="1284">
        <v>2450</v>
      </c>
      <c r="R211" s="1285">
        <f t="shared" si="60"/>
        <v>0</v>
      </c>
      <c r="S211" s="1285">
        <f t="shared" si="63"/>
        <v>2450</v>
      </c>
      <c r="T211" s="1285">
        <v>2450</v>
      </c>
      <c r="U211" s="1285">
        <f t="shared" si="65"/>
        <v>0</v>
      </c>
      <c r="V211" s="1285">
        <f t="shared" si="64"/>
        <v>2450</v>
      </c>
      <c r="W211" s="1285">
        <f>IF(AND(MONTH(W$4)=MONTH($H211),YEAR(W$4)=YEAR($H211)),#REF!,IF(AND(MONTH(W$4)=MONTH($G211),YEAR(W$4)=YEAR($G211)),#REF!,IF(AND(W$4&lt;($H211+1),(W$4+1)&gt;$G211),$Q211,0)))</f>
        <v>2450</v>
      </c>
      <c r="X211" s="1285">
        <f>IF(AND(MONTH(X$4)=MONTH($H211),YEAR(X$4)=YEAR($H211)),#REF!,IF(AND(MONTH(X$4)=MONTH($G211),YEAR(X$4)=YEAR($G211)),#REF!,IF(AND(X$4&lt;($H211+1),(X$4+1)&gt;$G211),$T211,0)))</f>
        <v>2450</v>
      </c>
      <c r="Y211" s="1285">
        <f>IF(AND(MONTH(Y$4)=MONTH($H211),YEAR(Y$4)=YEAR($H211)),#REF!,IF(AND(MONTH(Y$4)=MONTH($G211),YEAR(Y$4)=YEAR($G211)),#REF!,IF(AND(Y$4&lt;($H211+1),(Y$4+1)&gt;$G211),$T211,0)))</f>
        <v>2450</v>
      </c>
      <c r="Z211" s="1285">
        <f>IF(AND(MONTH(Z$4)=MONTH($H211),YEAR(Z$4)=YEAR($H211)),#REF!,IF(AND(MONTH(Z$4)=MONTH($G211),YEAR(Z$4)=YEAR($G211)),#REF!,IF(AND(Z$4&lt;($H211+1),(Z$4+1)&gt;$G211),$T211,0)))</f>
        <v>2450</v>
      </c>
      <c r="AA211" s="1285">
        <f>IF(AND(MONTH(AA$4)=MONTH($H211),YEAR(AA$4)=YEAR($H211)),#REF!,IF(AND(MONTH(AA$4)=MONTH($G211),YEAR(AA$4)=YEAR($G211)),#REF!,IF(AND(AA$4&lt;($H211+1),(AA$4+1)&gt;$G211),$T211,0)))</f>
        <v>2450</v>
      </c>
      <c r="AB211" s="1285">
        <f>IF(AND(MONTH(AB$4)=MONTH($H211),YEAR(AB$4)=YEAR($H211)),#REF!,IF(AND(MONTH(AB$4)=MONTH($G211),YEAR(AB$4)=YEAR($G211)),#REF!,IF(AND(AB$4&lt;($H211+1),(AB$4+1)&gt;$G211),$T211,0)))</f>
        <v>2450</v>
      </c>
      <c r="AC211" s="1285">
        <f>IF(AND(MONTH(AC$4)=MONTH($H211),YEAR(AC$4)=YEAR($H211)),#REF!,IF(AND(MONTH(AC$4)=MONTH($G211),YEAR(AC$4)=YEAR($G211)),#REF!,IF(AND(AC$4&lt;($H211+1),(AC$4+1)&gt;$G211),$T211,0)))</f>
        <v>2450</v>
      </c>
      <c r="AD211" s="1285">
        <f>IF(AND(MONTH(AD$4)=MONTH($H211),YEAR(AD$4)=YEAR($H211)),#REF!,IF(AND(MONTH(AD$4)=MONTH($G211),YEAR(AD$4)=YEAR($G211)),#REF!,IF(AND(AD$4&lt;($H211+1),(AD$4+1)&gt;$G211),$T211,0)))</f>
        <v>2450</v>
      </c>
      <c r="AE211" s="1285">
        <f>IF(AND(MONTH(AE$4)=MONTH($H211),YEAR(AE$4)=YEAR($H211)),#REF!,IF(AND(MONTH(AE$4)=MONTH($G211),YEAR(AE$4)=YEAR($G211)),#REF!,IF(AND(AE$4&lt;($H211+1),(AE$4+1)&gt;$G211),$T211,0)))</f>
        <v>2450</v>
      </c>
      <c r="AF211" s="1285">
        <f>IF(AND(MONTH(AF$4)=MONTH($H211),YEAR(AF$4)=YEAR($H211)),#REF!,IF(AND(MONTH(AF$4)=MONTH($G211),YEAR(AF$4)=YEAR($G211)),#REF!,IF(AND(AF$4&lt;($H211+1),(AF$4+1)&gt;$G211),$T211,0)))</f>
        <v>2450</v>
      </c>
      <c r="AG211" s="1285">
        <f>IF(AND(MONTH(AG$4)=MONTH($H211),YEAR(AG$4)=YEAR($H211)),#REF!,IF(AND(MONTH(AG$4)=MONTH($G211),YEAR(AG$4)=YEAR($G211)),#REF!,IF(AND(AG$4&lt;($H211+1),(AG$4+1)&gt;$G211),$T211,0)))</f>
        <v>2450</v>
      </c>
      <c r="AH211" s="1285">
        <f>IF(AND(MONTH(AH$4)=MONTH($H211),YEAR(AH$4)=YEAR($H211)),#REF!,IF(AND(MONTH(AH$4)=MONTH($G211),YEAR(AH$4)=YEAR($G211)),#REF!,IF(AND(AH$4&lt;($H211+1),(AH$4+1)&gt;$G211),$T211,0)))</f>
        <v>2450</v>
      </c>
      <c r="AI211" s="1285">
        <f>IF(AND(MONTH(AI$4)=MONTH($H211),YEAR(AI$4)=YEAR($H211)),#REF!,IF(AND(MONTH(AI$4)=MONTH($G211),YEAR(AI$4)=YEAR($G211)),#REF!,IF(AND(AI$4&lt;($H211+1),(AI$4+1)&gt;$G211),$R211,0)))</f>
        <v>0</v>
      </c>
      <c r="AJ211" s="1285">
        <f>IF(AND(MONTH(AJ$4)=MONTH($H211),YEAR(AJ$4)=YEAR($H211)),#REF!,IF(AND(MONTH(AJ$4)=MONTH($G211),YEAR(AJ$4)=YEAR($G211)),#REF!,IF(AND(AJ$4&lt;($H211+1),(AJ$4+1)&gt;$G211),$U211,0)))</f>
        <v>0</v>
      </c>
      <c r="AK211" s="1285">
        <f>IF(AND(MONTH(AK$4)=MONTH($H211),YEAR(AK$4)=YEAR($H211)),#REF!,IF(AND(MONTH(AK$4)=MONTH($G211),YEAR(AK$4)=YEAR($G211)),#REF!,IF(AND(AK$4&lt;($H211+1),(AK$4+1)&gt;$G211),$U211,0)))</f>
        <v>0</v>
      </c>
      <c r="AL211" s="1285">
        <f>IF(AND(MONTH(AL$4)=MONTH($H211),YEAR(AL$4)=YEAR($H211)),#REF!,IF(AND(MONTH(AL$4)=MONTH($G211),YEAR(AL$4)=YEAR($G211)),#REF!,IF(AND(AL$4&lt;($H211+1),(AL$4+1)&gt;$G211),$U211,0)))</f>
        <v>0</v>
      </c>
      <c r="AM211" s="1285">
        <f>IF(AND(MONTH(AM$4)=MONTH($H211),YEAR(AM$4)=YEAR($H211)),#REF!,IF(AND(MONTH(AM$4)=MONTH($G211),YEAR(AM$4)=YEAR($G211)),#REF!,IF(AND(AM$4&lt;($H211+1),(AM$4+1)&gt;$G211),$U211,0)))</f>
        <v>0</v>
      </c>
      <c r="AN211" s="1285">
        <f>IF(AND(MONTH(AN$4)=MONTH($H211),YEAR(AN$4)=YEAR($H211)),#REF!,IF(AND(MONTH(AN$4)=MONTH($G211),YEAR(AN$4)=YEAR($G211)),#REF!,IF(AND(AN$4&lt;($H211+1),(AN$4+1)&gt;$G211),$U211,0)))</f>
        <v>0</v>
      </c>
      <c r="AO211" s="1285">
        <f>IF(AND(MONTH(AO$4)=MONTH($H211),YEAR(AO$4)=YEAR($H211)),#REF!,IF(AND(MONTH(AO$4)=MONTH($G211),YEAR(AO$4)=YEAR($G211)),#REF!,IF(AND(AO$4&lt;($H211+1),(AO$4+1)&gt;$G211),$U211,0)))</f>
        <v>0</v>
      </c>
      <c r="AP211" s="1285">
        <f>IF(AND(MONTH(AP$4)=MONTH($H211),YEAR(AP$4)=YEAR($H211)),#REF!,IF(AND(MONTH(AP$4)=MONTH($G211),YEAR(AP$4)=YEAR($G211)),#REF!,IF(AND(AP$4&lt;($H211+1),(AP$4+1)&gt;$G211),$U211,0)))</f>
        <v>0</v>
      </c>
      <c r="AQ211" s="1285">
        <f>IF(AND(MONTH(AQ$4)=MONTH($H211),YEAR(AQ$4)=YEAR($H211)),#REF!,IF(AND(MONTH(AQ$4)=MONTH($G211),YEAR(AQ$4)=YEAR($G211)),#REF!,IF(AND(AQ$4&lt;($H211+1),(AQ$4+1)&gt;$G211),$U211,0)))</f>
        <v>0</v>
      </c>
      <c r="AR211" s="1285">
        <f>IF(AND(MONTH(AR$4)=MONTH($H211),YEAR(AR$4)=YEAR($H211)),#REF!,IF(AND(MONTH(AR$4)=MONTH($G211),YEAR(AR$4)=YEAR($G211)),#REF!,IF(AND(AR$4&lt;($H211+1),(AR$4+1)&gt;$G211),$U211,0)))</f>
        <v>0</v>
      </c>
      <c r="AS211" s="1285">
        <f>IF(AND(MONTH(AS$4)=MONTH($H211),YEAR(AS$4)=YEAR($H211)),#REF!,IF(AND(MONTH(AS$4)=MONTH($G211),YEAR(AS$4)=YEAR($G211)),#REF!,IF(AND(AS$4&lt;($H211+1),(AS$4+1)&gt;$G211),$U211,0)))</f>
        <v>0</v>
      </c>
      <c r="AT211" s="1285">
        <f>IF(AND(MONTH(AT$4)=MONTH($H211),YEAR(AT$4)=YEAR($H211)),#REF!,IF(AND(MONTH(AT$4)=MONTH($G211),YEAR(AT$4)=YEAR($G211)),#REF!,IF(AND(AT$4&lt;($H211+1),(AT$4+1)&gt;$G211),$U211,0)))</f>
        <v>0</v>
      </c>
      <c r="AU211" s="1297"/>
      <c r="AV211" s="1028"/>
      <c r="AW211" s="1028"/>
    </row>
    <row r="212" spans="1:49" ht="18" customHeight="1">
      <c r="A212" s="1186">
        <v>80</v>
      </c>
      <c r="B212" s="1187" t="s">
        <v>226</v>
      </c>
      <c r="C212" s="1187" t="s">
        <v>226</v>
      </c>
      <c r="D212" s="1187"/>
      <c r="E212" s="1187" t="s">
        <v>239</v>
      </c>
      <c r="F212" s="1197" t="s">
        <v>240</v>
      </c>
      <c r="G212" s="1190">
        <v>44256</v>
      </c>
      <c r="H212" s="1190">
        <v>44985</v>
      </c>
      <c r="I212" s="1235"/>
      <c r="J212" s="1236">
        <v>10</v>
      </c>
      <c r="K212" s="1236">
        <v>10</v>
      </c>
      <c r="L212" s="1244">
        <v>0</v>
      </c>
      <c r="M212" s="1244">
        <v>0</v>
      </c>
      <c r="N212" s="1244">
        <v>0</v>
      </c>
      <c r="O212" s="1238">
        <v>0</v>
      </c>
      <c r="P212" s="1234">
        <f t="shared" si="68"/>
        <v>0</v>
      </c>
      <c r="Q212" s="1284">
        <v>1875</v>
      </c>
      <c r="R212" s="1285">
        <f t="shared" si="60"/>
        <v>0</v>
      </c>
      <c r="S212" s="1285">
        <f t="shared" si="63"/>
        <v>1875</v>
      </c>
      <c r="T212" s="1285">
        <v>1875</v>
      </c>
      <c r="U212" s="1285">
        <f t="shared" si="65"/>
        <v>0</v>
      </c>
      <c r="V212" s="1285">
        <f t="shared" si="64"/>
        <v>1875</v>
      </c>
      <c r="W212" s="1285">
        <f>IF(AND(MONTH(W$4)=MONTH($H212),YEAR(W$4)=YEAR($H212)),#REF!,IF(AND(MONTH(W$4)=MONTH($G212),YEAR(W$4)=YEAR($G212)),#REF!,IF(AND(W$4&lt;($H212+1),(W$4+1)&gt;$G212),$Q212,0)))</f>
        <v>1875</v>
      </c>
      <c r="X212" s="1285" t="e">
        <f>IF(AND(MONTH(X$4)=MONTH($H212),YEAR(X$4)=YEAR($H212)),#REF!,IF(AND(MONTH(X$4)=MONTH($G212),YEAR(X$4)=YEAR($G212)),#REF!,IF(AND(X$4&lt;($H212+1),(X$4+1)&gt;$G212),$T212,0)))</f>
        <v>#REF!</v>
      </c>
      <c r="Y212" s="1285">
        <f>IF(AND(MONTH(Y$4)=MONTH($H212),YEAR(Y$4)=YEAR($H212)),#REF!,IF(AND(MONTH(Y$4)=MONTH($G212),YEAR(Y$4)=YEAR($G212)),#REF!,IF(AND(Y$4&lt;($H212+1),(Y$4+1)&gt;$G212),$T212,0)))</f>
        <v>0</v>
      </c>
      <c r="Z212" s="1285">
        <f>IF(AND(MONTH(Z$4)=MONTH($H212),YEAR(Z$4)=YEAR($H212)),#REF!,IF(AND(MONTH(Z$4)=MONTH($G212),YEAR(Z$4)=YEAR($G212)),#REF!,IF(AND(Z$4&lt;($H212+1),(Z$4+1)&gt;$G212),$T212,0)))</f>
        <v>0</v>
      </c>
      <c r="AA212" s="1285">
        <f>IF(AND(MONTH(AA$4)=MONTH($H212),YEAR(AA$4)=YEAR($H212)),#REF!,IF(AND(MONTH(AA$4)=MONTH($G212),YEAR(AA$4)=YEAR($G212)),#REF!,IF(AND(AA$4&lt;($H212+1),(AA$4+1)&gt;$G212),$T212,0)))</f>
        <v>0</v>
      </c>
      <c r="AB212" s="1285">
        <f>IF(AND(MONTH(AB$4)=MONTH($H212),YEAR(AB$4)=YEAR($H212)),#REF!,IF(AND(MONTH(AB$4)=MONTH($G212),YEAR(AB$4)=YEAR($G212)),#REF!,IF(AND(AB$4&lt;($H212+1),(AB$4+1)&gt;$G212),$T212,0)))</f>
        <v>0</v>
      </c>
      <c r="AC212" s="1285">
        <f>IF(AND(MONTH(AC$4)=MONTH($H212),YEAR(AC$4)=YEAR($H212)),#REF!,IF(AND(MONTH(AC$4)=MONTH($G212),YEAR(AC$4)=YEAR($G212)),#REF!,IF(AND(AC$4&lt;($H212+1),(AC$4+1)&gt;$G212),$T212,0)))</f>
        <v>0</v>
      </c>
      <c r="AD212" s="1285">
        <f>IF(AND(MONTH(AD$4)=MONTH($H212),YEAR(AD$4)=YEAR($H212)),#REF!,IF(AND(MONTH(AD$4)=MONTH($G212),YEAR(AD$4)=YEAR($G212)),#REF!,IF(AND(AD$4&lt;($H212+1),(AD$4+1)&gt;$G212),$T212,0)))</f>
        <v>0</v>
      </c>
      <c r="AE212" s="1285">
        <f>IF(AND(MONTH(AE$4)=MONTH($H212),YEAR(AE$4)=YEAR($H212)),#REF!,IF(AND(MONTH(AE$4)=MONTH($G212),YEAR(AE$4)=YEAR($G212)),#REF!,IF(AND(AE$4&lt;($H212+1),(AE$4+1)&gt;$G212),$T212,0)))</f>
        <v>0</v>
      </c>
      <c r="AF212" s="1285">
        <f>IF(AND(MONTH(AF$4)=MONTH($H212),YEAR(AF$4)=YEAR($H212)),#REF!,IF(AND(MONTH(AF$4)=MONTH($G212),YEAR(AF$4)=YEAR($G212)),#REF!,IF(AND(AF$4&lt;($H212+1),(AF$4+1)&gt;$G212),$T212,0)))</f>
        <v>0</v>
      </c>
      <c r="AG212" s="1285">
        <f>IF(AND(MONTH(AG$4)=MONTH($H212),YEAR(AG$4)=YEAR($H212)),#REF!,IF(AND(MONTH(AG$4)=MONTH($G212),YEAR(AG$4)=YEAR($G212)),#REF!,IF(AND(AG$4&lt;($H212+1),(AG$4+1)&gt;$G212),$T212,0)))</f>
        <v>0</v>
      </c>
      <c r="AH212" s="1285">
        <f>IF(AND(MONTH(AH$4)=MONTH($H212),YEAR(AH$4)=YEAR($H212)),#REF!,IF(AND(MONTH(AH$4)=MONTH($G212),YEAR(AH$4)=YEAR($G212)),#REF!,IF(AND(AH$4&lt;($H212+1),(AH$4+1)&gt;$G212),$T212,0)))</f>
        <v>0</v>
      </c>
      <c r="AI212" s="1285">
        <f>IF(AND(MONTH(AI$4)=MONTH($H212),YEAR(AI$4)=YEAR($H212)),#REF!,IF(AND(MONTH(AI$4)=MONTH($G212),YEAR(AI$4)=YEAR($G212)),#REF!,IF(AND(AI$4&lt;($H212+1),(AI$4+1)&gt;$G212),$R212,0)))</f>
        <v>0</v>
      </c>
      <c r="AJ212" s="1285" t="e">
        <f>IF(AND(MONTH(AJ$4)=MONTH($H212),YEAR(AJ$4)=YEAR($H212)),#REF!,IF(AND(MONTH(AJ$4)=MONTH($G212),YEAR(AJ$4)=YEAR($G212)),#REF!,IF(AND(AJ$4&lt;($H212+1),(AJ$4+1)&gt;$G212),$U212,0)))</f>
        <v>#REF!</v>
      </c>
      <c r="AK212" s="1285">
        <f>IF(AND(MONTH(AK$4)=MONTH($H212),YEAR(AK$4)=YEAR($H212)),#REF!,IF(AND(MONTH(AK$4)=MONTH($G212),YEAR(AK$4)=YEAR($G212)),#REF!,IF(AND(AK$4&lt;($H212+1),(AK$4+1)&gt;$G212),$U212,0)))</f>
        <v>0</v>
      </c>
      <c r="AL212" s="1285">
        <f>IF(AND(MONTH(AL$4)=MONTH($H212),YEAR(AL$4)=YEAR($H212)),#REF!,IF(AND(MONTH(AL$4)=MONTH($G212),YEAR(AL$4)=YEAR($G212)),#REF!,IF(AND(AL$4&lt;($H212+1),(AL$4+1)&gt;$G212),$U212,0)))</f>
        <v>0</v>
      </c>
      <c r="AM212" s="1285">
        <f>IF(AND(MONTH(AM$4)=MONTH($H212),YEAR(AM$4)=YEAR($H212)),#REF!,IF(AND(MONTH(AM$4)=MONTH($G212),YEAR(AM$4)=YEAR($G212)),#REF!,IF(AND(AM$4&lt;($H212+1),(AM$4+1)&gt;$G212),$U212,0)))</f>
        <v>0</v>
      </c>
      <c r="AN212" s="1285">
        <f>IF(AND(MONTH(AN$4)=MONTH($H212),YEAR(AN$4)=YEAR($H212)),#REF!,IF(AND(MONTH(AN$4)=MONTH($G212),YEAR(AN$4)=YEAR($G212)),#REF!,IF(AND(AN$4&lt;($H212+1),(AN$4+1)&gt;$G212),$U212,0)))</f>
        <v>0</v>
      </c>
      <c r="AO212" s="1285">
        <f>IF(AND(MONTH(AO$4)=MONTH($H212),YEAR(AO$4)=YEAR($H212)),#REF!,IF(AND(MONTH(AO$4)=MONTH($G212),YEAR(AO$4)=YEAR($G212)),#REF!,IF(AND(AO$4&lt;($H212+1),(AO$4+1)&gt;$G212),$U212,0)))</f>
        <v>0</v>
      </c>
      <c r="AP212" s="1285">
        <f>IF(AND(MONTH(AP$4)=MONTH($H212),YEAR(AP$4)=YEAR($H212)),#REF!,IF(AND(MONTH(AP$4)=MONTH($G212),YEAR(AP$4)=YEAR($G212)),#REF!,IF(AND(AP$4&lt;($H212+1),(AP$4+1)&gt;$G212),$U212,0)))</f>
        <v>0</v>
      </c>
      <c r="AQ212" s="1285">
        <f>IF(AND(MONTH(AQ$4)=MONTH($H212),YEAR(AQ$4)=YEAR($H212)),#REF!,IF(AND(MONTH(AQ$4)=MONTH($G212),YEAR(AQ$4)=YEAR($G212)),#REF!,IF(AND(AQ$4&lt;($H212+1),(AQ$4+1)&gt;$G212),$U212,0)))</f>
        <v>0</v>
      </c>
      <c r="AR212" s="1285">
        <f>IF(AND(MONTH(AR$4)=MONTH($H212),YEAR(AR$4)=YEAR($H212)),#REF!,IF(AND(MONTH(AR$4)=MONTH($G212),YEAR(AR$4)=YEAR($G212)),#REF!,IF(AND(AR$4&lt;($H212+1),(AR$4+1)&gt;$G212),$U212,0)))</f>
        <v>0</v>
      </c>
      <c r="AS212" s="1285">
        <f>IF(AND(MONTH(AS$4)=MONTH($H212),YEAR(AS$4)=YEAR($H212)),#REF!,IF(AND(MONTH(AS$4)=MONTH($G212),YEAR(AS$4)=YEAR($G212)),#REF!,IF(AND(AS$4&lt;($H212+1),(AS$4+1)&gt;$G212),$U212,0)))</f>
        <v>0</v>
      </c>
      <c r="AT212" s="1285">
        <f>IF(AND(MONTH(AT$4)=MONTH($H212),YEAR(AT$4)=YEAR($H212)),#REF!,IF(AND(MONTH(AT$4)=MONTH($G212),YEAR(AT$4)=YEAR($G212)),#REF!,IF(AND(AT$4&lt;($H212+1),(AT$4+1)&gt;$G212),$U212,0)))</f>
        <v>0</v>
      </c>
      <c r="AU212" s="1297"/>
      <c r="AV212" s="1028"/>
      <c r="AW212" s="1028"/>
    </row>
    <row r="213" spans="1:49" ht="18" customHeight="1">
      <c r="A213" s="1186">
        <v>80</v>
      </c>
      <c r="B213" s="1209" t="s">
        <v>226</v>
      </c>
      <c r="C213" s="1209" t="s">
        <v>226</v>
      </c>
      <c r="D213" s="1209"/>
      <c r="E213" s="1209" t="s">
        <v>241</v>
      </c>
      <c r="F213" s="1215" t="s">
        <v>240</v>
      </c>
      <c r="G213" s="1211">
        <v>44986</v>
      </c>
      <c r="H213" s="1211">
        <v>45351</v>
      </c>
      <c r="I213" s="1256"/>
      <c r="J213" s="1257">
        <v>0</v>
      </c>
      <c r="K213" s="1257">
        <v>10</v>
      </c>
      <c r="L213" s="1258">
        <v>0</v>
      </c>
      <c r="M213" s="1258">
        <v>0</v>
      </c>
      <c r="N213" s="1258">
        <v>92</v>
      </c>
      <c r="O213" s="1260">
        <v>0</v>
      </c>
      <c r="P213" s="1261">
        <f>N213+O213</f>
        <v>92</v>
      </c>
      <c r="Q213" s="1288">
        <f>L213*K213</f>
        <v>0</v>
      </c>
      <c r="R213" s="1285">
        <f t="shared" si="60"/>
        <v>0</v>
      </c>
      <c r="S213" s="1285">
        <f t="shared" si="63"/>
        <v>0</v>
      </c>
      <c r="T213" s="1285">
        <f>N213*K213</f>
        <v>920</v>
      </c>
      <c r="U213" s="1285">
        <f t="shared" si="65"/>
        <v>0</v>
      </c>
      <c r="V213" s="1285">
        <f t="shared" si="64"/>
        <v>920</v>
      </c>
      <c r="W213" s="1285">
        <f>IF(AND(MONTH(W$4)=MONTH($H213),YEAR(W$4)=YEAR($H213)),#REF!,IF(AND(MONTH(W$4)=MONTH($G213),YEAR(W$4)=YEAR($G213)),#REF!,IF(AND(W$4&lt;($H213+1),(W$4+1)&gt;$G213),$Q213,0)))</f>
        <v>0</v>
      </c>
      <c r="X213" s="1285">
        <f>IF(AND(MONTH(X$4)=MONTH($H213),YEAR(X$4)=YEAR($H213)),#REF!,IF(AND(MONTH(X$4)=MONTH($G213),YEAR(X$4)=YEAR($G213)),#REF!,IF(AND(X$4&lt;($H213+1),(X$4+1)&gt;$G213),$T213,0)))</f>
        <v>0</v>
      </c>
      <c r="Y213" s="1285" t="e">
        <f>IF(AND(MONTH(Y$4)=MONTH($H213),YEAR(Y$4)=YEAR($H213)),#REF!,IF(AND(MONTH(Y$4)=MONTH($G213),YEAR(Y$4)=YEAR($G213)),#REF!,IF(AND(Y$4&lt;($H213+1),(Y$4+1)&gt;$G213),$T213,0)))</f>
        <v>#REF!</v>
      </c>
      <c r="Z213" s="1285">
        <f>IF(AND(MONTH(Z$4)=MONTH($H213),YEAR(Z$4)=YEAR($H213)),#REF!,IF(AND(MONTH(Z$4)=MONTH($G213),YEAR(Z$4)=YEAR($G213)),#REF!,IF(AND(Z$4&lt;($H213+1),(Z$4+1)&gt;$G213),$T213,0)))</f>
        <v>920</v>
      </c>
      <c r="AA213" s="1285">
        <f>IF(AND(MONTH(AA$4)=MONTH($H213),YEAR(AA$4)=YEAR($H213)),#REF!,IF(AND(MONTH(AA$4)=MONTH($G213),YEAR(AA$4)=YEAR($G213)),#REF!,IF(AND(AA$4&lt;($H213+1),(AA$4+1)&gt;$G213),$T213,0)))</f>
        <v>920</v>
      </c>
      <c r="AB213" s="1285">
        <f>IF(AND(MONTH(AB$4)=MONTH($H213),YEAR(AB$4)=YEAR($H213)),#REF!,IF(AND(MONTH(AB$4)=MONTH($G213),YEAR(AB$4)=YEAR($G213)),#REF!,IF(AND(AB$4&lt;($H213+1),(AB$4+1)&gt;$G213),$T213,0)))</f>
        <v>920</v>
      </c>
      <c r="AC213" s="1285">
        <f>IF(AND(MONTH(AC$4)=MONTH($H213),YEAR(AC$4)=YEAR($H213)),#REF!,IF(AND(MONTH(AC$4)=MONTH($G213),YEAR(AC$4)=YEAR($G213)),#REF!,IF(AND(AC$4&lt;($H213+1),(AC$4+1)&gt;$G213),$T213,0)))</f>
        <v>920</v>
      </c>
      <c r="AD213" s="1285">
        <f>IF(AND(MONTH(AD$4)=MONTH($H213),YEAR(AD$4)=YEAR($H213)),#REF!,IF(AND(MONTH(AD$4)=MONTH($G213),YEAR(AD$4)=YEAR($G213)),#REF!,IF(AND(AD$4&lt;($H213+1),(AD$4+1)&gt;$G213),$T213,0)))</f>
        <v>920</v>
      </c>
      <c r="AE213" s="1285">
        <f>IF(AND(MONTH(AE$4)=MONTH($H213),YEAR(AE$4)=YEAR($H213)),#REF!,IF(AND(MONTH(AE$4)=MONTH($G213),YEAR(AE$4)=YEAR($G213)),#REF!,IF(AND(AE$4&lt;($H213+1),(AE$4+1)&gt;$G213),$T213,0)))</f>
        <v>920</v>
      </c>
      <c r="AF213" s="1285">
        <f>IF(AND(MONTH(AF$4)=MONTH($H213),YEAR(AF$4)=YEAR($H213)),#REF!,IF(AND(MONTH(AF$4)=MONTH($G213),YEAR(AF$4)=YEAR($G213)),#REF!,IF(AND(AF$4&lt;($H213+1),(AF$4+1)&gt;$G213),$T213,0)))</f>
        <v>920</v>
      </c>
      <c r="AG213" s="1285">
        <f>IF(AND(MONTH(AG$4)=MONTH($H213),YEAR(AG$4)=YEAR($H213)),#REF!,IF(AND(MONTH(AG$4)=MONTH($G213),YEAR(AG$4)=YEAR($G213)),#REF!,IF(AND(AG$4&lt;($H213+1),(AG$4+1)&gt;$G213),$T213,0)))</f>
        <v>920</v>
      </c>
      <c r="AH213" s="1285">
        <f>IF(AND(MONTH(AH$4)=MONTH($H213),YEAR(AH$4)=YEAR($H213)),#REF!,IF(AND(MONTH(AH$4)=MONTH($G213),YEAR(AH$4)=YEAR($G213)),#REF!,IF(AND(AH$4&lt;($H213+1),(AH$4+1)&gt;$G213),$T213,0)))</f>
        <v>920</v>
      </c>
      <c r="AI213" s="1285">
        <f>IF(AND(MONTH(AI$4)=MONTH($H213),YEAR(AI$4)=YEAR($H213)),#REF!,IF(AND(MONTH(AI$4)=MONTH($G213),YEAR(AI$4)=YEAR($G213)),#REF!,IF(AND(AI$4&lt;($H213+1),(AI$4+1)&gt;$G213),$R213,0)))</f>
        <v>0</v>
      </c>
      <c r="AJ213" s="1285">
        <f>IF(AND(MONTH(AJ$4)=MONTH($H213),YEAR(AJ$4)=YEAR($H213)),#REF!,IF(AND(MONTH(AJ$4)=MONTH($G213),YEAR(AJ$4)=YEAR($G213)),#REF!,IF(AND(AJ$4&lt;($H213+1),(AJ$4+1)&gt;$G213),$U213,0)))</f>
        <v>0</v>
      </c>
      <c r="AK213" s="1285" t="e">
        <f>IF(AND(MONTH(AK$4)=MONTH($H213),YEAR(AK$4)=YEAR($H213)),#REF!,IF(AND(MONTH(AK$4)=MONTH($G213),YEAR(AK$4)=YEAR($G213)),#REF!,IF(AND(AK$4&lt;($H213+1),(AK$4+1)&gt;$G213),$U213,0)))</f>
        <v>#REF!</v>
      </c>
      <c r="AL213" s="1285">
        <f>IF(AND(MONTH(AL$4)=MONTH($H213),YEAR(AL$4)=YEAR($H213)),#REF!,IF(AND(MONTH(AL$4)=MONTH($G213),YEAR(AL$4)=YEAR($G213)),#REF!,IF(AND(AL$4&lt;($H213+1),(AL$4+1)&gt;$G213),$U213,0)))</f>
        <v>0</v>
      </c>
      <c r="AM213" s="1285">
        <f>IF(AND(MONTH(AM$4)=MONTH($H213),YEAR(AM$4)=YEAR($H213)),#REF!,IF(AND(MONTH(AM$4)=MONTH($G213),YEAR(AM$4)=YEAR($G213)),#REF!,IF(AND(AM$4&lt;($H213+1),(AM$4+1)&gt;$G213),$U213,0)))</f>
        <v>0</v>
      </c>
      <c r="AN213" s="1285">
        <f>IF(AND(MONTH(AN$4)=MONTH($H213),YEAR(AN$4)=YEAR($H213)),#REF!,IF(AND(MONTH(AN$4)=MONTH($G213),YEAR(AN$4)=YEAR($G213)),#REF!,IF(AND(AN$4&lt;($H213+1),(AN$4+1)&gt;$G213),$U213,0)))</f>
        <v>0</v>
      </c>
      <c r="AO213" s="1285">
        <f>IF(AND(MONTH(AO$4)=MONTH($H213),YEAR(AO$4)=YEAR($H213)),#REF!,IF(AND(MONTH(AO$4)=MONTH($G213),YEAR(AO$4)=YEAR($G213)),#REF!,IF(AND(AO$4&lt;($H213+1),(AO$4+1)&gt;$G213),$U213,0)))</f>
        <v>0</v>
      </c>
      <c r="AP213" s="1285">
        <f>IF(AND(MONTH(AP$4)=MONTH($H213),YEAR(AP$4)=YEAR($H213)),#REF!,IF(AND(MONTH(AP$4)=MONTH($G213),YEAR(AP$4)=YEAR($G213)),#REF!,IF(AND(AP$4&lt;($H213+1),(AP$4+1)&gt;$G213),$U213,0)))</f>
        <v>0</v>
      </c>
      <c r="AQ213" s="1285">
        <f>IF(AND(MONTH(AQ$4)=MONTH($H213),YEAR(AQ$4)=YEAR($H213)),#REF!,IF(AND(MONTH(AQ$4)=MONTH($G213),YEAR(AQ$4)=YEAR($G213)),#REF!,IF(AND(AQ$4&lt;($H213+1),(AQ$4+1)&gt;$G213),$U213,0)))</f>
        <v>0</v>
      </c>
      <c r="AR213" s="1285">
        <f>IF(AND(MONTH(AR$4)=MONTH($H213),YEAR(AR$4)=YEAR($H213)),#REF!,IF(AND(MONTH(AR$4)=MONTH($G213),YEAR(AR$4)=YEAR($G213)),#REF!,IF(AND(AR$4&lt;($H213+1),(AR$4+1)&gt;$G213),$U213,0)))</f>
        <v>0</v>
      </c>
      <c r="AS213" s="1285">
        <f>IF(AND(MONTH(AS$4)=MONTH($H213),YEAR(AS$4)=YEAR($H213)),#REF!,IF(AND(MONTH(AS$4)=MONTH($G213),YEAR(AS$4)=YEAR($G213)),#REF!,IF(AND(AS$4&lt;($H213+1),(AS$4+1)&gt;$G213),$U213,0)))</f>
        <v>0</v>
      </c>
      <c r="AT213" s="1285">
        <f>IF(AND(MONTH(AT$4)=MONTH($H213),YEAR(AT$4)=YEAR($H213)),#REF!,IF(AND(MONTH(AT$4)=MONTH($G213),YEAR(AT$4)=YEAR($G213)),#REF!,IF(AND(AT$4&lt;($H213+1),(AT$4+1)&gt;$G213),$U213,0)))</f>
        <v>0</v>
      </c>
      <c r="AU213" s="1297"/>
      <c r="AV213" s="1028"/>
      <c r="AW213" s="1028"/>
    </row>
    <row r="214" spans="1:49" ht="18" customHeight="1">
      <c r="A214" s="1186">
        <v>81</v>
      </c>
      <c r="B214" s="1187" t="s">
        <v>226</v>
      </c>
      <c r="C214" s="1187" t="s">
        <v>226</v>
      </c>
      <c r="D214" s="1187"/>
      <c r="E214" s="1187" t="s">
        <v>242</v>
      </c>
      <c r="F214" s="1197" t="s">
        <v>243</v>
      </c>
      <c r="G214" s="1190">
        <v>44621</v>
      </c>
      <c r="H214" s="1190">
        <v>45351</v>
      </c>
      <c r="I214" s="1235"/>
      <c r="J214" s="1236">
        <v>10</v>
      </c>
      <c r="K214" s="1236">
        <v>10</v>
      </c>
      <c r="L214" s="1244">
        <v>115</v>
      </c>
      <c r="M214" s="1244">
        <v>0</v>
      </c>
      <c r="N214" s="1244">
        <v>115</v>
      </c>
      <c r="O214" s="1238">
        <v>0</v>
      </c>
      <c r="P214" s="1234">
        <f>L214+M214</f>
        <v>115</v>
      </c>
      <c r="Q214" s="1284">
        <f>L214*K214</f>
        <v>1150</v>
      </c>
      <c r="R214" s="1285">
        <f t="shared" si="60"/>
        <v>0</v>
      </c>
      <c r="S214" s="1285">
        <f t="shared" si="63"/>
        <v>1150</v>
      </c>
      <c r="T214" s="1285">
        <f>N214*K214</f>
        <v>1150</v>
      </c>
      <c r="U214" s="1285">
        <f t="shared" si="65"/>
        <v>0</v>
      </c>
      <c r="V214" s="1285">
        <f t="shared" si="64"/>
        <v>1150</v>
      </c>
      <c r="W214" s="1285">
        <f>IF(AND(MONTH(W$4)=MONTH($H214),YEAR(W$4)=YEAR($H214)),#REF!,IF(AND(MONTH(W$4)=MONTH($G214),YEAR(W$4)=YEAR($G214)),#REF!,IF(AND(W$4&lt;($H214+1),(W$4+1)&gt;$G214),$Q214,0)))</f>
        <v>1150</v>
      </c>
      <c r="X214" s="1285">
        <f>IF(AND(MONTH(X$4)=MONTH($H214),YEAR(X$4)=YEAR($H214)),#REF!,IF(AND(MONTH(X$4)=MONTH($G214),YEAR(X$4)=YEAR($G214)),#REF!,IF(AND(X$4&lt;($H214+1),(X$4+1)&gt;$G214),$T214,0)))</f>
        <v>1150</v>
      </c>
      <c r="Y214" s="1285">
        <f>IF(AND(MONTH(Y$4)=MONTH($H214),YEAR(Y$4)=YEAR($H214)),#REF!,IF(AND(MONTH(Y$4)=MONTH($G214),YEAR(Y$4)=YEAR($G214)),#REF!,IF(AND(Y$4&lt;($H214+1),(Y$4+1)&gt;$G214),$T214,0)))</f>
        <v>1150</v>
      </c>
      <c r="Z214" s="1285">
        <f>IF(AND(MONTH(Z$4)=MONTH($H214),YEAR(Z$4)=YEAR($H214)),#REF!,IF(AND(MONTH(Z$4)=MONTH($G214),YEAR(Z$4)=YEAR($G214)),#REF!,IF(AND(Z$4&lt;($H214+1),(Z$4+1)&gt;$G214),$T214,0)))</f>
        <v>1150</v>
      </c>
      <c r="AA214" s="1285">
        <f>IF(AND(MONTH(AA$4)=MONTH($H214),YEAR(AA$4)=YEAR($H214)),#REF!,IF(AND(MONTH(AA$4)=MONTH($G214),YEAR(AA$4)=YEAR($G214)),#REF!,IF(AND(AA$4&lt;($H214+1),(AA$4+1)&gt;$G214),$T214,0)))</f>
        <v>1150</v>
      </c>
      <c r="AB214" s="1285">
        <f>IF(AND(MONTH(AB$4)=MONTH($H214),YEAR(AB$4)=YEAR($H214)),#REF!,IF(AND(MONTH(AB$4)=MONTH($G214),YEAR(AB$4)=YEAR($G214)),#REF!,IF(AND(AB$4&lt;($H214+1),(AB$4+1)&gt;$G214),$T214,0)))</f>
        <v>1150</v>
      </c>
      <c r="AC214" s="1285">
        <f>IF(AND(MONTH(AC$4)=MONTH($H214),YEAR(AC$4)=YEAR($H214)),#REF!,IF(AND(MONTH(AC$4)=MONTH($G214),YEAR(AC$4)=YEAR($G214)),#REF!,IF(AND(AC$4&lt;($H214+1),(AC$4+1)&gt;$G214),$T214,0)))</f>
        <v>1150</v>
      </c>
      <c r="AD214" s="1285">
        <f>IF(AND(MONTH(AD$4)=MONTH($H214),YEAR(AD$4)=YEAR($H214)),#REF!,IF(AND(MONTH(AD$4)=MONTH($G214),YEAR(AD$4)=YEAR($G214)),#REF!,IF(AND(AD$4&lt;($H214+1),(AD$4+1)&gt;$G214),$T214,0)))</f>
        <v>1150</v>
      </c>
      <c r="AE214" s="1285">
        <f>IF(AND(MONTH(AE$4)=MONTH($H214),YEAR(AE$4)=YEAR($H214)),#REF!,IF(AND(MONTH(AE$4)=MONTH($G214),YEAR(AE$4)=YEAR($G214)),#REF!,IF(AND(AE$4&lt;($H214+1),(AE$4+1)&gt;$G214),$T214,0)))</f>
        <v>1150</v>
      </c>
      <c r="AF214" s="1285">
        <f>IF(AND(MONTH(AF$4)=MONTH($H214),YEAR(AF$4)=YEAR($H214)),#REF!,IF(AND(MONTH(AF$4)=MONTH($G214),YEAR(AF$4)=YEAR($G214)),#REF!,IF(AND(AF$4&lt;($H214+1),(AF$4+1)&gt;$G214),$T214,0)))</f>
        <v>1150</v>
      </c>
      <c r="AG214" s="1285">
        <f>IF(AND(MONTH(AG$4)=MONTH($H214),YEAR(AG$4)=YEAR($H214)),#REF!,IF(AND(MONTH(AG$4)=MONTH($G214),YEAR(AG$4)=YEAR($G214)),#REF!,IF(AND(AG$4&lt;($H214+1),(AG$4+1)&gt;$G214),$T214,0)))</f>
        <v>1150</v>
      </c>
      <c r="AH214" s="1285">
        <f>IF(AND(MONTH(AH$4)=MONTH($H214),YEAR(AH$4)=YEAR($H214)),#REF!,IF(AND(MONTH(AH$4)=MONTH($G214),YEAR(AH$4)=YEAR($G214)),#REF!,IF(AND(AH$4&lt;($H214+1),(AH$4+1)&gt;$G214),$T214,0)))</f>
        <v>1150</v>
      </c>
      <c r="AI214" s="1285">
        <f>IF(AND(MONTH(AI$4)=MONTH($H214),YEAR(AI$4)=YEAR($H214)),#REF!,IF(AND(MONTH(AI$4)=MONTH($G214),YEAR(AI$4)=YEAR($G214)),#REF!,IF(AND(AI$4&lt;($H214+1),(AI$4+1)&gt;$G214),$R214,0)))</f>
        <v>0</v>
      </c>
      <c r="AJ214" s="1285">
        <f>IF(AND(MONTH(AJ$4)=MONTH($H214),YEAR(AJ$4)=YEAR($H214)),#REF!,IF(AND(MONTH(AJ$4)=MONTH($G214),YEAR(AJ$4)=YEAR($G214)),#REF!,IF(AND(AJ$4&lt;($H214+1),(AJ$4+1)&gt;$G214),$U214,0)))</f>
        <v>0</v>
      </c>
      <c r="AK214" s="1285">
        <f>IF(AND(MONTH(AK$4)=MONTH($H214),YEAR(AK$4)=YEAR($H214)),#REF!,IF(AND(MONTH(AK$4)=MONTH($G214),YEAR(AK$4)=YEAR($G214)),#REF!,IF(AND(AK$4&lt;($H214+1),(AK$4+1)&gt;$G214),$U214,0)))</f>
        <v>0</v>
      </c>
      <c r="AL214" s="1285">
        <f>IF(AND(MONTH(AL$4)=MONTH($H214),YEAR(AL$4)=YEAR($H214)),#REF!,IF(AND(MONTH(AL$4)=MONTH($G214),YEAR(AL$4)=YEAR($G214)),#REF!,IF(AND(AL$4&lt;($H214+1),(AL$4+1)&gt;$G214),$U214,0)))</f>
        <v>0</v>
      </c>
      <c r="AM214" s="1285">
        <f>IF(AND(MONTH(AM$4)=MONTH($H214),YEAR(AM$4)=YEAR($H214)),#REF!,IF(AND(MONTH(AM$4)=MONTH($G214),YEAR(AM$4)=YEAR($G214)),#REF!,IF(AND(AM$4&lt;($H214+1),(AM$4+1)&gt;$G214),$U214,0)))</f>
        <v>0</v>
      </c>
      <c r="AN214" s="1285">
        <f>IF(AND(MONTH(AN$4)=MONTH($H214),YEAR(AN$4)=YEAR($H214)),#REF!,IF(AND(MONTH(AN$4)=MONTH($G214),YEAR(AN$4)=YEAR($G214)),#REF!,IF(AND(AN$4&lt;($H214+1),(AN$4+1)&gt;$G214),$U214,0)))</f>
        <v>0</v>
      </c>
      <c r="AO214" s="1285">
        <f>IF(AND(MONTH(AO$4)=MONTH($H214),YEAR(AO$4)=YEAR($H214)),#REF!,IF(AND(MONTH(AO$4)=MONTH($G214),YEAR(AO$4)=YEAR($G214)),#REF!,IF(AND(AO$4&lt;($H214+1),(AO$4+1)&gt;$G214),$U214,0)))</f>
        <v>0</v>
      </c>
      <c r="AP214" s="1285">
        <f>IF(AND(MONTH(AP$4)=MONTH($H214),YEAR(AP$4)=YEAR($H214)),#REF!,IF(AND(MONTH(AP$4)=MONTH($G214),YEAR(AP$4)=YEAR($G214)),#REF!,IF(AND(AP$4&lt;($H214+1),(AP$4+1)&gt;$G214),$U214,0)))</f>
        <v>0</v>
      </c>
      <c r="AQ214" s="1285">
        <f>IF(AND(MONTH(AQ$4)=MONTH($H214),YEAR(AQ$4)=YEAR($H214)),#REF!,IF(AND(MONTH(AQ$4)=MONTH($G214),YEAR(AQ$4)=YEAR($G214)),#REF!,IF(AND(AQ$4&lt;($H214+1),(AQ$4+1)&gt;$G214),$U214,0)))</f>
        <v>0</v>
      </c>
      <c r="AR214" s="1285">
        <f>IF(AND(MONTH(AR$4)=MONTH($H214),YEAR(AR$4)=YEAR($H214)),#REF!,IF(AND(MONTH(AR$4)=MONTH($G214),YEAR(AR$4)=YEAR($G214)),#REF!,IF(AND(AR$4&lt;($H214+1),(AR$4+1)&gt;$G214),$U214,0)))</f>
        <v>0</v>
      </c>
      <c r="AS214" s="1285">
        <f>IF(AND(MONTH(AS$4)=MONTH($H214),YEAR(AS$4)=YEAR($H214)),#REF!,IF(AND(MONTH(AS$4)=MONTH($G214),YEAR(AS$4)=YEAR($G214)),#REF!,IF(AND(AS$4&lt;($H214+1),(AS$4+1)&gt;$G214),$U214,0)))</f>
        <v>0</v>
      </c>
      <c r="AT214" s="1285">
        <f>IF(AND(MONTH(AT$4)=MONTH($H214),YEAR(AT$4)=YEAR($H214)),#REF!,IF(AND(MONTH(AT$4)=MONTH($G214),YEAR(AT$4)=YEAR($G214)),#REF!,IF(AND(AT$4&lt;($H214+1),(AT$4+1)&gt;$G214),$U214,0)))</f>
        <v>0</v>
      </c>
      <c r="AU214" s="1297"/>
      <c r="AV214" s="1028"/>
      <c r="AW214" s="1028"/>
    </row>
    <row r="215" spans="1:49" ht="18" customHeight="1">
      <c r="A215" s="1186">
        <v>82</v>
      </c>
      <c r="B215" s="1187" t="s">
        <v>226</v>
      </c>
      <c r="C215" s="1187" t="s">
        <v>226</v>
      </c>
      <c r="D215" s="1187"/>
      <c r="E215" s="1187" t="s">
        <v>244</v>
      </c>
      <c r="F215" s="1197" t="s">
        <v>245</v>
      </c>
      <c r="G215" s="1190">
        <v>44653</v>
      </c>
      <c r="H215" s="1190">
        <v>45017</v>
      </c>
      <c r="I215" s="1235"/>
      <c r="J215" s="1236">
        <v>7</v>
      </c>
      <c r="K215" s="1236">
        <v>7</v>
      </c>
      <c r="L215" s="1244">
        <v>0</v>
      </c>
      <c r="M215" s="1244">
        <v>0</v>
      </c>
      <c r="N215" s="1244">
        <v>0</v>
      </c>
      <c r="O215" s="1238">
        <v>0</v>
      </c>
      <c r="P215" s="1234">
        <v>260</v>
      </c>
      <c r="Q215" s="1284">
        <v>260</v>
      </c>
      <c r="R215" s="1285">
        <f t="shared" si="60"/>
        <v>0</v>
      </c>
      <c r="S215" s="1285">
        <f t="shared" si="63"/>
        <v>260</v>
      </c>
      <c r="T215" s="1285">
        <v>260</v>
      </c>
      <c r="U215" s="1285">
        <f t="shared" si="65"/>
        <v>0</v>
      </c>
      <c r="V215" s="1285">
        <f t="shared" si="64"/>
        <v>260</v>
      </c>
      <c r="W215" s="1285">
        <f>IF(AND(MONTH(W$4)=MONTH($H215),YEAR(W$4)=YEAR($H215)),#REF!,IF(AND(MONTH(W$4)=MONTH($G215),YEAR(W$4)=YEAR($G215)),#REF!,IF(AND(W$4&lt;($H215+1),(W$4+1)&gt;$G215),$Q215,0)))</f>
        <v>260</v>
      </c>
      <c r="X215" s="1285">
        <f>IF(AND(MONTH(X$4)=MONTH($H215),YEAR(X$4)=YEAR($H215)),#REF!,IF(AND(MONTH(X$4)=MONTH($G215),YEAR(X$4)=YEAR($G215)),#REF!,IF(AND(X$4&lt;($H215+1),(X$4+1)&gt;$G215),$T215,0)))</f>
        <v>260</v>
      </c>
      <c r="Y215" s="1285">
        <f>IF(AND(MONTH(Y$4)=MONTH($H215),YEAR(Y$4)=YEAR($H215)),#REF!,IF(AND(MONTH(Y$4)=MONTH($G215),YEAR(Y$4)=YEAR($G215)),#REF!,IF(AND(Y$4&lt;($H215+1),(Y$4+1)&gt;$G215),$T215,0)))</f>
        <v>260</v>
      </c>
      <c r="Z215" s="1285" t="e">
        <f>IF(AND(MONTH(Z$4)=MONTH($H215),YEAR(Z$4)=YEAR($H215)),#REF!,IF(AND(MONTH(Z$4)=MONTH($G215),YEAR(Z$4)=YEAR($G215)),#REF!,IF(AND(Z$4&lt;($H215+1),(Z$4+1)&gt;$G215),$T215,0)))</f>
        <v>#REF!</v>
      </c>
      <c r="AA215" s="1285">
        <f>IF(AND(MONTH(AA$4)=MONTH($H215),YEAR(AA$4)=YEAR($H215)),#REF!,IF(AND(MONTH(AA$4)=MONTH($G215),YEAR(AA$4)=YEAR($G215)),#REF!,IF(AND(AA$4&lt;($H215+1),(AA$4+1)&gt;$G215),$T215,0)))</f>
        <v>0</v>
      </c>
      <c r="AB215" s="1285">
        <f>IF(AND(MONTH(AB$4)=MONTH($H215),YEAR(AB$4)=YEAR($H215)),#REF!,IF(AND(MONTH(AB$4)=MONTH($G215),YEAR(AB$4)=YEAR($G215)),#REF!,IF(AND(AB$4&lt;($H215+1),(AB$4+1)&gt;$G215),$T215,0)))</f>
        <v>0</v>
      </c>
      <c r="AC215" s="1285">
        <f>IF(AND(MONTH(AC$4)=MONTH($H215),YEAR(AC$4)=YEAR($H215)),#REF!,IF(AND(MONTH(AC$4)=MONTH($G215),YEAR(AC$4)=YEAR($G215)),#REF!,IF(AND(AC$4&lt;($H215+1),(AC$4+1)&gt;$G215),$T215,0)))</f>
        <v>0</v>
      </c>
      <c r="AD215" s="1285">
        <f>IF(AND(MONTH(AD$4)=MONTH($H215),YEAR(AD$4)=YEAR($H215)),#REF!,IF(AND(MONTH(AD$4)=MONTH($G215),YEAR(AD$4)=YEAR($G215)),#REF!,IF(AND(AD$4&lt;($H215+1),(AD$4+1)&gt;$G215),$T215,0)))</f>
        <v>0</v>
      </c>
      <c r="AE215" s="1285">
        <f>IF(AND(MONTH(AE$4)=MONTH($H215),YEAR(AE$4)=YEAR($H215)),#REF!,IF(AND(MONTH(AE$4)=MONTH($G215),YEAR(AE$4)=YEAR($G215)),#REF!,IF(AND(AE$4&lt;($H215+1),(AE$4+1)&gt;$G215),$T215,0)))</f>
        <v>0</v>
      </c>
      <c r="AF215" s="1285">
        <f>IF(AND(MONTH(AF$4)=MONTH($H215),YEAR(AF$4)=YEAR($H215)),#REF!,IF(AND(MONTH(AF$4)=MONTH($G215),YEAR(AF$4)=YEAR($G215)),#REF!,IF(AND(AF$4&lt;($H215+1),(AF$4+1)&gt;$G215),$T215,0)))</f>
        <v>0</v>
      </c>
      <c r="AG215" s="1285">
        <f>IF(AND(MONTH(AG$4)=MONTH($H215),YEAR(AG$4)=YEAR($H215)),#REF!,IF(AND(MONTH(AG$4)=MONTH($G215),YEAR(AG$4)=YEAR($G215)),#REF!,IF(AND(AG$4&lt;($H215+1),(AG$4+1)&gt;$G215),$T215,0)))</f>
        <v>0</v>
      </c>
      <c r="AH215" s="1285">
        <f>IF(AND(MONTH(AH$4)=MONTH($H215),YEAR(AH$4)=YEAR($H215)),#REF!,IF(AND(MONTH(AH$4)=MONTH($G215),YEAR(AH$4)=YEAR($G215)),#REF!,IF(AND(AH$4&lt;($H215+1),(AH$4+1)&gt;$G215),$T215,0)))</f>
        <v>0</v>
      </c>
      <c r="AI215" s="1285">
        <f>IF(AND(MONTH(AI$4)=MONTH($H215),YEAR(AI$4)=YEAR($H215)),#REF!,IF(AND(MONTH(AI$4)=MONTH($G215),YEAR(AI$4)=YEAR($G215)),#REF!,IF(AND(AI$4&lt;($H215+1),(AI$4+1)&gt;$G215),$R215,0)))</f>
        <v>0</v>
      </c>
      <c r="AJ215" s="1285">
        <f>IF(AND(MONTH(AJ$4)=MONTH($H215),YEAR(AJ$4)=YEAR($H215)),#REF!,IF(AND(MONTH(AJ$4)=MONTH($G215),YEAR(AJ$4)=YEAR($G215)),#REF!,IF(AND(AJ$4&lt;($H215+1),(AJ$4+1)&gt;$G215),$U215,0)))</f>
        <v>0</v>
      </c>
      <c r="AK215" s="1285">
        <f>IF(AND(MONTH(AK$4)=MONTH($H215),YEAR(AK$4)=YEAR($H215)),#REF!,IF(AND(MONTH(AK$4)=MONTH($G215),YEAR(AK$4)=YEAR($G215)),#REF!,IF(AND(AK$4&lt;($H215+1),(AK$4+1)&gt;$G215),$U215,0)))</f>
        <v>0</v>
      </c>
      <c r="AL215" s="1285" t="e">
        <f>IF(AND(MONTH(AL$4)=MONTH($H215),YEAR(AL$4)=YEAR($H215)),#REF!,IF(AND(MONTH(AL$4)=MONTH($G215),YEAR(AL$4)=YEAR($G215)),#REF!,IF(AND(AL$4&lt;($H215+1),(AL$4+1)&gt;$G215),$U215,0)))</f>
        <v>#REF!</v>
      </c>
      <c r="AM215" s="1285">
        <f>IF(AND(MONTH(AM$4)=MONTH($H215),YEAR(AM$4)=YEAR($H215)),#REF!,IF(AND(MONTH(AM$4)=MONTH($G215),YEAR(AM$4)=YEAR($G215)),#REF!,IF(AND(AM$4&lt;($H215+1),(AM$4+1)&gt;$G215),$U215,0)))</f>
        <v>0</v>
      </c>
      <c r="AN215" s="1285">
        <f>IF(AND(MONTH(AN$4)=MONTH($H215),YEAR(AN$4)=YEAR($H215)),#REF!,IF(AND(MONTH(AN$4)=MONTH($G215),YEAR(AN$4)=YEAR($G215)),#REF!,IF(AND(AN$4&lt;($H215+1),(AN$4+1)&gt;$G215),$U215,0)))</f>
        <v>0</v>
      </c>
      <c r="AO215" s="1285">
        <f>IF(AND(MONTH(AO$4)=MONTH($H215),YEAR(AO$4)=YEAR($H215)),#REF!,IF(AND(MONTH(AO$4)=MONTH($G215),YEAR(AO$4)=YEAR($G215)),#REF!,IF(AND(AO$4&lt;($H215+1),(AO$4+1)&gt;$G215),$U215,0)))</f>
        <v>0</v>
      </c>
      <c r="AP215" s="1285">
        <f>IF(AND(MONTH(AP$4)=MONTH($H215),YEAR(AP$4)=YEAR($H215)),#REF!,IF(AND(MONTH(AP$4)=MONTH($G215),YEAR(AP$4)=YEAR($G215)),#REF!,IF(AND(AP$4&lt;($H215+1),(AP$4+1)&gt;$G215),$U215,0)))</f>
        <v>0</v>
      </c>
      <c r="AQ215" s="1285">
        <f>IF(AND(MONTH(AQ$4)=MONTH($H215),YEAR(AQ$4)=YEAR($H215)),#REF!,IF(AND(MONTH(AQ$4)=MONTH($G215),YEAR(AQ$4)=YEAR($G215)),#REF!,IF(AND(AQ$4&lt;($H215+1),(AQ$4+1)&gt;$G215),$U215,0)))</f>
        <v>0</v>
      </c>
      <c r="AR215" s="1285">
        <f>IF(AND(MONTH(AR$4)=MONTH($H215),YEAR(AR$4)=YEAR($H215)),#REF!,IF(AND(MONTH(AR$4)=MONTH($G215),YEAR(AR$4)=YEAR($G215)),#REF!,IF(AND(AR$4&lt;($H215+1),(AR$4+1)&gt;$G215),$U215,0)))</f>
        <v>0</v>
      </c>
      <c r="AS215" s="1285">
        <f>IF(AND(MONTH(AS$4)=MONTH($H215),YEAR(AS$4)=YEAR($H215)),#REF!,IF(AND(MONTH(AS$4)=MONTH($G215),YEAR(AS$4)=YEAR($G215)),#REF!,IF(AND(AS$4&lt;($H215+1),(AS$4+1)&gt;$G215),$U215,0)))</f>
        <v>0</v>
      </c>
      <c r="AT215" s="1285">
        <f>IF(AND(MONTH(AT$4)=MONTH($H215),YEAR(AT$4)=YEAR($H215)),#REF!,IF(AND(MONTH(AT$4)=MONTH($G215),YEAR(AT$4)=YEAR($G215)),#REF!,IF(AND(AT$4&lt;($H215+1),(AT$4+1)&gt;$G215),$U215,0)))</f>
        <v>0</v>
      </c>
      <c r="AU215" s="1297"/>
      <c r="AV215" s="1028"/>
      <c r="AW215" s="1028"/>
    </row>
    <row r="216" spans="1:49" ht="18" customHeight="1">
      <c r="A216" s="1186">
        <v>82</v>
      </c>
      <c r="B216" s="1196" t="s">
        <v>226</v>
      </c>
      <c r="C216" s="1196" t="s">
        <v>226</v>
      </c>
      <c r="D216" s="1196"/>
      <c r="E216" s="1308"/>
      <c r="F216" s="1326" t="s">
        <v>245</v>
      </c>
      <c r="G216" s="1327">
        <v>45292</v>
      </c>
      <c r="H216" s="1327">
        <v>45930</v>
      </c>
      <c r="I216" s="1335"/>
      <c r="J216" s="1336">
        <v>0</v>
      </c>
      <c r="K216" s="1336">
        <v>7</v>
      </c>
      <c r="L216" s="1337">
        <v>0</v>
      </c>
      <c r="M216" s="1337">
        <v>0</v>
      </c>
      <c r="N216" s="1337">
        <v>0</v>
      </c>
      <c r="O216" s="1338">
        <v>0</v>
      </c>
      <c r="P216" s="1339">
        <v>300</v>
      </c>
      <c r="Q216" s="1284">
        <v>300</v>
      </c>
      <c r="R216" s="1285">
        <f t="shared" si="60"/>
        <v>0</v>
      </c>
      <c r="S216" s="1285">
        <f t="shared" si="63"/>
        <v>300</v>
      </c>
      <c r="T216" s="1285">
        <v>300</v>
      </c>
      <c r="U216" s="1285">
        <f t="shared" si="65"/>
        <v>0</v>
      </c>
      <c r="V216" s="1285">
        <f t="shared" si="64"/>
        <v>300</v>
      </c>
      <c r="W216" s="1285">
        <f>IF(AND(MONTH(W$4)=MONTH($H216),YEAR(W$4)=YEAR($H216)),#REF!,IF(AND(MONTH(W$4)=MONTH($G216),YEAR(W$4)=YEAR($G216)),#REF!,IF(AND(W$4&lt;($H216+1),(W$4+1)&gt;$G216),$Q216,0)))</f>
        <v>0</v>
      </c>
      <c r="X216" s="1285">
        <f>IF(AND(MONTH(X$4)=MONTH($H216),YEAR(X$4)=YEAR($H216)),#REF!,IF(AND(MONTH(X$4)=MONTH($G216),YEAR(X$4)=YEAR($G216)),#REF!,IF(AND(X$4&lt;($H216+1),(X$4+1)&gt;$G216),$T216,0)))</f>
        <v>0</v>
      </c>
      <c r="Y216" s="1285">
        <f>IF(AND(MONTH(Y$4)=MONTH($H216),YEAR(Y$4)=YEAR($H216)),#REF!,IF(AND(MONTH(Y$4)=MONTH($G216),YEAR(Y$4)=YEAR($G216)),#REF!,IF(AND(Y$4&lt;($H216+1),(Y$4+1)&gt;$G216),$T216,0)))</f>
        <v>0</v>
      </c>
      <c r="Z216" s="1285">
        <f>IF(AND(MONTH(Z$4)=MONTH($H216),YEAR(Z$4)=YEAR($H216)),#REF!,IF(AND(MONTH(Z$4)=MONTH($G216),YEAR(Z$4)=YEAR($G216)),#REF!,IF(AND(Z$4&lt;($H216+1),(Z$4+1)&gt;$G216),$T216,0)))</f>
        <v>0</v>
      </c>
      <c r="AA216" s="1285">
        <f>IF(AND(MONTH(AA$4)=MONTH($H216),YEAR(AA$4)=YEAR($H216)),#REF!,IF(AND(MONTH(AA$4)=MONTH($G216),YEAR(AA$4)=YEAR($G216)),#REF!,IF(AND(AA$4&lt;($H216+1),(AA$4+1)&gt;$G216),$T216,0)))</f>
        <v>0</v>
      </c>
      <c r="AB216" s="1285">
        <f>IF(AND(MONTH(AB$4)=MONTH($H216),YEAR(AB$4)=YEAR($H216)),#REF!,IF(AND(MONTH(AB$4)=MONTH($G216),YEAR(AB$4)=YEAR($G216)),#REF!,IF(AND(AB$4&lt;($H216+1),(AB$4+1)&gt;$G216),$T216,0)))</f>
        <v>0</v>
      </c>
      <c r="AC216" s="1285">
        <f>IF(AND(MONTH(AC$4)=MONTH($H216),YEAR(AC$4)=YEAR($H216)),#REF!,IF(AND(MONTH(AC$4)=MONTH($G216),YEAR(AC$4)=YEAR($G216)),#REF!,IF(AND(AC$4&lt;($H216+1),(AC$4+1)&gt;$G216),$T216,0)))</f>
        <v>0</v>
      </c>
      <c r="AD216" s="1285">
        <f>IF(AND(MONTH(AD$4)=MONTH($H216),YEAR(AD$4)=YEAR($H216)),#REF!,IF(AND(MONTH(AD$4)=MONTH($G216),YEAR(AD$4)=YEAR($G216)),#REF!,IF(AND(AD$4&lt;($H216+1),(AD$4+1)&gt;$G216),$T216,0)))</f>
        <v>0</v>
      </c>
      <c r="AE216" s="1285">
        <f>IF(AND(MONTH(AE$4)=MONTH($H216),YEAR(AE$4)=YEAR($H216)),#REF!,IF(AND(MONTH(AE$4)=MONTH($G216),YEAR(AE$4)=YEAR($G216)),#REF!,IF(AND(AE$4&lt;($H216+1),(AE$4+1)&gt;$G216),$T216,0)))</f>
        <v>0</v>
      </c>
      <c r="AF216" s="1285">
        <f>IF(AND(MONTH(AF$4)=MONTH($H216),YEAR(AF$4)=YEAR($H216)),#REF!,IF(AND(MONTH(AF$4)=MONTH($G216),YEAR(AF$4)=YEAR($G216)),#REF!,IF(AND(AF$4&lt;($H216+1),(AF$4+1)&gt;$G216),$T216,0)))</f>
        <v>0</v>
      </c>
      <c r="AG216" s="1285">
        <f>IF(AND(MONTH(AG$4)=MONTH($H216),YEAR(AG$4)=YEAR($H216)),#REF!,IF(AND(MONTH(AG$4)=MONTH($G216),YEAR(AG$4)=YEAR($G216)),#REF!,IF(AND(AG$4&lt;($H216+1),(AG$4+1)&gt;$G216),$T216,0)))</f>
        <v>0</v>
      </c>
      <c r="AH216" s="1285">
        <f>IF(AND(MONTH(AH$4)=MONTH($H216),YEAR(AH$4)=YEAR($H216)),#REF!,IF(AND(MONTH(AH$4)=MONTH($G216),YEAR(AH$4)=YEAR($G216)),#REF!,IF(AND(AH$4&lt;($H216+1),(AH$4+1)&gt;$G216),$T216,0)))</f>
        <v>0</v>
      </c>
      <c r="AI216" s="1285">
        <f>IF(AND(MONTH(AI$4)=MONTH($H216),YEAR(AI$4)=YEAR($H216)),#REF!,IF(AND(MONTH(AI$4)=MONTH($G216),YEAR(AI$4)=YEAR($G216)),#REF!,IF(AND(AI$4&lt;($H216+1),(AI$4+1)&gt;$G216),$R216,0)))</f>
        <v>0</v>
      </c>
      <c r="AJ216" s="1285">
        <f>IF(AND(MONTH(AJ$4)=MONTH($H216),YEAR(AJ$4)=YEAR($H216)),#REF!,IF(AND(MONTH(AJ$4)=MONTH($G216),YEAR(AJ$4)=YEAR($G216)),#REF!,IF(AND(AJ$4&lt;($H216+1),(AJ$4+1)&gt;$G216),$U216,0)))</f>
        <v>0</v>
      </c>
      <c r="AK216" s="1285">
        <f>IF(AND(MONTH(AK$4)=MONTH($H216),YEAR(AK$4)=YEAR($H216)),#REF!,IF(AND(MONTH(AK$4)=MONTH($G216),YEAR(AK$4)=YEAR($G216)),#REF!,IF(AND(AK$4&lt;($H216+1),(AK$4+1)&gt;$G216),$U216,0)))</f>
        <v>0</v>
      </c>
      <c r="AL216" s="1285">
        <f>IF(AND(MONTH(AL$4)=MONTH($H216),YEAR(AL$4)=YEAR($H216)),#REF!,IF(AND(MONTH(AL$4)=MONTH($G216),YEAR(AL$4)=YEAR($G216)),#REF!,IF(AND(AL$4&lt;($H216+1),(AL$4+1)&gt;$G216),$U216,0)))</f>
        <v>0</v>
      </c>
      <c r="AM216" s="1285">
        <f>IF(AND(MONTH(AM$4)=MONTH($H216),YEAR(AM$4)=YEAR($H216)),#REF!,IF(AND(MONTH(AM$4)=MONTH($G216),YEAR(AM$4)=YEAR($G216)),#REF!,IF(AND(AM$4&lt;($H216+1),(AM$4+1)&gt;$G216),$U216,0)))</f>
        <v>0</v>
      </c>
      <c r="AN216" s="1285">
        <f>IF(AND(MONTH(AN$4)=MONTH($H216),YEAR(AN$4)=YEAR($H216)),#REF!,IF(AND(MONTH(AN$4)=MONTH($G216),YEAR(AN$4)=YEAR($G216)),#REF!,IF(AND(AN$4&lt;($H216+1),(AN$4+1)&gt;$G216),$U216,0)))</f>
        <v>0</v>
      </c>
      <c r="AO216" s="1285">
        <f>IF(AND(MONTH(AO$4)=MONTH($H216),YEAR(AO$4)=YEAR($H216)),#REF!,IF(AND(MONTH(AO$4)=MONTH($G216),YEAR(AO$4)=YEAR($G216)),#REF!,IF(AND(AO$4&lt;($H216+1),(AO$4+1)&gt;$G216),$U216,0)))</f>
        <v>0</v>
      </c>
      <c r="AP216" s="1285">
        <f>IF(AND(MONTH(AP$4)=MONTH($H216),YEAR(AP$4)=YEAR($H216)),#REF!,IF(AND(MONTH(AP$4)=MONTH($G216),YEAR(AP$4)=YEAR($G216)),#REF!,IF(AND(AP$4&lt;($H216+1),(AP$4+1)&gt;$G216),$U216,0)))</f>
        <v>0</v>
      </c>
      <c r="AQ216" s="1285">
        <f>IF(AND(MONTH(AQ$4)=MONTH($H216),YEAR(AQ$4)=YEAR($H216)),#REF!,IF(AND(MONTH(AQ$4)=MONTH($G216),YEAR(AQ$4)=YEAR($G216)),#REF!,IF(AND(AQ$4&lt;($H216+1),(AQ$4+1)&gt;$G216),$U216,0)))</f>
        <v>0</v>
      </c>
      <c r="AR216" s="1285">
        <f>IF(AND(MONTH(AR$4)=MONTH($H216),YEAR(AR$4)=YEAR($H216)),#REF!,IF(AND(MONTH(AR$4)=MONTH($G216),YEAR(AR$4)=YEAR($G216)),#REF!,IF(AND(AR$4&lt;($H216+1),(AR$4+1)&gt;$G216),$U216,0)))</f>
        <v>0</v>
      </c>
      <c r="AS216" s="1285">
        <f>IF(AND(MONTH(AS$4)=MONTH($H216),YEAR(AS$4)=YEAR($H216)),#REF!,IF(AND(MONTH(AS$4)=MONTH($G216),YEAR(AS$4)=YEAR($G216)),#REF!,IF(AND(AS$4&lt;($H216+1),(AS$4+1)&gt;$G216),$U216,0)))</f>
        <v>0</v>
      </c>
      <c r="AT216" s="1285">
        <f>IF(AND(MONTH(AT$4)=MONTH($H216),YEAR(AT$4)=YEAR($H216)),#REF!,IF(AND(MONTH(AT$4)=MONTH($G216),YEAR(AT$4)=YEAR($G216)),#REF!,IF(AND(AT$4&lt;($H216+1),(AT$4+1)&gt;$G216),$U216,0)))</f>
        <v>0</v>
      </c>
      <c r="AU216" s="1297"/>
      <c r="AV216" s="1028"/>
      <c r="AW216" s="1028"/>
    </row>
    <row r="217" spans="1:49" ht="18" customHeight="1">
      <c r="A217" s="1186" t="s">
        <v>246</v>
      </c>
      <c r="B217" s="1187" t="s">
        <v>67</v>
      </c>
      <c r="C217" s="1187" t="s">
        <v>35</v>
      </c>
      <c r="D217" s="1187"/>
      <c r="E217" s="1187" t="s">
        <v>247</v>
      </c>
      <c r="F217" s="1372" t="s">
        <v>248</v>
      </c>
      <c r="G217" s="1190">
        <v>44652</v>
      </c>
      <c r="H217" s="1190">
        <v>45016</v>
      </c>
      <c r="I217" s="1235"/>
      <c r="J217" s="1236">
        <v>300</v>
      </c>
      <c r="K217" s="1236">
        <v>300</v>
      </c>
      <c r="L217" s="1237">
        <v>19.895</v>
      </c>
      <c r="M217" s="1237">
        <v>1.38</v>
      </c>
      <c r="N217" s="1237">
        <v>21.959250000000001</v>
      </c>
      <c r="O217" s="1238">
        <v>2.2999999999999998</v>
      </c>
      <c r="P217" s="1234">
        <f>L217+M217</f>
        <v>21.274999999999999</v>
      </c>
      <c r="Q217" s="1284">
        <f>L217*K217</f>
        <v>5968.5</v>
      </c>
      <c r="R217" s="1285">
        <f t="shared" si="60"/>
        <v>414</v>
      </c>
      <c r="S217" s="1285">
        <f t="shared" si="63"/>
        <v>6382.5</v>
      </c>
      <c r="T217" s="1285">
        <f t="shared" ref="T217:T227" si="71">N217*K217</f>
        <v>6587.7749999999996</v>
      </c>
      <c r="U217" s="1285">
        <f t="shared" si="65"/>
        <v>690</v>
      </c>
      <c r="V217" s="1285">
        <f t="shared" si="64"/>
        <v>7277.7749999999996</v>
      </c>
      <c r="W217" s="1285">
        <f>IF(AND(MONTH(W$4)=MONTH($H217),YEAR(W$4)=YEAR($H217)),#REF!,IF(AND(MONTH(W$4)=MONTH($G217),YEAR(W$4)=YEAR($G217)),#REF!,IF(AND(W$4&lt;($H217+1),(W$4+1)&gt;$G217),$Q217,0)))</f>
        <v>5968.5</v>
      </c>
      <c r="X217" s="1285">
        <f>IF(AND(MONTH(X$4)=MONTH($H217),YEAR(X$4)=YEAR($H217)),#REF!,IF(AND(MONTH(X$4)=MONTH($G217),YEAR(X$4)=YEAR($G217)),#REF!,IF(AND(X$4&lt;($H217+1),(X$4+1)&gt;$G217),$T217,0)))</f>
        <v>6587.7749999999996</v>
      </c>
      <c r="Y217" s="1285" t="e">
        <f>IF(AND(MONTH(Y$4)=MONTH($H217),YEAR(Y$4)=YEAR($H217)),#REF!,IF(AND(MONTH(Y$4)=MONTH($G217),YEAR(Y$4)=YEAR($G217)),#REF!,IF(AND(Y$4&lt;($H217+1),(Y$4+1)&gt;$G217),$T217,0)))</f>
        <v>#REF!</v>
      </c>
      <c r="Z217" s="1285">
        <f>IF(AND(MONTH(Z$4)=MONTH($H217),YEAR(Z$4)=YEAR($H217)),#REF!,IF(AND(MONTH(Z$4)=MONTH($G217),YEAR(Z$4)=YEAR($G217)),#REF!,IF(AND(Z$4&lt;($H217+1),(Z$4+1)&gt;$G217),$T217,0)))</f>
        <v>0</v>
      </c>
      <c r="AA217" s="1285">
        <f>IF(AND(MONTH(AA$4)=MONTH($H217),YEAR(AA$4)=YEAR($H217)),#REF!,IF(AND(MONTH(AA$4)=MONTH($G217),YEAR(AA$4)=YEAR($G217)),#REF!,IF(AND(AA$4&lt;($H217+1),(AA$4+1)&gt;$G217),$T217,0)))</f>
        <v>0</v>
      </c>
      <c r="AB217" s="1285">
        <f>IF(AND(MONTH(AB$4)=MONTH($H217),YEAR(AB$4)=YEAR($H217)),#REF!,IF(AND(MONTH(AB$4)=MONTH($G217),YEAR(AB$4)=YEAR($G217)),#REF!,IF(AND(AB$4&lt;($H217+1),(AB$4+1)&gt;$G217),$T217,0)))</f>
        <v>0</v>
      </c>
      <c r="AC217" s="1285">
        <f>IF(AND(MONTH(AC$4)=MONTH($H217),YEAR(AC$4)=YEAR($H217)),#REF!,IF(AND(MONTH(AC$4)=MONTH($G217),YEAR(AC$4)=YEAR($G217)),#REF!,IF(AND(AC$4&lt;($H217+1),(AC$4+1)&gt;$G217),$T217,0)))</f>
        <v>0</v>
      </c>
      <c r="AD217" s="1285">
        <f>IF(AND(MONTH(AD$4)=MONTH($H217),YEAR(AD$4)=YEAR($H217)),#REF!,IF(AND(MONTH(AD$4)=MONTH($G217),YEAR(AD$4)=YEAR($G217)),#REF!,IF(AND(AD$4&lt;($H217+1),(AD$4+1)&gt;$G217),$T217,0)))</f>
        <v>0</v>
      </c>
      <c r="AE217" s="1285">
        <f>IF(AND(MONTH(AE$4)=MONTH($H217),YEAR(AE$4)=YEAR($H217)),#REF!,IF(AND(MONTH(AE$4)=MONTH($G217),YEAR(AE$4)=YEAR($G217)),#REF!,IF(AND(AE$4&lt;($H217+1),(AE$4+1)&gt;$G217),$T217,0)))</f>
        <v>0</v>
      </c>
      <c r="AF217" s="1285">
        <f>IF(AND(MONTH(AF$4)=MONTH($H217),YEAR(AF$4)=YEAR($H217)),#REF!,IF(AND(MONTH(AF$4)=MONTH($G217),YEAR(AF$4)=YEAR($G217)),#REF!,IF(AND(AF$4&lt;($H217+1),(AF$4+1)&gt;$G217),$T217,0)))</f>
        <v>0</v>
      </c>
      <c r="AG217" s="1285">
        <f>IF(AND(MONTH(AG$4)=MONTH($H217),YEAR(AG$4)=YEAR($H217)),#REF!,IF(AND(MONTH(AG$4)=MONTH($G217),YEAR(AG$4)=YEAR($G217)),#REF!,IF(AND(AG$4&lt;($H217+1),(AG$4+1)&gt;$G217),$T217,0)))</f>
        <v>0</v>
      </c>
      <c r="AH217" s="1285">
        <f>IF(AND(MONTH(AH$4)=MONTH($H217),YEAR(AH$4)=YEAR($H217)),#REF!,IF(AND(MONTH(AH$4)=MONTH($G217),YEAR(AH$4)=YEAR($G217)),#REF!,IF(AND(AH$4&lt;($H217+1),(AH$4+1)&gt;$G217),$T217,0)))</f>
        <v>0</v>
      </c>
      <c r="AI217" s="1285">
        <f>IF(AND(MONTH(AI$4)=MONTH($H217),YEAR(AI$4)=YEAR($H217)),#REF!,IF(AND(MONTH(AI$4)=MONTH($G217),YEAR(AI$4)=YEAR($G217)),#REF!,IF(AND(AI$4&lt;($H217+1),(AI$4+1)&gt;$G217),$R217,0)))</f>
        <v>414</v>
      </c>
      <c r="AJ217" s="1285">
        <f>IF(AND(MONTH(AJ$4)=MONTH($H217),YEAR(AJ$4)=YEAR($H217)),#REF!,IF(AND(MONTH(AJ$4)=MONTH($G217),YEAR(AJ$4)=YEAR($G217)),#REF!,IF(AND(AJ$4&lt;($H217+1),(AJ$4+1)&gt;$G217),$U217,0)))</f>
        <v>690</v>
      </c>
      <c r="AK217" s="1285" t="e">
        <f>IF(AND(MONTH(AK$4)=MONTH($H217),YEAR(AK$4)=YEAR($H217)),#REF!,IF(AND(MONTH(AK$4)=MONTH($G217),YEAR(AK$4)=YEAR($G217)),#REF!,IF(AND(AK$4&lt;($H217+1),(AK$4+1)&gt;$G217),$U217,0)))</f>
        <v>#REF!</v>
      </c>
      <c r="AL217" s="1285">
        <f>IF(AND(MONTH(AL$4)=MONTH($H217),YEAR(AL$4)=YEAR($H217)),#REF!,IF(AND(MONTH(AL$4)=MONTH($G217),YEAR(AL$4)=YEAR($G217)),#REF!,IF(AND(AL$4&lt;($H217+1),(AL$4+1)&gt;$G217),$U217,0)))</f>
        <v>0</v>
      </c>
      <c r="AM217" s="1285">
        <f>IF(AND(MONTH(AM$4)=MONTH($H217),YEAR(AM$4)=YEAR($H217)),#REF!,IF(AND(MONTH(AM$4)=MONTH($G217),YEAR(AM$4)=YEAR($G217)),#REF!,IF(AND(AM$4&lt;($H217+1),(AM$4+1)&gt;$G217),$U217,0)))</f>
        <v>0</v>
      </c>
      <c r="AN217" s="1285">
        <f>IF(AND(MONTH(AN$4)=MONTH($H217),YEAR(AN$4)=YEAR($H217)),#REF!,IF(AND(MONTH(AN$4)=MONTH($G217),YEAR(AN$4)=YEAR($G217)),#REF!,IF(AND(AN$4&lt;($H217+1),(AN$4+1)&gt;$G217),$U217,0)))</f>
        <v>0</v>
      </c>
      <c r="AO217" s="1285">
        <f>IF(AND(MONTH(AO$4)=MONTH($H217),YEAR(AO$4)=YEAR($H217)),#REF!,IF(AND(MONTH(AO$4)=MONTH($G217),YEAR(AO$4)=YEAR($G217)),#REF!,IF(AND(AO$4&lt;($H217+1),(AO$4+1)&gt;$G217),$U217,0)))</f>
        <v>0</v>
      </c>
      <c r="AP217" s="1285">
        <f>IF(AND(MONTH(AP$4)=MONTH($H217),YEAR(AP$4)=YEAR($H217)),#REF!,IF(AND(MONTH(AP$4)=MONTH($G217),YEAR(AP$4)=YEAR($G217)),#REF!,IF(AND(AP$4&lt;($H217+1),(AP$4+1)&gt;$G217),$U217,0)))</f>
        <v>0</v>
      </c>
      <c r="AQ217" s="1285">
        <f>IF(AND(MONTH(AQ$4)=MONTH($H217),YEAR(AQ$4)=YEAR($H217)),#REF!,IF(AND(MONTH(AQ$4)=MONTH($G217),YEAR(AQ$4)=YEAR($G217)),#REF!,IF(AND(AQ$4&lt;($H217+1),(AQ$4+1)&gt;$G217),$U217,0)))</f>
        <v>0</v>
      </c>
      <c r="AR217" s="1285">
        <f>IF(AND(MONTH(AR$4)=MONTH($H217),YEAR(AR$4)=YEAR($H217)),#REF!,IF(AND(MONTH(AR$4)=MONTH($G217),YEAR(AR$4)=YEAR($G217)),#REF!,IF(AND(AR$4&lt;($H217+1),(AR$4+1)&gt;$G217),$U217,0)))</f>
        <v>0</v>
      </c>
      <c r="AS217" s="1285">
        <f>IF(AND(MONTH(AS$4)=MONTH($H217),YEAR(AS$4)=YEAR($H217)),#REF!,IF(AND(MONTH(AS$4)=MONTH($G217),YEAR(AS$4)=YEAR($G217)),#REF!,IF(AND(AS$4&lt;($H217+1),(AS$4+1)&gt;$G217),$U217,0)))</f>
        <v>0</v>
      </c>
      <c r="AT217" s="1285">
        <f>IF(AND(MONTH(AT$4)=MONTH($H217),YEAR(AT$4)=YEAR($H217)),#REF!,IF(AND(MONTH(AT$4)=MONTH($G217),YEAR(AT$4)=YEAR($G217)),#REF!,IF(AND(AT$4&lt;($H217+1),(AT$4+1)&gt;$G217),$U217,0)))</f>
        <v>0</v>
      </c>
      <c r="AU217" s="1297"/>
      <c r="AV217" s="1028"/>
      <c r="AW217" s="1028"/>
    </row>
    <row r="218" spans="1:49" ht="18" customHeight="1">
      <c r="A218" s="1186" t="s">
        <v>246</v>
      </c>
      <c r="B218" s="1187" t="s">
        <v>67</v>
      </c>
      <c r="C218" s="1187" t="s">
        <v>35</v>
      </c>
      <c r="D218" s="1187"/>
      <c r="E218" s="1187"/>
      <c r="F218" s="1372" t="s">
        <v>248</v>
      </c>
      <c r="G218" s="1190">
        <v>45017</v>
      </c>
      <c r="H218" s="1190">
        <v>45382</v>
      </c>
      <c r="I218" s="1235"/>
      <c r="J218" s="1236">
        <v>0</v>
      </c>
      <c r="K218" s="1236">
        <v>300</v>
      </c>
      <c r="L218" s="1237">
        <v>21.045000000000002</v>
      </c>
      <c r="M218" s="1237">
        <v>1.38</v>
      </c>
      <c r="N218" s="1237">
        <v>23.281749999999999</v>
      </c>
      <c r="O218" s="1238">
        <v>2.2999999999999998</v>
      </c>
      <c r="P218" s="1234">
        <f>L218+M218</f>
        <v>22.425000000000001</v>
      </c>
      <c r="Q218" s="1284">
        <f>L218*K218</f>
        <v>6313.5</v>
      </c>
      <c r="R218" s="1285">
        <f t="shared" si="60"/>
        <v>414</v>
      </c>
      <c r="S218" s="1285">
        <f t="shared" si="63"/>
        <v>6727.5</v>
      </c>
      <c r="T218" s="1285">
        <f t="shared" si="71"/>
        <v>6984.5249999999996</v>
      </c>
      <c r="U218" s="1285">
        <f t="shared" si="65"/>
        <v>690</v>
      </c>
      <c r="V218" s="1285">
        <f t="shared" si="64"/>
        <v>7674.5249999999996</v>
      </c>
      <c r="W218" s="1285">
        <f>IF(AND(MONTH(W$4)=MONTH($H218),YEAR(W$4)=YEAR($H218)),#REF!,IF(AND(MONTH(W$4)=MONTH($G218),YEAR(W$4)=YEAR($G218)),#REF!,IF(AND(W$4&lt;($H218+1),(W$4+1)&gt;$G218),$Q218,0)))</f>
        <v>0</v>
      </c>
      <c r="X218" s="1285">
        <f>IF(AND(MONTH(X$4)=MONTH($H218),YEAR(X$4)=YEAR($H218)),#REF!,IF(AND(MONTH(X$4)=MONTH($G218),YEAR(X$4)=YEAR($G218)),#REF!,IF(AND(X$4&lt;($H218+1),(X$4+1)&gt;$G218),$T218,0)))</f>
        <v>0</v>
      </c>
      <c r="Y218" s="1285">
        <f>IF(AND(MONTH(Y$4)=MONTH($H218),YEAR(Y$4)=YEAR($H218)),#REF!,IF(AND(MONTH(Y$4)=MONTH($G218),YEAR(Y$4)=YEAR($G218)),#REF!,IF(AND(Y$4&lt;($H218+1),(Y$4+1)&gt;$G218),$T218,0)))</f>
        <v>0</v>
      </c>
      <c r="Z218" s="1285" t="e">
        <f>IF(AND(MONTH(Z$4)=MONTH($H218),YEAR(Z$4)=YEAR($H218)),#REF!,IF(AND(MONTH(Z$4)=MONTH($G218),YEAR(Z$4)=YEAR($G218)),#REF!,IF(AND(Z$4&lt;($H218+1),(Z$4+1)&gt;$G218),$T218,0)))</f>
        <v>#REF!</v>
      </c>
      <c r="AA218" s="1285">
        <f>IF(AND(MONTH(AA$4)=MONTH($H218),YEAR(AA$4)=YEAR($H218)),#REF!,IF(AND(MONTH(AA$4)=MONTH($G218),YEAR(AA$4)=YEAR($G218)),#REF!,IF(AND(AA$4&lt;($H218+1),(AA$4+1)&gt;$G218),$T218,0)))</f>
        <v>6984.5249999999996</v>
      </c>
      <c r="AB218" s="1285">
        <f>IF(AND(MONTH(AB$4)=MONTH($H218),YEAR(AB$4)=YEAR($H218)),#REF!,IF(AND(MONTH(AB$4)=MONTH($G218),YEAR(AB$4)=YEAR($G218)),#REF!,IF(AND(AB$4&lt;($H218+1),(AB$4+1)&gt;$G218),$T218,0)))</f>
        <v>6984.5249999999996</v>
      </c>
      <c r="AC218" s="1285">
        <f>IF(AND(MONTH(AC$4)=MONTH($H218),YEAR(AC$4)=YEAR($H218)),#REF!,IF(AND(MONTH(AC$4)=MONTH($G218),YEAR(AC$4)=YEAR($G218)),#REF!,IF(AND(AC$4&lt;($H218+1),(AC$4+1)&gt;$G218),$T218,0)))</f>
        <v>6984.5249999999996</v>
      </c>
      <c r="AD218" s="1285">
        <f>IF(AND(MONTH(AD$4)=MONTH($H218),YEAR(AD$4)=YEAR($H218)),#REF!,IF(AND(MONTH(AD$4)=MONTH($G218),YEAR(AD$4)=YEAR($G218)),#REF!,IF(AND(AD$4&lt;($H218+1),(AD$4+1)&gt;$G218),$T218,0)))</f>
        <v>6984.5249999999996</v>
      </c>
      <c r="AE218" s="1285">
        <f>IF(AND(MONTH(AE$4)=MONTH($H218),YEAR(AE$4)=YEAR($H218)),#REF!,IF(AND(MONTH(AE$4)=MONTH($G218),YEAR(AE$4)=YEAR($G218)),#REF!,IF(AND(AE$4&lt;($H218+1),(AE$4+1)&gt;$G218),$T218,0)))</f>
        <v>6984.5249999999996</v>
      </c>
      <c r="AF218" s="1285">
        <f>IF(AND(MONTH(AF$4)=MONTH($H218),YEAR(AF$4)=YEAR($H218)),#REF!,IF(AND(MONTH(AF$4)=MONTH($G218),YEAR(AF$4)=YEAR($G218)),#REF!,IF(AND(AF$4&lt;($H218+1),(AF$4+1)&gt;$G218),$T218,0)))</f>
        <v>6984.5249999999996</v>
      </c>
      <c r="AG218" s="1285">
        <f>IF(AND(MONTH(AG$4)=MONTH($H218),YEAR(AG$4)=YEAR($H218)),#REF!,IF(AND(MONTH(AG$4)=MONTH($G218),YEAR(AG$4)=YEAR($G218)),#REF!,IF(AND(AG$4&lt;($H218+1),(AG$4+1)&gt;$G218),$T218,0)))</f>
        <v>6984.5249999999996</v>
      </c>
      <c r="AH218" s="1285">
        <f>IF(AND(MONTH(AH$4)=MONTH($H218),YEAR(AH$4)=YEAR($H218)),#REF!,IF(AND(MONTH(AH$4)=MONTH($G218),YEAR(AH$4)=YEAR($G218)),#REF!,IF(AND(AH$4&lt;($H218+1),(AH$4+1)&gt;$G218),$T218,0)))</f>
        <v>6984.5249999999996</v>
      </c>
      <c r="AI218" s="1285">
        <f>IF(AND(MONTH(AI$4)=MONTH($H218),YEAR(AI$4)=YEAR($H218)),#REF!,IF(AND(MONTH(AI$4)=MONTH($G218),YEAR(AI$4)=YEAR($G218)),#REF!,IF(AND(AI$4&lt;($H218+1),(AI$4+1)&gt;$G218),$R218,0)))</f>
        <v>0</v>
      </c>
      <c r="AJ218" s="1285">
        <f>IF(AND(MONTH(AJ$4)=MONTH($H218),YEAR(AJ$4)=YEAR($H218)),#REF!,IF(AND(MONTH(AJ$4)=MONTH($G218),YEAR(AJ$4)=YEAR($G218)),#REF!,IF(AND(AJ$4&lt;($H218+1),(AJ$4+1)&gt;$G218),$U218,0)))</f>
        <v>0</v>
      </c>
      <c r="AK218" s="1285">
        <f>IF(AND(MONTH(AK$4)=MONTH($H218),YEAR(AK$4)=YEAR($H218)),#REF!,IF(AND(MONTH(AK$4)=MONTH($G218),YEAR(AK$4)=YEAR($G218)),#REF!,IF(AND(AK$4&lt;($H218+1),(AK$4+1)&gt;$G218),$U218,0)))</f>
        <v>0</v>
      </c>
      <c r="AL218" s="1285" t="e">
        <f>IF(AND(MONTH(AL$4)=MONTH($H218),YEAR(AL$4)=YEAR($H218)),#REF!,IF(AND(MONTH(AL$4)=MONTH($G218),YEAR(AL$4)=YEAR($G218)),#REF!,IF(AND(AL$4&lt;($H218+1),(AL$4+1)&gt;$G218),$U218,0)))</f>
        <v>#REF!</v>
      </c>
      <c r="AM218" s="1285">
        <f>IF(AND(MONTH(AM$4)=MONTH($H218),YEAR(AM$4)=YEAR($H218)),#REF!,IF(AND(MONTH(AM$4)=MONTH($G218),YEAR(AM$4)=YEAR($G218)),#REF!,IF(AND(AM$4&lt;($H218+1),(AM$4+1)&gt;$G218),$U218,0)))</f>
        <v>690</v>
      </c>
      <c r="AN218" s="1285">
        <f>IF(AND(MONTH(AN$4)=MONTH($H218),YEAR(AN$4)=YEAR($H218)),#REF!,IF(AND(MONTH(AN$4)=MONTH($G218),YEAR(AN$4)=YEAR($G218)),#REF!,IF(AND(AN$4&lt;($H218+1),(AN$4+1)&gt;$G218),$U218,0)))</f>
        <v>690</v>
      </c>
      <c r="AO218" s="1285">
        <f>IF(AND(MONTH(AO$4)=MONTH($H218),YEAR(AO$4)=YEAR($H218)),#REF!,IF(AND(MONTH(AO$4)=MONTH($G218),YEAR(AO$4)=YEAR($G218)),#REF!,IF(AND(AO$4&lt;($H218+1),(AO$4+1)&gt;$G218),$U218,0)))</f>
        <v>690</v>
      </c>
      <c r="AP218" s="1285">
        <f>IF(AND(MONTH(AP$4)=MONTH($H218),YEAR(AP$4)=YEAR($H218)),#REF!,IF(AND(MONTH(AP$4)=MONTH($G218),YEAR(AP$4)=YEAR($G218)),#REF!,IF(AND(AP$4&lt;($H218+1),(AP$4+1)&gt;$G218),$U218,0)))</f>
        <v>690</v>
      </c>
      <c r="AQ218" s="1285">
        <f>IF(AND(MONTH(AQ$4)=MONTH($H218),YEAR(AQ$4)=YEAR($H218)),#REF!,IF(AND(MONTH(AQ$4)=MONTH($G218),YEAR(AQ$4)=YEAR($G218)),#REF!,IF(AND(AQ$4&lt;($H218+1),(AQ$4+1)&gt;$G218),$U218,0)))</f>
        <v>690</v>
      </c>
      <c r="AR218" s="1285">
        <f>IF(AND(MONTH(AR$4)=MONTH($H218),YEAR(AR$4)=YEAR($H218)),#REF!,IF(AND(MONTH(AR$4)=MONTH($G218),YEAR(AR$4)=YEAR($G218)),#REF!,IF(AND(AR$4&lt;($H218+1),(AR$4+1)&gt;$G218),$U218,0)))</f>
        <v>690</v>
      </c>
      <c r="AS218" s="1285">
        <f>IF(AND(MONTH(AS$4)=MONTH($H218),YEAR(AS$4)=YEAR($H218)),#REF!,IF(AND(MONTH(AS$4)=MONTH($G218),YEAR(AS$4)=YEAR($G218)),#REF!,IF(AND(AS$4&lt;($H218+1),(AS$4+1)&gt;$G218),$U218,0)))</f>
        <v>690</v>
      </c>
      <c r="AT218" s="1285">
        <f>IF(AND(MONTH(AT$4)=MONTH($H218),YEAR(AT$4)=YEAR($H218)),#REF!,IF(AND(MONTH(AT$4)=MONTH($G218),YEAR(AT$4)=YEAR($G218)),#REF!,IF(AND(AT$4&lt;($H218+1),(AT$4+1)&gt;$G218),$U218,0)))</f>
        <v>690</v>
      </c>
      <c r="AU218" s="1297"/>
      <c r="AV218" s="1028"/>
      <c r="AW218" s="1028"/>
    </row>
    <row r="219" spans="1:49" ht="18" customHeight="1">
      <c r="A219" s="1186">
        <v>83</v>
      </c>
      <c r="B219" s="1187" t="s">
        <v>167</v>
      </c>
      <c r="C219" s="1187" t="s">
        <v>35</v>
      </c>
      <c r="D219" s="1187"/>
      <c r="E219" s="1187" t="s">
        <v>249</v>
      </c>
      <c r="F219" s="1197" t="s">
        <v>250</v>
      </c>
      <c r="G219" s="1190">
        <v>44696</v>
      </c>
      <c r="H219" s="1190">
        <v>45103</v>
      </c>
      <c r="I219" s="1235"/>
      <c r="J219" s="1236">
        <v>194</v>
      </c>
      <c r="K219" s="1236">
        <v>194</v>
      </c>
      <c r="L219" s="1237">
        <v>35.42</v>
      </c>
      <c r="M219" s="1237">
        <v>1.38</v>
      </c>
      <c r="N219" s="1237">
        <v>39.813000000000002</v>
      </c>
      <c r="O219" s="1238">
        <v>2.2999999999999998</v>
      </c>
      <c r="P219" s="1234">
        <f>L219+M219</f>
        <v>36.799999999999997</v>
      </c>
      <c r="Q219" s="1284">
        <f>L219*K219</f>
        <v>6871.48</v>
      </c>
      <c r="R219" s="1285">
        <f t="shared" si="60"/>
        <v>267.72000000000003</v>
      </c>
      <c r="S219" s="1285">
        <f t="shared" si="63"/>
        <v>7139.2</v>
      </c>
      <c r="T219" s="1285">
        <f t="shared" si="71"/>
        <v>7723.7219999999998</v>
      </c>
      <c r="U219" s="1285">
        <f t="shared" si="65"/>
        <v>446.2</v>
      </c>
      <c r="V219" s="1285">
        <f t="shared" si="64"/>
        <v>8169.9219999999996</v>
      </c>
      <c r="W219" s="1285">
        <f>IF(AND(MONTH(W$4)=MONTH($H219),YEAR(W$4)=YEAR($H219)),#REF!,IF(AND(MONTH(W$4)=MONTH($G219),YEAR(W$4)=YEAR($G219)),#REF!,IF(AND(W$4&lt;($H219+1),(W$4+1)&gt;$G219),$Q219,0)))</f>
        <v>6871.48</v>
      </c>
      <c r="X219" s="1285">
        <f>IF(AND(MONTH(X$4)=MONTH($H219),YEAR(X$4)=YEAR($H219)),#REF!,IF(AND(MONTH(X$4)=MONTH($G219),YEAR(X$4)=YEAR($G219)),#REF!,IF(AND(X$4&lt;($H219+1),(X$4+1)&gt;$G219),$T219,0)))</f>
        <v>7723.7219999999998</v>
      </c>
      <c r="Y219" s="1285">
        <f>IF(AND(MONTH(Y$4)=MONTH($H219),YEAR(Y$4)=YEAR($H219)),#REF!,IF(AND(MONTH(Y$4)=MONTH($G219),YEAR(Y$4)=YEAR($G219)),#REF!,IF(AND(Y$4&lt;($H219+1),(Y$4+1)&gt;$G219),$T219,0)))</f>
        <v>7723.7219999999998</v>
      </c>
      <c r="Z219" s="1285">
        <f>IF(AND(MONTH(Z$4)=MONTH($H219),YEAR(Z$4)=YEAR($H219)),#REF!,IF(AND(MONTH(Z$4)=MONTH($G219),YEAR(Z$4)=YEAR($G219)),#REF!,IF(AND(Z$4&lt;($H219+1),(Z$4+1)&gt;$G219),$T219,0)))</f>
        <v>7723.7219999999998</v>
      </c>
      <c r="AA219" s="1285">
        <f>IF(AND(MONTH(AA$4)=MONTH($H219),YEAR(AA$4)=YEAR($H219)),#REF!,IF(AND(MONTH(AA$4)=MONTH($G219),YEAR(AA$4)=YEAR($G219)),#REF!,IF(AND(AA$4&lt;($H219+1),(AA$4+1)&gt;$G219),$T219,0)))</f>
        <v>7723.7219999999998</v>
      </c>
      <c r="AB219" s="1285" t="e">
        <f>IF(AND(MONTH(AB$4)=MONTH($H219),YEAR(AB$4)=YEAR($H219)),#REF!,IF(AND(MONTH(AB$4)=MONTH($G219),YEAR(AB$4)=YEAR($G219)),#REF!,IF(AND(AB$4&lt;($H219+1),(AB$4+1)&gt;$G219),$T219,0)))</f>
        <v>#REF!</v>
      </c>
      <c r="AC219" s="1285">
        <f>IF(AND(MONTH(AC$4)=MONTH($H219),YEAR(AC$4)=YEAR($H219)),#REF!,IF(AND(MONTH(AC$4)=MONTH($G219),YEAR(AC$4)=YEAR($G219)),#REF!,IF(AND(AC$4&lt;($H219+1),(AC$4+1)&gt;$G219),$T219,0)))</f>
        <v>0</v>
      </c>
      <c r="AD219" s="1285">
        <f>IF(AND(MONTH(AD$4)=MONTH($H219),YEAR(AD$4)=YEAR($H219)),#REF!,IF(AND(MONTH(AD$4)=MONTH($G219),YEAR(AD$4)=YEAR($G219)),#REF!,IF(AND(AD$4&lt;($H219+1),(AD$4+1)&gt;$G219),$T219,0)))</f>
        <v>0</v>
      </c>
      <c r="AE219" s="1285">
        <f>IF(AND(MONTH(AE$4)=MONTH($H219),YEAR(AE$4)=YEAR($H219)),#REF!,IF(AND(MONTH(AE$4)=MONTH($G219),YEAR(AE$4)=YEAR($G219)),#REF!,IF(AND(AE$4&lt;($H219+1),(AE$4+1)&gt;$G219),$T219,0)))</f>
        <v>0</v>
      </c>
      <c r="AF219" s="1285">
        <f>IF(AND(MONTH(AF$4)=MONTH($H219),YEAR(AF$4)=YEAR($H219)),#REF!,IF(AND(MONTH(AF$4)=MONTH($G219),YEAR(AF$4)=YEAR($G219)),#REF!,IF(AND(AF$4&lt;($H219+1),(AF$4+1)&gt;$G219),$T219,0)))</f>
        <v>0</v>
      </c>
      <c r="AG219" s="1285">
        <f>IF(AND(MONTH(AG$4)=MONTH($H219),YEAR(AG$4)=YEAR($H219)),#REF!,IF(AND(MONTH(AG$4)=MONTH($G219),YEAR(AG$4)=YEAR($G219)),#REF!,IF(AND(AG$4&lt;($H219+1),(AG$4+1)&gt;$G219),$T219,0)))</f>
        <v>0</v>
      </c>
      <c r="AH219" s="1285">
        <f>IF(AND(MONTH(AH$4)=MONTH($H219),YEAR(AH$4)=YEAR($H219)),#REF!,IF(AND(MONTH(AH$4)=MONTH($G219),YEAR(AH$4)=YEAR($G219)),#REF!,IF(AND(AH$4&lt;($H219+1),(AH$4+1)&gt;$G219),$T219,0)))</f>
        <v>0</v>
      </c>
      <c r="AI219" s="1285">
        <f>IF(AND(MONTH(AI$4)=MONTH($H219),YEAR(AI$4)=YEAR($H219)),#REF!,IF(AND(MONTH(AI$4)=MONTH($G219),YEAR(AI$4)=YEAR($G219)),#REF!,IF(AND(AI$4&lt;($H219+1),(AI$4+1)&gt;$G219),$R219,0)))</f>
        <v>267.72000000000003</v>
      </c>
      <c r="AJ219" s="1285">
        <f>IF(AND(MONTH(AJ$4)=MONTH($H219),YEAR(AJ$4)=YEAR($H219)),#REF!,IF(AND(MONTH(AJ$4)=MONTH($G219),YEAR(AJ$4)=YEAR($G219)),#REF!,IF(AND(AJ$4&lt;($H219+1),(AJ$4+1)&gt;$G219),$U219,0)))</f>
        <v>446.2</v>
      </c>
      <c r="AK219" s="1285">
        <f>IF(AND(MONTH(AK$4)=MONTH($H219),YEAR(AK$4)=YEAR($H219)),#REF!,IF(AND(MONTH(AK$4)=MONTH($G219),YEAR(AK$4)=YEAR($G219)),#REF!,IF(AND(AK$4&lt;($H219+1),(AK$4+1)&gt;$G219),$U219,0)))</f>
        <v>446.2</v>
      </c>
      <c r="AL219" s="1285">
        <f>IF(AND(MONTH(AL$4)=MONTH($H219),YEAR(AL$4)=YEAR($H219)),#REF!,IF(AND(MONTH(AL$4)=MONTH($G219),YEAR(AL$4)=YEAR($G219)),#REF!,IF(AND(AL$4&lt;($H219+1),(AL$4+1)&gt;$G219),$U219,0)))</f>
        <v>446.2</v>
      </c>
      <c r="AM219" s="1285">
        <f>IF(AND(MONTH(AM$4)=MONTH($H219),YEAR(AM$4)=YEAR($H219)),#REF!,IF(AND(MONTH(AM$4)=MONTH($G219),YEAR(AM$4)=YEAR($G219)),#REF!,IF(AND(AM$4&lt;($H219+1),(AM$4+1)&gt;$G219),$U219,0)))</f>
        <v>446.2</v>
      </c>
      <c r="AN219" s="1285" t="e">
        <f>IF(AND(MONTH(AN$4)=MONTH($H219),YEAR(AN$4)=YEAR($H219)),#REF!,IF(AND(MONTH(AN$4)=MONTH($G219),YEAR(AN$4)=YEAR($G219)),#REF!,IF(AND(AN$4&lt;($H219+1),(AN$4+1)&gt;$G219),$U219,0)))</f>
        <v>#REF!</v>
      </c>
      <c r="AO219" s="1285">
        <f>IF(AND(MONTH(AO$4)=MONTH($H219),YEAR(AO$4)=YEAR($H219)),#REF!,IF(AND(MONTH(AO$4)=MONTH($G219),YEAR(AO$4)=YEAR($G219)),#REF!,IF(AND(AO$4&lt;($H219+1),(AO$4+1)&gt;$G219),$U219,0)))</f>
        <v>0</v>
      </c>
      <c r="AP219" s="1285">
        <f>IF(AND(MONTH(AP$4)=MONTH($H219),YEAR(AP$4)=YEAR($H219)),#REF!,IF(AND(MONTH(AP$4)=MONTH($G219),YEAR(AP$4)=YEAR($G219)),#REF!,IF(AND(AP$4&lt;($H219+1),(AP$4+1)&gt;$G219),$U219,0)))</f>
        <v>0</v>
      </c>
      <c r="AQ219" s="1285">
        <f>IF(AND(MONTH(AQ$4)=MONTH($H219),YEAR(AQ$4)=YEAR($H219)),#REF!,IF(AND(MONTH(AQ$4)=MONTH($G219),YEAR(AQ$4)=YEAR($G219)),#REF!,IF(AND(AQ$4&lt;($H219+1),(AQ$4+1)&gt;$G219),$U219,0)))</f>
        <v>0</v>
      </c>
      <c r="AR219" s="1285">
        <f>IF(AND(MONTH(AR$4)=MONTH($H219),YEAR(AR$4)=YEAR($H219)),#REF!,IF(AND(MONTH(AR$4)=MONTH($G219),YEAR(AR$4)=YEAR($G219)),#REF!,IF(AND(AR$4&lt;($H219+1),(AR$4+1)&gt;$G219),$U219,0)))</f>
        <v>0</v>
      </c>
      <c r="AS219" s="1285">
        <f>IF(AND(MONTH(AS$4)=MONTH($H219),YEAR(AS$4)=YEAR($H219)),#REF!,IF(AND(MONTH(AS$4)=MONTH($G219),YEAR(AS$4)=YEAR($G219)),#REF!,IF(AND(AS$4&lt;($H219+1),(AS$4+1)&gt;$G219),$U219,0)))</f>
        <v>0</v>
      </c>
      <c r="AT219" s="1285">
        <f>IF(AND(MONTH(AT$4)=MONTH($H219),YEAR(AT$4)=YEAR($H219)),#REF!,IF(AND(MONTH(AT$4)=MONTH($G219),YEAR(AT$4)=YEAR($G219)),#REF!,IF(AND(AT$4&lt;($H219+1),(AT$4+1)&gt;$G219),$U219,0)))</f>
        <v>0</v>
      </c>
      <c r="AU219" s="1297"/>
      <c r="AV219" s="1028"/>
      <c r="AW219" s="1028"/>
    </row>
    <row r="220" spans="1:49" ht="18" customHeight="1">
      <c r="A220" s="1186">
        <v>83</v>
      </c>
      <c r="B220" s="1187" t="s">
        <v>167</v>
      </c>
      <c r="C220" s="1187" t="s">
        <v>35</v>
      </c>
      <c r="D220" s="1187"/>
      <c r="E220" s="1301" t="s">
        <v>251</v>
      </c>
      <c r="F220" s="1206" t="s">
        <v>250</v>
      </c>
      <c r="G220" s="1207">
        <v>45138</v>
      </c>
      <c r="H220" s="1207">
        <v>45503</v>
      </c>
      <c r="I220" s="1250"/>
      <c r="J220" s="1251">
        <v>356</v>
      </c>
      <c r="K220" s="1251">
        <v>356</v>
      </c>
      <c r="L220" s="1252">
        <v>0</v>
      </c>
      <c r="M220" s="1252">
        <v>0</v>
      </c>
      <c r="N220" s="1253">
        <v>21.1011627906977</v>
      </c>
      <c r="O220" s="1254">
        <v>2.2999999999999998</v>
      </c>
      <c r="P220" s="1255">
        <f>N220+O220</f>
        <v>23.4011627906977</v>
      </c>
      <c r="Q220" s="1284" t="s">
        <v>102</v>
      </c>
      <c r="R220" s="1285">
        <f t="shared" si="60"/>
        <v>0</v>
      </c>
      <c r="S220" s="1285">
        <f t="shared" ref="S220" si="72">SUM(Q220:R220)</f>
        <v>0</v>
      </c>
      <c r="T220" s="1285">
        <f t="shared" si="71"/>
        <v>7512.0139534883701</v>
      </c>
      <c r="U220" s="1285">
        <f t="shared" si="65"/>
        <v>818.8</v>
      </c>
      <c r="V220" s="1285">
        <f t="shared" ref="V220" si="73">SUM(T220:U220)</f>
        <v>8330.8139534883703</v>
      </c>
      <c r="W220" s="1285">
        <f>IF(AND(MONTH(W$4)=MONTH($H220),YEAR(W$4)=YEAR($H220)),#REF!,IF(AND(MONTH(W$4)=MONTH($G220),YEAR(W$4)=YEAR($G220)),#REF!,IF(AND(W$4&lt;($H220+1),(W$4+1)&gt;$G220),$Q220,0)))</f>
        <v>0</v>
      </c>
      <c r="X220" s="1285">
        <f>IF(AND(MONTH(X$4)=MONTH($H220),YEAR(X$4)=YEAR($H220)),#REF!,IF(AND(MONTH(X$4)=MONTH($G220),YEAR(X$4)=YEAR($G220)),#REF!,IF(AND(X$4&lt;($H220+1),(X$4+1)&gt;$G220),$T220,0)))</f>
        <v>0</v>
      </c>
      <c r="Y220" s="1285">
        <f>IF(AND(MONTH(Y$4)=MONTH($H220),YEAR(Y$4)=YEAR($H220)),#REF!,IF(AND(MONTH(Y$4)=MONTH($G220),YEAR(Y$4)=YEAR($G220)),#REF!,IF(AND(Y$4&lt;($H220+1),(Y$4+1)&gt;$G220),$T220,0)))</f>
        <v>0</v>
      </c>
      <c r="Z220" s="1285">
        <f>IF(AND(MONTH(Z$4)=MONTH($H220),YEAR(Z$4)=YEAR($H220)),#REF!,IF(AND(MONTH(Z$4)=MONTH($G220),YEAR(Z$4)=YEAR($G220)),#REF!,IF(AND(Z$4&lt;($H220+1),(Z$4+1)&gt;$G220),$T220,0)))</f>
        <v>0</v>
      </c>
      <c r="AA220" s="1285">
        <f>IF(AND(MONTH(AA$4)=MONTH($H220),YEAR(AA$4)=YEAR($H220)),#REF!,IF(AND(MONTH(AA$4)=MONTH($G220),YEAR(AA$4)=YEAR($G220)),#REF!,IF(AND(AA$4&lt;($H220+1),(AA$4+1)&gt;$G220),$T220,0)))</f>
        <v>0</v>
      </c>
      <c r="AB220" s="1285">
        <f>IF(AND(MONTH(AB$4)=MONTH($H220),YEAR(AB$4)=YEAR($H220)),#REF!,IF(AND(MONTH(AB$4)=MONTH($G220),YEAR(AB$4)=YEAR($G220)),#REF!,IF(AND(AB$4&lt;($H220+1),(AB$4+1)&gt;$G220),$T220,0)))</f>
        <v>0</v>
      </c>
      <c r="AC220" s="1285">
        <v>203.61</v>
      </c>
      <c r="AD220" s="1285">
        <v>6312</v>
      </c>
      <c r="AE220" s="1285">
        <v>6312</v>
      </c>
      <c r="AF220" s="1285">
        <v>6312</v>
      </c>
      <c r="AG220" s="1285">
        <f>IF(AND(MONTH(AG$4)=MONTH($H220),YEAR(AG$4)=YEAR($H220)),#REF!,IF(AND(MONTH(AG$4)=MONTH($G220),YEAR(AG$4)=YEAR($G220)),#REF!,IF(AND(AG$4&lt;($H220+1),(AG$4+1)&gt;$G220),$T220,0)))+668.92</f>
        <v>8180.9339534883702</v>
      </c>
      <c r="AH220" s="1285">
        <f>IF(AND(MONTH(AH$4)=MONTH($H220),YEAR(AH$4)=YEAR($H220)),#REF!,IF(AND(MONTH(AH$4)=MONTH($G220),YEAR(AH$4)=YEAR($G220)),#REF!,IF(AND(AH$4&lt;($H220+1),(AH$4+1)&gt;$G220),$T220,0)))</f>
        <v>7512.0139534883701</v>
      </c>
      <c r="AI220" s="1285">
        <f>IF(AND(MONTH(AI$4)=MONTH($H220),YEAR(AI$4)=YEAR($H220)),#REF!,IF(AND(MONTH(AI$4)=MONTH($G220),YEAR(AI$4)=YEAR($G220)),#REF!,IF(AND(AI$4&lt;($H220+1),(AI$4+1)&gt;$G220),$R220,0)))</f>
        <v>0</v>
      </c>
      <c r="AJ220" s="1285">
        <f>IF(AND(MONTH(AJ$4)=MONTH($H220),YEAR(AJ$4)=YEAR($H220)),#REF!,IF(AND(MONTH(AJ$4)=MONTH($G220),YEAR(AJ$4)=YEAR($G220)),#REF!,IF(AND(AJ$4&lt;($H220+1),(AJ$4+1)&gt;$G220),$U220,0)))</f>
        <v>0</v>
      </c>
      <c r="AK220" s="1285">
        <f>IF(AND(MONTH(AK$4)=MONTH($H220),YEAR(AK$4)=YEAR($H220)),#REF!,IF(AND(MONTH(AK$4)=MONTH($G220),YEAR(AK$4)=YEAR($G220)),#REF!,IF(AND(AK$4&lt;($H220+1),(AK$4+1)&gt;$G220),$U220,0)))</f>
        <v>0</v>
      </c>
      <c r="AL220" s="1285">
        <f>IF(AND(MONTH(AL$4)=MONTH($H220),YEAR(AL$4)=YEAR($H220)),#REF!,IF(AND(MONTH(AL$4)=MONTH($G220),YEAR(AL$4)=YEAR($G220)),#REF!,IF(AND(AL$4&lt;($H220+1),(AL$4+1)&gt;$G220),$U220,0)))</f>
        <v>0</v>
      </c>
      <c r="AM220" s="1285">
        <f>IF(AND(MONTH(AM$4)=MONTH($H220),YEAR(AM$4)=YEAR($H220)),#REF!,IF(AND(MONTH(AM$4)=MONTH($G220),YEAR(AM$4)=YEAR($G220)),#REF!,IF(AND(AM$4&lt;($H220+1),(AM$4+1)&gt;$G220),$U220,0)))</f>
        <v>0</v>
      </c>
      <c r="AN220" s="1285">
        <f>IF(AND(MONTH(AN$4)=MONTH($H220),YEAR(AN$4)=YEAR($H220)),#REF!,IF(AND(MONTH(AN$4)=MONTH($G220),YEAR(AN$4)=YEAR($G220)),#REF!,IF(AND(AN$4&lt;($H220+1),(AN$4+1)&gt;$G220),$U220,0)))</f>
        <v>0</v>
      </c>
      <c r="AO220" s="1285">
        <v>22.19</v>
      </c>
      <c r="AP220" s="1285">
        <v>688</v>
      </c>
      <c r="AQ220" s="1285">
        <v>688</v>
      </c>
      <c r="AR220" s="1285">
        <v>688</v>
      </c>
      <c r="AS220" s="1285">
        <f>IF(AND(MONTH(AS$4)=MONTH($H220),YEAR(AS$4)=YEAR($H220)),#REF!,IF(AND(MONTH(AS$4)=MONTH($G220),YEAR(AS$4)=YEAR($G220)),#REF!,IF(AND(AS$4&lt;($H220+1),(AS$4+1)&gt;$G220),$U220,0)))+72.78</f>
        <v>891.58</v>
      </c>
      <c r="AT220" s="1285">
        <f>IF(AND(MONTH(AT$4)=MONTH($H220),YEAR(AT$4)=YEAR($H220)),#REF!,IF(AND(MONTH(AT$4)=MONTH($G220),YEAR(AT$4)=YEAR($G220)),#REF!,IF(AND(AT$4&lt;($H220+1),(AT$4+1)&gt;$G220),$U220,0)))</f>
        <v>818.8</v>
      </c>
      <c r="AU220" s="1297"/>
      <c r="AV220" s="1028"/>
      <c r="AW220" s="1028"/>
    </row>
    <row r="221" spans="1:49" ht="18" customHeight="1">
      <c r="A221" s="1186">
        <v>83</v>
      </c>
      <c r="B221" s="1187" t="s">
        <v>167</v>
      </c>
      <c r="C221" s="1187" t="s">
        <v>35</v>
      </c>
      <c r="D221" s="1187"/>
      <c r="E221" s="1301"/>
      <c r="F221" s="1206" t="s">
        <v>250</v>
      </c>
      <c r="G221" s="1207">
        <v>45504</v>
      </c>
      <c r="H221" s="1207">
        <v>45868</v>
      </c>
      <c r="I221" s="1250"/>
      <c r="J221" s="1251">
        <v>0</v>
      </c>
      <c r="K221" s="1251">
        <v>356</v>
      </c>
      <c r="L221" s="1252">
        <v>0</v>
      </c>
      <c r="M221" s="1252">
        <v>0</v>
      </c>
      <c r="N221" s="1253">
        <v>21.769767441860498</v>
      </c>
      <c r="O221" s="1254">
        <v>2.2999999999999998</v>
      </c>
      <c r="P221" s="1255">
        <f>N221+O221</f>
        <v>24.069767441860499</v>
      </c>
      <c r="Q221" s="1284" t="s">
        <v>102</v>
      </c>
      <c r="R221" s="1285">
        <f t="shared" ref="R221:R228" si="74">M221*K221</f>
        <v>0</v>
      </c>
      <c r="S221" s="1285">
        <f t="shared" ref="S221:S222" si="75">SUM(Q221:R221)</f>
        <v>0</v>
      </c>
      <c r="T221" s="1285">
        <f t="shared" si="71"/>
        <v>7750.0372093023298</v>
      </c>
      <c r="U221" s="1285">
        <f t="shared" si="65"/>
        <v>818.8</v>
      </c>
      <c r="V221" s="1285">
        <f t="shared" ref="V221:V222" si="76">SUM(T221:U221)</f>
        <v>8568.8372093023299</v>
      </c>
      <c r="W221" s="1285">
        <f>IF(AND(MONTH(W$4)=MONTH($H221),YEAR(W$4)=YEAR($H221)),#REF!,IF(AND(MONTH(W$4)=MONTH($G221),YEAR(W$4)=YEAR($G221)),#REF!,IF(AND(W$4&lt;($H221+1),(W$4+1)&gt;$G221),$Q221,0)))</f>
        <v>0</v>
      </c>
      <c r="X221" s="1285">
        <f>IF(AND(MONTH(X$4)=MONTH($H221),YEAR(X$4)=YEAR($H221)),#REF!,IF(AND(MONTH(X$4)=MONTH($G221),YEAR(X$4)=YEAR($G221)),#REF!,IF(AND(X$4&lt;($H221+1),(X$4+1)&gt;$G221),$T221,0)))</f>
        <v>0</v>
      </c>
      <c r="Y221" s="1285">
        <f>IF(AND(MONTH(Y$4)=MONTH($H221),YEAR(Y$4)=YEAR($H221)),#REF!,IF(AND(MONTH(Y$4)=MONTH($G221),YEAR(Y$4)=YEAR($G221)),#REF!,IF(AND(Y$4&lt;($H221+1),(Y$4+1)&gt;$G221),$T221,0)))</f>
        <v>0</v>
      </c>
      <c r="Z221" s="1285">
        <f>IF(AND(MONTH(Z$4)=MONTH($H221),YEAR(Z$4)=YEAR($H221)),#REF!,IF(AND(MONTH(Z$4)=MONTH($G221),YEAR(Z$4)=YEAR($G221)),#REF!,IF(AND(Z$4&lt;($H221+1),(Z$4+1)&gt;$G221),$T221,0)))</f>
        <v>0</v>
      </c>
      <c r="AA221" s="1285">
        <f>IF(AND(MONTH(AA$4)=MONTH($H221),YEAR(AA$4)=YEAR($H221)),#REF!,IF(AND(MONTH(AA$4)=MONTH($G221),YEAR(AA$4)=YEAR($G221)),#REF!,IF(AND(AA$4&lt;($H221+1),(AA$4+1)&gt;$G221),$T221,0)))</f>
        <v>0</v>
      </c>
      <c r="AB221" s="1285">
        <f>IF(AND(MONTH(AB$4)=MONTH($H221),YEAR(AB$4)=YEAR($H221)),#REF!,IF(AND(MONTH(AB$4)=MONTH($G221),YEAR(AB$4)=YEAR($G221)),#REF!,IF(AND(AB$4&lt;($H221+1),(AB$4+1)&gt;$G221),$T221,0)))</f>
        <v>0</v>
      </c>
      <c r="AC221" s="1285">
        <f>IF(AND(MONTH(AC$4)=MONTH($H221),YEAR(AC$4)=YEAR($H221)),#REF!,IF(AND(MONTH(AC$4)=MONTH($G221),YEAR(AC$4)=YEAR($G221)),#REF!,IF(AND(AC$4&lt;($H221+1),(AC$4+1)&gt;$G221),$T221,0)))</f>
        <v>0</v>
      </c>
      <c r="AD221" s="1285">
        <f>IF(AND(MONTH(AD$4)=MONTH($H221),YEAR(AD$4)=YEAR($H221)),#REF!,IF(AND(MONTH(AD$4)=MONTH($G221),YEAR(AD$4)=YEAR($G221)),#REF!,IF(AND(AD$4&lt;($H221+1),(AD$4+1)&gt;$G221),$T221,0)))</f>
        <v>0</v>
      </c>
      <c r="AE221" s="1285">
        <f>IF(AND(MONTH(AE$4)=MONTH($H221),YEAR(AE$4)=YEAR($H221)),#REF!,IF(AND(MONTH(AE$4)=MONTH($G221),YEAR(AE$4)=YEAR($G221)),#REF!,IF(AND(AE$4&lt;($H221+1),(AE$4+1)&gt;$G221),$T221,0)))</f>
        <v>0</v>
      </c>
      <c r="AF221" s="1285">
        <f>IF(AND(MONTH(AF$4)=MONTH($H221),YEAR(AF$4)=YEAR($H221)),#REF!,IF(AND(MONTH(AF$4)=MONTH($G221),YEAR(AF$4)=YEAR($G221)),#REF!,IF(AND(AF$4&lt;($H221+1),(AF$4+1)&gt;$G221),$T221,0)))</f>
        <v>0</v>
      </c>
      <c r="AG221" s="1285">
        <f>IF(AND(MONTH(AG$4)=MONTH($H221),YEAR(AG$4)=YEAR($H221)),#REF!,IF(AND(MONTH(AG$4)=MONTH($G221),YEAR(AG$4)=YEAR($G221)),#REF!,IF(AND(AG$4&lt;($H221+1),(AG$4+1)&gt;$G221),$T221,0)))</f>
        <v>0</v>
      </c>
      <c r="AH221" s="1285">
        <f>IF(AND(MONTH(AH$4)=MONTH($H221),YEAR(AH$4)=YEAR($H221)),#REF!,IF(AND(MONTH(AH$4)=MONTH($G221),YEAR(AH$4)=YEAR($G221)),#REF!,IF(AND(AH$4&lt;($H221+1),(AH$4+1)&gt;$G221),$T221,0)))</f>
        <v>0</v>
      </c>
      <c r="AI221" s="1285">
        <f>IF(AND(MONTH(AI$4)=MONTH($H221),YEAR(AI$4)=YEAR($H221)),#REF!,IF(AND(MONTH(AI$4)=MONTH($G221),YEAR(AI$4)=YEAR($G221)),#REF!,IF(AND(AI$4&lt;($H221+1),(AI$4+1)&gt;$G221),$R221,0)))</f>
        <v>0</v>
      </c>
      <c r="AJ221" s="1285">
        <f>IF(AND(MONTH(AJ$4)=MONTH($H221),YEAR(AJ$4)=YEAR($H221)),#REF!,IF(AND(MONTH(AJ$4)=MONTH($G221),YEAR(AJ$4)=YEAR($G221)),#REF!,IF(AND(AJ$4&lt;($H221+1),(AJ$4+1)&gt;$G221),$U221,0)))</f>
        <v>0</v>
      </c>
      <c r="AK221" s="1285">
        <f>IF(AND(MONTH(AK$4)=MONTH($H221),YEAR(AK$4)=YEAR($H221)),#REF!,IF(AND(MONTH(AK$4)=MONTH($G221),YEAR(AK$4)=YEAR($G221)),#REF!,IF(AND(AK$4&lt;($H221+1),(AK$4+1)&gt;$G221),$U221,0)))</f>
        <v>0</v>
      </c>
      <c r="AL221" s="1285">
        <f>IF(AND(MONTH(AL$4)=MONTH($H221),YEAR(AL$4)=YEAR($H221)),#REF!,IF(AND(MONTH(AL$4)=MONTH($G221),YEAR(AL$4)=YEAR($G221)),#REF!,IF(AND(AL$4&lt;($H221+1),(AL$4+1)&gt;$G221),$U221,0)))</f>
        <v>0</v>
      </c>
      <c r="AM221" s="1285">
        <f>IF(AND(MONTH(AM$4)=MONTH($H221),YEAR(AM$4)=YEAR($H221)),#REF!,IF(AND(MONTH(AM$4)=MONTH($G221),YEAR(AM$4)=YEAR($G221)),#REF!,IF(AND(AM$4&lt;($H221+1),(AM$4+1)&gt;$G221),$U221,0)))</f>
        <v>0</v>
      </c>
      <c r="AN221" s="1285">
        <f>IF(AND(MONTH(AN$4)=MONTH($H221),YEAR(AN$4)=YEAR($H221)),#REF!,IF(AND(MONTH(AN$4)=MONTH($G221),YEAR(AN$4)=YEAR($G221)),#REF!,IF(AND(AN$4&lt;($H221+1),(AN$4+1)&gt;$G221),$U221,0)))</f>
        <v>0</v>
      </c>
      <c r="AO221" s="1285">
        <f>IF(AND(MONTH(AO$4)=MONTH($H221),YEAR(AO$4)=YEAR($H221)),#REF!,IF(AND(MONTH(AO$4)=MONTH($G221),YEAR(AO$4)=YEAR($G221)),#REF!,IF(AND(AO$4&lt;($H221+1),(AO$4+1)&gt;$G221),$U221,0)))</f>
        <v>0</v>
      </c>
      <c r="AP221" s="1285">
        <f>IF(AND(MONTH(AP$4)=MONTH($H221),YEAR(AP$4)=YEAR($H221)),#REF!,IF(AND(MONTH(AP$4)=MONTH($G221),YEAR(AP$4)=YEAR($G221)),#REF!,IF(AND(AP$4&lt;($H221+1),(AP$4+1)&gt;$G221),$U221,0)))</f>
        <v>0</v>
      </c>
      <c r="AQ221" s="1285">
        <f>IF(AND(MONTH(AQ$4)=MONTH($H221),YEAR(AQ$4)=YEAR($H221)),#REF!,IF(AND(MONTH(AQ$4)=MONTH($G221),YEAR(AQ$4)=YEAR($G221)),#REF!,IF(AND(AQ$4&lt;($H221+1),(AQ$4+1)&gt;$G221),$U221,0)))</f>
        <v>0</v>
      </c>
      <c r="AR221" s="1285">
        <f>IF(AND(MONTH(AR$4)=MONTH($H221),YEAR(AR$4)=YEAR($H221)),#REF!,IF(AND(MONTH(AR$4)=MONTH($G221),YEAR(AR$4)=YEAR($G221)),#REF!,IF(AND(AR$4&lt;($H221+1),(AR$4+1)&gt;$G221),$U221,0)))</f>
        <v>0</v>
      </c>
      <c r="AS221" s="1285">
        <f>IF(AND(MONTH(AS$4)=MONTH($H221),YEAR(AS$4)=YEAR($H221)),#REF!,IF(AND(MONTH(AS$4)=MONTH($G221),YEAR(AS$4)=YEAR($G221)),#REF!,IF(AND(AS$4&lt;($H221+1),(AS$4+1)&gt;$G221),$U221,0)))</f>
        <v>0</v>
      </c>
      <c r="AT221" s="1285">
        <f>IF(AND(MONTH(AT$4)=MONTH($H221),YEAR(AT$4)=YEAR($H221)),#REF!,IF(AND(MONTH(AT$4)=MONTH($G221),YEAR(AT$4)=YEAR($G221)),#REF!,IF(AND(AT$4&lt;($H221+1),(AT$4+1)&gt;$G221),$U221,0)))</f>
        <v>0</v>
      </c>
      <c r="AU221" s="1297"/>
      <c r="AV221" s="1028"/>
      <c r="AW221" s="1028"/>
    </row>
    <row r="222" spans="1:49" ht="18" customHeight="1">
      <c r="A222" s="1186">
        <v>83</v>
      </c>
      <c r="B222" s="1187" t="s">
        <v>167</v>
      </c>
      <c r="C222" s="1187" t="s">
        <v>35</v>
      </c>
      <c r="D222" s="1187"/>
      <c r="E222" s="1301"/>
      <c r="F222" s="1206" t="s">
        <v>250</v>
      </c>
      <c r="G222" s="1207">
        <v>45869</v>
      </c>
      <c r="H222" s="1207">
        <v>46233</v>
      </c>
      <c r="I222" s="1250"/>
      <c r="J222" s="1251">
        <v>0</v>
      </c>
      <c r="K222" s="1251">
        <v>356</v>
      </c>
      <c r="L222" s="1252">
        <v>0</v>
      </c>
      <c r="M222" s="1252">
        <v>0</v>
      </c>
      <c r="N222" s="1253">
        <v>22.772674418604598</v>
      </c>
      <c r="O222" s="1254">
        <v>2.2999999999999998</v>
      </c>
      <c r="P222" s="1255">
        <f>N222+O222</f>
        <v>25.072674418604599</v>
      </c>
      <c r="Q222" s="1284" t="s">
        <v>102</v>
      </c>
      <c r="R222" s="1285">
        <f t="shared" si="74"/>
        <v>0</v>
      </c>
      <c r="S222" s="1285">
        <f t="shared" si="75"/>
        <v>0</v>
      </c>
      <c r="T222" s="1285">
        <f t="shared" si="71"/>
        <v>8107.0720930232501</v>
      </c>
      <c r="U222" s="1285">
        <f t="shared" si="65"/>
        <v>818.8</v>
      </c>
      <c r="V222" s="1285">
        <f t="shared" si="76"/>
        <v>8925.8720930232503</v>
      </c>
      <c r="W222" s="1285">
        <f>IF(AND(MONTH(W$4)=MONTH($H222),YEAR(W$4)=YEAR($H222)),#REF!,IF(AND(MONTH(W$4)=MONTH($G222),YEAR(W$4)=YEAR($G222)),#REF!,IF(AND(W$4&lt;($H222+1),(W$4+1)&gt;$G222),$Q222,0)))</f>
        <v>0</v>
      </c>
      <c r="X222" s="1285">
        <f>IF(AND(MONTH(X$4)=MONTH($H222),YEAR(X$4)=YEAR($H222)),#REF!,IF(AND(MONTH(X$4)=MONTH($G222),YEAR(X$4)=YEAR($G222)),#REF!,IF(AND(X$4&lt;($H222+1),(X$4+1)&gt;$G222),$T222,0)))</f>
        <v>0</v>
      </c>
      <c r="Y222" s="1285">
        <f>IF(AND(MONTH(Y$4)=MONTH($H222),YEAR(Y$4)=YEAR($H222)),#REF!,IF(AND(MONTH(Y$4)=MONTH($G222),YEAR(Y$4)=YEAR($G222)),#REF!,IF(AND(Y$4&lt;($H222+1),(Y$4+1)&gt;$G222),$T222,0)))</f>
        <v>0</v>
      </c>
      <c r="Z222" s="1285">
        <f>IF(AND(MONTH(Z$4)=MONTH($H222),YEAR(Z$4)=YEAR($H222)),#REF!,IF(AND(MONTH(Z$4)=MONTH($G222),YEAR(Z$4)=YEAR($G222)),#REF!,IF(AND(Z$4&lt;($H222+1),(Z$4+1)&gt;$G222),$T222,0)))</f>
        <v>0</v>
      </c>
      <c r="AA222" s="1285">
        <f>IF(AND(MONTH(AA$4)=MONTH($H222),YEAR(AA$4)=YEAR($H222)),#REF!,IF(AND(MONTH(AA$4)=MONTH($G222),YEAR(AA$4)=YEAR($G222)),#REF!,IF(AND(AA$4&lt;($H222+1),(AA$4+1)&gt;$G222),$T222,0)))</f>
        <v>0</v>
      </c>
      <c r="AB222" s="1285">
        <f>IF(AND(MONTH(AB$4)=MONTH($H222),YEAR(AB$4)=YEAR($H222)),#REF!,IF(AND(MONTH(AB$4)=MONTH($G222),YEAR(AB$4)=YEAR($G222)),#REF!,IF(AND(AB$4&lt;($H222+1),(AB$4+1)&gt;$G222),$T222,0)))</f>
        <v>0</v>
      </c>
      <c r="AC222" s="1285">
        <f>IF(AND(MONTH(AC$4)=MONTH($H222),YEAR(AC$4)=YEAR($H222)),#REF!,IF(AND(MONTH(AC$4)=MONTH($G222),YEAR(AC$4)=YEAR($G222)),#REF!,IF(AND(AC$4&lt;($H222+1),(AC$4+1)&gt;$G222),$T222,0)))</f>
        <v>0</v>
      </c>
      <c r="AD222" s="1285">
        <f>IF(AND(MONTH(AD$4)=MONTH($H222),YEAR(AD$4)=YEAR($H222)),#REF!,IF(AND(MONTH(AD$4)=MONTH($G222),YEAR(AD$4)=YEAR($G222)),#REF!,IF(AND(AD$4&lt;($H222+1),(AD$4+1)&gt;$G222),$T222,0)))</f>
        <v>0</v>
      </c>
      <c r="AE222" s="1285">
        <f>IF(AND(MONTH(AE$4)=MONTH($H222),YEAR(AE$4)=YEAR($H222)),#REF!,IF(AND(MONTH(AE$4)=MONTH($G222),YEAR(AE$4)=YEAR($G222)),#REF!,IF(AND(AE$4&lt;($H222+1),(AE$4+1)&gt;$G222),$T222,0)))</f>
        <v>0</v>
      </c>
      <c r="AF222" s="1285">
        <f>IF(AND(MONTH(AF$4)=MONTH($H222),YEAR(AF$4)=YEAR($H222)),#REF!,IF(AND(MONTH(AF$4)=MONTH($G222),YEAR(AF$4)=YEAR($G222)),#REF!,IF(AND(AF$4&lt;($H222+1),(AF$4+1)&gt;$G222),$T222,0)))</f>
        <v>0</v>
      </c>
      <c r="AG222" s="1285">
        <f>IF(AND(MONTH(AG$4)=MONTH($H222),YEAR(AG$4)=YEAR($H222)),#REF!,IF(AND(MONTH(AG$4)=MONTH($G222),YEAR(AG$4)=YEAR($G222)),#REF!,IF(AND(AG$4&lt;($H222+1),(AG$4+1)&gt;$G222),$T222,0)))</f>
        <v>0</v>
      </c>
      <c r="AH222" s="1285">
        <f>IF(AND(MONTH(AH$4)=MONTH($H222),YEAR(AH$4)=YEAR($H222)),#REF!,IF(AND(MONTH(AH$4)=MONTH($G222),YEAR(AH$4)=YEAR($G222)),#REF!,IF(AND(AH$4&lt;($H222+1),(AH$4+1)&gt;$G222),$T222,0)))</f>
        <v>0</v>
      </c>
      <c r="AI222" s="1285">
        <f>IF(AND(MONTH(AI$4)=MONTH($H222),YEAR(AI$4)=YEAR($H222)),#REF!,IF(AND(MONTH(AI$4)=MONTH($G222),YEAR(AI$4)=YEAR($G222)),#REF!,IF(AND(AI$4&lt;($H222+1),(AI$4+1)&gt;$G222),$R222,0)))</f>
        <v>0</v>
      </c>
      <c r="AJ222" s="1285">
        <f>IF(AND(MONTH(AJ$4)=MONTH($H222),YEAR(AJ$4)=YEAR($H222)),#REF!,IF(AND(MONTH(AJ$4)=MONTH($G222),YEAR(AJ$4)=YEAR($G222)),#REF!,IF(AND(AJ$4&lt;($H222+1),(AJ$4+1)&gt;$G222),$U222,0)))</f>
        <v>0</v>
      </c>
      <c r="AK222" s="1285">
        <f>IF(AND(MONTH(AK$4)=MONTH($H222),YEAR(AK$4)=YEAR($H222)),#REF!,IF(AND(MONTH(AK$4)=MONTH($G222),YEAR(AK$4)=YEAR($G222)),#REF!,IF(AND(AK$4&lt;($H222+1),(AK$4+1)&gt;$G222),$U222,0)))</f>
        <v>0</v>
      </c>
      <c r="AL222" s="1285">
        <f>IF(AND(MONTH(AL$4)=MONTH($H222),YEAR(AL$4)=YEAR($H222)),#REF!,IF(AND(MONTH(AL$4)=MONTH($G222),YEAR(AL$4)=YEAR($G222)),#REF!,IF(AND(AL$4&lt;($H222+1),(AL$4+1)&gt;$G222),$U222,0)))</f>
        <v>0</v>
      </c>
      <c r="AM222" s="1285">
        <f>IF(AND(MONTH(AM$4)=MONTH($H222),YEAR(AM$4)=YEAR($H222)),#REF!,IF(AND(MONTH(AM$4)=MONTH($G222),YEAR(AM$4)=YEAR($G222)),#REF!,IF(AND(AM$4&lt;($H222+1),(AM$4+1)&gt;$G222),$U222,0)))</f>
        <v>0</v>
      </c>
      <c r="AN222" s="1285">
        <f>IF(AND(MONTH(AN$4)=MONTH($H222),YEAR(AN$4)=YEAR($H222)),#REF!,IF(AND(MONTH(AN$4)=MONTH($G222),YEAR(AN$4)=YEAR($G222)),#REF!,IF(AND(AN$4&lt;($H222+1),(AN$4+1)&gt;$G222),$U222,0)))</f>
        <v>0</v>
      </c>
      <c r="AO222" s="1285">
        <f>IF(AND(MONTH(AO$4)=MONTH($H222),YEAR(AO$4)=YEAR($H222)),#REF!,IF(AND(MONTH(AO$4)=MONTH($G222),YEAR(AO$4)=YEAR($G222)),#REF!,IF(AND(AO$4&lt;($H222+1),(AO$4+1)&gt;$G222),$U222,0)))</f>
        <v>0</v>
      </c>
      <c r="AP222" s="1285">
        <f>IF(AND(MONTH(AP$4)=MONTH($H222),YEAR(AP$4)=YEAR($H222)),#REF!,IF(AND(MONTH(AP$4)=MONTH($G222),YEAR(AP$4)=YEAR($G222)),#REF!,IF(AND(AP$4&lt;($H222+1),(AP$4+1)&gt;$G222),$U222,0)))</f>
        <v>0</v>
      </c>
      <c r="AQ222" s="1285">
        <f>IF(AND(MONTH(AQ$4)=MONTH($H222),YEAR(AQ$4)=YEAR($H222)),#REF!,IF(AND(MONTH(AQ$4)=MONTH($G222),YEAR(AQ$4)=YEAR($G222)),#REF!,IF(AND(AQ$4&lt;($H222+1),(AQ$4+1)&gt;$G222),$U222,0)))</f>
        <v>0</v>
      </c>
      <c r="AR222" s="1285">
        <f>IF(AND(MONTH(AR$4)=MONTH($H222),YEAR(AR$4)=YEAR($H222)),#REF!,IF(AND(MONTH(AR$4)=MONTH($G222),YEAR(AR$4)=YEAR($G222)),#REF!,IF(AND(AR$4&lt;($H222+1),(AR$4+1)&gt;$G222),$U222,0)))</f>
        <v>0</v>
      </c>
      <c r="AS222" s="1285">
        <f>IF(AND(MONTH(AS$4)=MONTH($H222),YEAR(AS$4)=YEAR($H222)),#REF!,IF(AND(MONTH(AS$4)=MONTH($G222),YEAR(AS$4)=YEAR($G222)),#REF!,IF(AND(AS$4&lt;($H222+1),(AS$4+1)&gt;$G222),$U222,0)))</f>
        <v>0</v>
      </c>
      <c r="AT222" s="1285">
        <f>IF(AND(MONTH(AT$4)=MONTH($H222),YEAR(AT$4)=YEAR($H222)),#REF!,IF(AND(MONTH(AT$4)=MONTH($G222),YEAR(AT$4)=YEAR($G222)),#REF!,IF(AND(AT$4&lt;($H222+1),(AT$4+1)&gt;$G222),$U222,0)))</f>
        <v>0</v>
      </c>
      <c r="AU222" s="1297"/>
      <c r="AV222" s="1028"/>
      <c r="AW222" s="1028"/>
    </row>
    <row r="223" spans="1:49" ht="18" customHeight="1">
      <c r="A223" s="1186">
        <v>84</v>
      </c>
      <c r="B223" s="1196" t="s">
        <v>226</v>
      </c>
      <c r="C223" s="1196" t="s">
        <v>226</v>
      </c>
      <c r="D223" s="1196"/>
      <c r="E223" s="1308"/>
      <c r="F223" s="1326" t="s">
        <v>252</v>
      </c>
      <c r="G223" s="1327" t="s">
        <v>102</v>
      </c>
      <c r="H223" s="1327" t="s">
        <v>102</v>
      </c>
      <c r="I223" s="1335"/>
      <c r="J223" s="1336">
        <v>0</v>
      </c>
      <c r="K223" s="1336">
        <v>0</v>
      </c>
      <c r="L223" s="1337">
        <v>0</v>
      </c>
      <c r="M223" s="1337">
        <v>0</v>
      </c>
      <c r="N223" s="1337">
        <v>0</v>
      </c>
      <c r="O223" s="1338">
        <v>0</v>
      </c>
      <c r="P223" s="1339">
        <f t="shared" ref="P223:P228" si="77">L223+M223</f>
        <v>0</v>
      </c>
      <c r="Q223" s="1284" t="s">
        <v>102</v>
      </c>
      <c r="R223" s="1285">
        <f t="shared" si="74"/>
        <v>0</v>
      </c>
      <c r="S223" s="1285">
        <f t="shared" si="63"/>
        <v>0</v>
      </c>
      <c r="T223" s="1285">
        <f t="shared" si="71"/>
        <v>0</v>
      </c>
      <c r="U223" s="1285">
        <f t="shared" si="65"/>
        <v>0</v>
      </c>
      <c r="V223" s="1285">
        <f t="shared" si="64"/>
        <v>0</v>
      </c>
      <c r="W223" s="1285">
        <v>0</v>
      </c>
      <c r="X223" s="1285">
        <v>0</v>
      </c>
      <c r="Y223" s="1285">
        <v>0</v>
      </c>
      <c r="Z223" s="1285">
        <v>0</v>
      </c>
      <c r="AA223" s="1285">
        <v>0</v>
      </c>
      <c r="AB223" s="1285">
        <v>0</v>
      </c>
      <c r="AC223" s="1285">
        <v>0</v>
      </c>
      <c r="AD223" s="1285">
        <v>0</v>
      </c>
      <c r="AE223" s="1285">
        <v>0</v>
      </c>
      <c r="AF223" s="1285">
        <v>0</v>
      </c>
      <c r="AG223" s="1285">
        <v>0</v>
      </c>
      <c r="AH223" s="1285">
        <v>0</v>
      </c>
      <c r="AI223" s="1285">
        <v>0</v>
      </c>
      <c r="AJ223" s="1285">
        <v>0</v>
      </c>
      <c r="AK223" s="1285">
        <v>0</v>
      </c>
      <c r="AL223" s="1285">
        <v>0</v>
      </c>
      <c r="AM223" s="1285">
        <v>0</v>
      </c>
      <c r="AN223" s="1285">
        <v>0</v>
      </c>
      <c r="AO223" s="1285">
        <v>0</v>
      </c>
      <c r="AP223" s="1285">
        <v>0</v>
      </c>
      <c r="AQ223" s="1285">
        <v>0</v>
      </c>
      <c r="AR223" s="1285">
        <v>0</v>
      </c>
      <c r="AS223" s="1285">
        <v>0</v>
      </c>
      <c r="AT223" s="1285">
        <v>0</v>
      </c>
      <c r="AU223" s="1297"/>
      <c r="AV223" s="1028"/>
      <c r="AW223" s="1028"/>
    </row>
    <row r="224" spans="1:49" ht="18" customHeight="1">
      <c r="A224" s="1186">
        <v>85</v>
      </c>
      <c r="B224" s="1196" t="s">
        <v>226</v>
      </c>
      <c r="C224" s="1196" t="s">
        <v>226</v>
      </c>
      <c r="D224" s="1196"/>
      <c r="E224" s="1308"/>
      <c r="F224" s="1326" t="s">
        <v>253</v>
      </c>
      <c r="G224" s="1327" t="s">
        <v>102</v>
      </c>
      <c r="H224" s="1327" t="s">
        <v>102</v>
      </c>
      <c r="I224" s="1335"/>
      <c r="J224" s="1336">
        <v>0</v>
      </c>
      <c r="K224" s="1336">
        <v>0</v>
      </c>
      <c r="L224" s="1337">
        <v>0</v>
      </c>
      <c r="M224" s="1337">
        <v>0</v>
      </c>
      <c r="N224" s="1337">
        <v>0</v>
      </c>
      <c r="O224" s="1338">
        <v>0</v>
      </c>
      <c r="P224" s="1339">
        <f t="shared" si="77"/>
        <v>0</v>
      </c>
      <c r="Q224" s="1284" t="s">
        <v>102</v>
      </c>
      <c r="R224" s="1285">
        <f t="shared" si="74"/>
        <v>0</v>
      </c>
      <c r="S224" s="1285">
        <f t="shared" si="63"/>
        <v>0</v>
      </c>
      <c r="T224" s="1285">
        <f t="shared" si="71"/>
        <v>0</v>
      </c>
      <c r="U224" s="1285">
        <f t="shared" si="65"/>
        <v>0</v>
      </c>
      <c r="V224" s="1285">
        <f t="shared" si="64"/>
        <v>0</v>
      </c>
      <c r="W224" s="1285">
        <v>0</v>
      </c>
      <c r="X224" s="1285">
        <v>0</v>
      </c>
      <c r="Y224" s="1285">
        <v>0</v>
      </c>
      <c r="Z224" s="1285">
        <v>0</v>
      </c>
      <c r="AA224" s="1285">
        <v>0</v>
      </c>
      <c r="AB224" s="1285">
        <v>0</v>
      </c>
      <c r="AC224" s="1285">
        <v>0</v>
      </c>
      <c r="AD224" s="1285">
        <v>0</v>
      </c>
      <c r="AE224" s="1285">
        <v>0</v>
      </c>
      <c r="AF224" s="1285">
        <v>0</v>
      </c>
      <c r="AG224" s="1285">
        <v>0</v>
      </c>
      <c r="AH224" s="1285">
        <v>0</v>
      </c>
      <c r="AI224" s="1285">
        <v>0</v>
      </c>
      <c r="AJ224" s="1285">
        <v>0</v>
      </c>
      <c r="AK224" s="1285">
        <v>0</v>
      </c>
      <c r="AL224" s="1285">
        <v>0</v>
      </c>
      <c r="AM224" s="1285">
        <v>0</v>
      </c>
      <c r="AN224" s="1285">
        <v>0</v>
      </c>
      <c r="AO224" s="1285">
        <v>0</v>
      </c>
      <c r="AP224" s="1285">
        <v>0</v>
      </c>
      <c r="AQ224" s="1285">
        <v>0</v>
      </c>
      <c r="AR224" s="1285">
        <v>0</v>
      </c>
      <c r="AS224" s="1285">
        <v>0</v>
      </c>
      <c r="AT224" s="1285">
        <v>0</v>
      </c>
      <c r="AU224" s="1297"/>
      <c r="AV224" s="1028"/>
      <c r="AW224" s="1028"/>
    </row>
    <row r="225" spans="1:49" ht="18" customHeight="1">
      <c r="A225" s="1186">
        <v>85</v>
      </c>
      <c r="B225" s="1196" t="s">
        <v>226</v>
      </c>
      <c r="C225" s="1196" t="s">
        <v>226</v>
      </c>
      <c r="D225" s="1196"/>
      <c r="E225" s="1308"/>
      <c r="F225" s="1326" t="s">
        <v>254</v>
      </c>
      <c r="G225" s="1327" t="s">
        <v>102</v>
      </c>
      <c r="H225" s="1327" t="s">
        <v>102</v>
      </c>
      <c r="I225" s="1335"/>
      <c r="J225" s="1336">
        <v>0</v>
      </c>
      <c r="K225" s="1336">
        <v>0</v>
      </c>
      <c r="L225" s="1337">
        <v>0</v>
      </c>
      <c r="M225" s="1337">
        <v>0</v>
      </c>
      <c r="N225" s="1337">
        <v>0</v>
      </c>
      <c r="O225" s="1338">
        <v>0</v>
      </c>
      <c r="P225" s="1339">
        <f t="shared" si="77"/>
        <v>0</v>
      </c>
      <c r="Q225" s="1284" t="s">
        <v>102</v>
      </c>
      <c r="R225" s="1285">
        <f t="shared" si="74"/>
        <v>0</v>
      </c>
      <c r="S225" s="1285">
        <f t="shared" si="63"/>
        <v>0</v>
      </c>
      <c r="T225" s="1285">
        <f t="shared" si="71"/>
        <v>0</v>
      </c>
      <c r="U225" s="1285">
        <f t="shared" si="65"/>
        <v>0</v>
      </c>
      <c r="V225" s="1285">
        <f t="shared" si="64"/>
        <v>0</v>
      </c>
      <c r="W225" s="1285">
        <v>0</v>
      </c>
      <c r="X225" s="1285">
        <v>0</v>
      </c>
      <c r="Y225" s="1285">
        <v>0</v>
      </c>
      <c r="Z225" s="1285">
        <v>0</v>
      </c>
      <c r="AA225" s="1285">
        <v>0</v>
      </c>
      <c r="AB225" s="1285">
        <v>0</v>
      </c>
      <c r="AC225" s="1285">
        <v>0</v>
      </c>
      <c r="AD225" s="1285">
        <v>0</v>
      </c>
      <c r="AE225" s="1285">
        <v>0</v>
      </c>
      <c r="AF225" s="1285">
        <v>0</v>
      </c>
      <c r="AG225" s="1285">
        <v>0</v>
      </c>
      <c r="AH225" s="1285">
        <v>0</v>
      </c>
      <c r="AI225" s="1285">
        <v>0</v>
      </c>
      <c r="AJ225" s="1285">
        <v>0</v>
      </c>
      <c r="AK225" s="1285">
        <v>0</v>
      </c>
      <c r="AL225" s="1285">
        <v>0</v>
      </c>
      <c r="AM225" s="1285">
        <v>0</v>
      </c>
      <c r="AN225" s="1285">
        <v>0</v>
      </c>
      <c r="AO225" s="1285">
        <v>0</v>
      </c>
      <c r="AP225" s="1285">
        <v>0</v>
      </c>
      <c r="AQ225" s="1285">
        <v>0</v>
      </c>
      <c r="AR225" s="1285">
        <v>0</v>
      </c>
      <c r="AS225" s="1285">
        <v>0</v>
      </c>
      <c r="AT225" s="1285">
        <v>0</v>
      </c>
      <c r="AU225" s="1297"/>
      <c r="AV225" s="1028"/>
      <c r="AW225" s="1028"/>
    </row>
    <row r="226" spans="1:49" ht="18" customHeight="1">
      <c r="A226" s="1186">
        <v>88</v>
      </c>
      <c r="B226" s="1187" t="s">
        <v>226</v>
      </c>
      <c r="C226" s="1187" t="s">
        <v>226</v>
      </c>
      <c r="D226" s="1187"/>
      <c r="E226" s="1187" t="s">
        <v>255</v>
      </c>
      <c r="F226" s="1197" t="s">
        <v>256</v>
      </c>
      <c r="G226" s="1190">
        <v>44179</v>
      </c>
      <c r="H226" s="1190">
        <v>45273</v>
      </c>
      <c r="I226" s="1235"/>
      <c r="J226" s="1236">
        <v>0</v>
      </c>
      <c r="K226" s="1236">
        <v>0</v>
      </c>
      <c r="L226" s="1244">
        <v>0</v>
      </c>
      <c r="M226" s="1244">
        <v>0</v>
      </c>
      <c r="N226" s="1244">
        <v>0</v>
      </c>
      <c r="O226" s="1238">
        <v>0</v>
      </c>
      <c r="P226" s="1234">
        <f t="shared" si="77"/>
        <v>0</v>
      </c>
      <c r="Q226" s="1288">
        <v>0</v>
      </c>
      <c r="R226" s="1285">
        <f t="shared" si="74"/>
        <v>0</v>
      </c>
      <c r="S226" s="1285">
        <f t="shared" si="63"/>
        <v>0</v>
      </c>
      <c r="T226" s="1285">
        <f t="shared" si="71"/>
        <v>0</v>
      </c>
      <c r="U226" s="1285">
        <f t="shared" si="65"/>
        <v>0</v>
      </c>
      <c r="V226" s="1285">
        <f t="shared" si="64"/>
        <v>0</v>
      </c>
      <c r="W226" s="1285">
        <v>0</v>
      </c>
      <c r="X226" s="1285">
        <f>IF(AND(MONTH(X$4)=MONTH($H226),YEAR(X$4)=YEAR($H226)),#REF!,IF(AND(MONTH(X$4)=MONTH($G226),YEAR(X$4)=YEAR($G226)),#REF!,IF(AND(X$4&lt;($H226+1),(X$4+1)&gt;$G226),$T226,0)))</f>
        <v>0</v>
      </c>
      <c r="Y226" s="1285">
        <f>IF(AND(MONTH(Y$4)=MONTH($H226),YEAR(Y$4)=YEAR($H226)),#REF!,IF(AND(MONTH(Y$4)=MONTH($G226),YEAR(Y$4)=YEAR($G226)),#REF!,IF(AND(Y$4&lt;($H226+1),(Y$4+1)&gt;$G226),$T226,0)))</f>
        <v>0</v>
      </c>
      <c r="Z226" s="1285">
        <f>IF(AND(MONTH(Z$4)=MONTH($H226),YEAR(Z$4)=YEAR($H226)),#REF!,IF(AND(MONTH(Z$4)=MONTH($G226),YEAR(Z$4)=YEAR($G226)),#REF!,IF(AND(Z$4&lt;($H226+1),(Z$4+1)&gt;$G226),$T226,0)))</f>
        <v>0</v>
      </c>
      <c r="AA226" s="1285">
        <f>IF(AND(MONTH(AA$4)=MONTH($H226),YEAR(AA$4)=YEAR($H226)),#REF!,IF(AND(MONTH(AA$4)=MONTH($G226),YEAR(AA$4)=YEAR($G226)),#REF!,IF(AND(AA$4&lt;($H226+1),(AA$4+1)&gt;$G226),$T226,0)))</f>
        <v>0</v>
      </c>
      <c r="AB226" s="1285">
        <f>IF(AND(MONTH(AB$4)=MONTH($H226),YEAR(AB$4)=YEAR($H226)),#REF!,IF(AND(MONTH(AB$4)=MONTH($G226),YEAR(AB$4)=YEAR($G226)),#REF!,IF(AND(AB$4&lt;($H226+1),(AB$4+1)&gt;$G226),$T226,0)))</f>
        <v>0</v>
      </c>
      <c r="AC226" s="1285">
        <f>IF(AND(MONTH(AC$4)=MONTH($H226),YEAR(AC$4)=YEAR($H226)),#REF!,IF(AND(MONTH(AC$4)=MONTH($G226),YEAR(AC$4)=YEAR($G226)),#REF!,IF(AND(AC$4&lt;($H226+1),(AC$4+1)&gt;$G226),$T226,0)))</f>
        <v>0</v>
      </c>
      <c r="AD226" s="1285">
        <f>IF(AND(MONTH(AD$4)=MONTH($H226),YEAR(AD$4)=YEAR($H226)),#REF!,IF(AND(MONTH(AD$4)=MONTH($G226),YEAR(AD$4)=YEAR($G226)),#REF!,IF(AND(AD$4&lt;($H226+1),(AD$4+1)&gt;$G226),$T226,0)))</f>
        <v>0</v>
      </c>
      <c r="AE226" s="1285">
        <f>IF(AND(MONTH(AE$4)=MONTH($H226),YEAR(AE$4)=YEAR($H226)),#REF!,IF(AND(MONTH(AE$4)=MONTH($G226),YEAR(AE$4)=YEAR($G226)),#REF!,IF(AND(AE$4&lt;($H226+1),(AE$4+1)&gt;$G226),$T226,0)))</f>
        <v>0</v>
      </c>
      <c r="AF226" s="1285">
        <f>IF(AND(MONTH(AF$4)=MONTH($H226),YEAR(AF$4)=YEAR($H226)),#REF!,IF(AND(MONTH(AF$4)=MONTH($G226),YEAR(AF$4)=YEAR($G226)),#REF!,IF(AND(AF$4&lt;($H226+1),(AF$4+1)&gt;$G226),$T226,0)))</f>
        <v>0</v>
      </c>
      <c r="AG226" s="1285">
        <f>IF(AND(MONTH(AG$4)=MONTH($H226),YEAR(AG$4)=YEAR($H226)),#REF!,IF(AND(MONTH(AG$4)=MONTH($G226),YEAR(AG$4)=YEAR($G226)),#REF!,IF(AND(AG$4&lt;($H226+1),(AG$4+1)&gt;$G226),$T226,0)))</f>
        <v>0</v>
      </c>
      <c r="AH226" s="1285" t="e">
        <f>IF(AND(MONTH(AH$4)=MONTH($H226),YEAR(AH$4)=YEAR($H226)),#REF!,IF(AND(MONTH(AH$4)=MONTH($G226),YEAR(AH$4)=YEAR($G226)),#REF!,IF(AND(AH$4&lt;($H226+1),(AH$4+1)&gt;$G226),$T226,0)))</f>
        <v>#REF!</v>
      </c>
      <c r="AI226" s="1285">
        <f>IF(AND(MONTH(AI$4)=MONTH($H226),YEAR(AI$4)=YEAR($H226)),#REF!,IF(AND(MONTH(AI$4)=MONTH($G226),YEAR(AI$4)=YEAR($G226)),#REF!,IF(AND(AI$4&lt;($H226+1),(AI$4+1)&gt;$G226),$R226,0)))</f>
        <v>0</v>
      </c>
      <c r="AJ226" s="1285">
        <f>IF(AND(MONTH(AJ$4)=MONTH($H226),YEAR(AJ$4)=YEAR($H226)),#REF!,IF(AND(MONTH(AJ$4)=MONTH($G226),YEAR(AJ$4)=YEAR($G226)),#REF!,IF(AND(AJ$4&lt;($H226+1),(AJ$4+1)&gt;$G226),$U226,0)))</f>
        <v>0</v>
      </c>
      <c r="AK226" s="1285">
        <f>IF(AND(MONTH(AK$4)=MONTH($H226),YEAR(AK$4)=YEAR($H226)),#REF!,IF(AND(MONTH(AK$4)=MONTH($G226),YEAR(AK$4)=YEAR($G226)),#REF!,IF(AND(AK$4&lt;($H226+1),(AK$4+1)&gt;$G226),$U226,0)))</f>
        <v>0</v>
      </c>
      <c r="AL226" s="1285">
        <f>IF(AND(MONTH(AL$4)=MONTH($H226),YEAR(AL$4)=YEAR($H226)),#REF!,IF(AND(MONTH(AL$4)=MONTH($G226),YEAR(AL$4)=YEAR($G226)),#REF!,IF(AND(AL$4&lt;($H226+1),(AL$4+1)&gt;$G226),$U226,0)))</f>
        <v>0</v>
      </c>
      <c r="AM226" s="1285">
        <f>IF(AND(MONTH(AM$4)=MONTH($H226),YEAR(AM$4)=YEAR($H226)),#REF!,IF(AND(MONTH(AM$4)=MONTH($G226),YEAR(AM$4)=YEAR($G226)),#REF!,IF(AND(AM$4&lt;($H226+1),(AM$4+1)&gt;$G226),$U226,0)))</f>
        <v>0</v>
      </c>
      <c r="AN226" s="1285">
        <f>IF(AND(MONTH(AN$4)=MONTH($H226),YEAR(AN$4)=YEAR($H226)),#REF!,IF(AND(MONTH(AN$4)=MONTH($G226),YEAR(AN$4)=YEAR($G226)),#REF!,IF(AND(AN$4&lt;($H226+1),(AN$4+1)&gt;$G226),$U226,0)))</f>
        <v>0</v>
      </c>
      <c r="AO226" s="1285">
        <f>IF(AND(MONTH(AO$4)=MONTH($H226),YEAR(AO$4)=YEAR($H226)),#REF!,IF(AND(MONTH(AO$4)=MONTH($G226),YEAR(AO$4)=YEAR($G226)),#REF!,IF(AND(AO$4&lt;($H226+1),(AO$4+1)&gt;$G226),$U226,0)))</f>
        <v>0</v>
      </c>
      <c r="AP226" s="1285">
        <f>IF(AND(MONTH(AP$4)=MONTH($H226),YEAR(AP$4)=YEAR($H226)),#REF!,IF(AND(MONTH(AP$4)=MONTH($G226),YEAR(AP$4)=YEAR($G226)),#REF!,IF(AND(AP$4&lt;($H226+1),(AP$4+1)&gt;$G226),$U226,0)))</f>
        <v>0</v>
      </c>
      <c r="AQ226" s="1285">
        <f>IF(AND(MONTH(AQ$4)=MONTH($H226),YEAR(AQ$4)=YEAR($H226)),#REF!,IF(AND(MONTH(AQ$4)=MONTH($G226),YEAR(AQ$4)=YEAR($G226)),#REF!,IF(AND(AQ$4&lt;($H226+1),(AQ$4+1)&gt;$G226),$U226,0)))</f>
        <v>0</v>
      </c>
      <c r="AR226" s="1285">
        <f>IF(AND(MONTH(AR$4)=MONTH($H226),YEAR(AR$4)=YEAR($H226)),#REF!,IF(AND(MONTH(AR$4)=MONTH($G226),YEAR(AR$4)=YEAR($G226)),#REF!,IF(AND(AR$4&lt;($H226+1),(AR$4+1)&gt;$G226),$U226,0)))</f>
        <v>0</v>
      </c>
      <c r="AS226" s="1285">
        <f>IF(AND(MONTH(AS$4)=MONTH($H226),YEAR(AS$4)=YEAR($H226)),#REF!,IF(AND(MONTH(AS$4)=MONTH($G226),YEAR(AS$4)=YEAR($G226)),#REF!,IF(AND(AS$4&lt;($H226+1),(AS$4+1)&gt;$G226),$U226,0)))</f>
        <v>0</v>
      </c>
      <c r="AT226" s="1285" t="e">
        <f>IF(AND(MONTH(AT$4)=MONTH($H226),YEAR(AT$4)=YEAR($H226)),#REF!,IF(AND(MONTH(AT$4)=MONTH($G226),YEAR(AT$4)=YEAR($G226)),#REF!,IF(AND(AT$4&lt;($H226+1),(AT$4+1)&gt;$G226),$U226,0)))</f>
        <v>#REF!</v>
      </c>
      <c r="AU226" s="1297"/>
      <c r="AV226" s="1028"/>
      <c r="AW226" s="1028"/>
    </row>
    <row r="227" spans="1:49" ht="18" customHeight="1">
      <c r="A227" s="1186">
        <v>90</v>
      </c>
      <c r="B227" s="1187" t="s">
        <v>226</v>
      </c>
      <c r="C227" s="1187" t="s">
        <v>226</v>
      </c>
      <c r="D227" s="1187"/>
      <c r="E227" s="1187" t="s">
        <v>257</v>
      </c>
      <c r="F227" s="1197" t="s">
        <v>258</v>
      </c>
      <c r="G227" s="1190">
        <v>44433</v>
      </c>
      <c r="H227" s="1190">
        <v>46258</v>
      </c>
      <c r="I227" s="1235"/>
      <c r="J227" s="1236">
        <v>0</v>
      </c>
      <c r="K227" s="1236">
        <v>0</v>
      </c>
      <c r="L227" s="1244">
        <v>0</v>
      </c>
      <c r="M227" s="1244">
        <v>0</v>
      </c>
      <c r="N227" s="1244">
        <v>0</v>
      </c>
      <c r="O227" s="1238">
        <v>0</v>
      </c>
      <c r="P227" s="1234">
        <f t="shared" si="77"/>
        <v>0</v>
      </c>
      <c r="Q227" s="1288">
        <v>0</v>
      </c>
      <c r="R227" s="1285">
        <f t="shared" si="74"/>
        <v>0</v>
      </c>
      <c r="S227" s="1285">
        <f t="shared" si="63"/>
        <v>0</v>
      </c>
      <c r="T227" s="1285">
        <f t="shared" si="71"/>
        <v>0</v>
      </c>
      <c r="U227" s="1285">
        <f t="shared" si="65"/>
        <v>0</v>
      </c>
      <c r="V227" s="1285">
        <f t="shared" si="64"/>
        <v>0</v>
      </c>
      <c r="W227" s="1285">
        <v>0</v>
      </c>
      <c r="X227" s="1285">
        <f>IF(AND(MONTH(X$4)=MONTH($H227),YEAR(X$4)=YEAR($H227)),#REF!,IF(AND(MONTH(X$4)=MONTH($G227),YEAR(X$4)=YEAR($G227)),#REF!,IF(AND(X$4&lt;($H227+1),(X$4+1)&gt;$G227),$T227,0)))</f>
        <v>0</v>
      </c>
      <c r="Y227" s="1285">
        <f>IF(AND(MONTH(Y$4)=MONTH($H227),YEAR(Y$4)=YEAR($H227)),#REF!,IF(AND(MONTH(Y$4)=MONTH($G227),YEAR(Y$4)=YEAR($G227)),#REF!,IF(AND(Y$4&lt;($H227+1),(Y$4+1)&gt;$G227),$T227,0)))</f>
        <v>0</v>
      </c>
      <c r="Z227" s="1285">
        <f>IF(AND(MONTH(Z$4)=MONTH($H227),YEAR(Z$4)=YEAR($H227)),#REF!,IF(AND(MONTH(Z$4)=MONTH($G227),YEAR(Z$4)=YEAR($G227)),#REF!,IF(AND(Z$4&lt;($H227+1),(Z$4+1)&gt;$G227),$T227,0)))</f>
        <v>0</v>
      </c>
      <c r="AA227" s="1285">
        <f>IF(AND(MONTH(AA$4)=MONTH($H227),YEAR(AA$4)=YEAR($H227)),#REF!,IF(AND(MONTH(AA$4)=MONTH($G227),YEAR(AA$4)=YEAR($G227)),#REF!,IF(AND(AA$4&lt;($H227+1),(AA$4+1)&gt;$G227),$T227,0)))</f>
        <v>0</v>
      </c>
      <c r="AB227" s="1285">
        <f>IF(AND(MONTH(AB$4)=MONTH($H227),YEAR(AB$4)=YEAR($H227)),#REF!,IF(AND(MONTH(AB$4)=MONTH($G227),YEAR(AB$4)=YEAR($G227)),#REF!,IF(AND(AB$4&lt;($H227+1),(AB$4+1)&gt;$G227),$T227,0)))</f>
        <v>0</v>
      </c>
      <c r="AC227" s="1285">
        <f>IF(AND(MONTH(AC$4)=MONTH($H227),YEAR(AC$4)=YEAR($H227)),#REF!,IF(AND(MONTH(AC$4)=MONTH($G227),YEAR(AC$4)=YEAR($G227)),#REF!,IF(AND(AC$4&lt;($H227+1),(AC$4+1)&gt;$G227),$T227,0)))</f>
        <v>0</v>
      </c>
      <c r="AD227" s="1285">
        <f>IF(AND(MONTH(AD$4)=MONTH($H227),YEAR(AD$4)=YEAR($H227)),#REF!,IF(AND(MONTH(AD$4)=MONTH($G227),YEAR(AD$4)=YEAR($G227)),#REF!,IF(AND(AD$4&lt;($H227+1),(AD$4+1)&gt;$G227),$T227,0)))</f>
        <v>0</v>
      </c>
      <c r="AE227" s="1285">
        <f>IF(AND(MONTH(AE$4)=MONTH($H227),YEAR(AE$4)=YEAR($H227)),#REF!,IF(AND(MONTH(AE$4)=MONTH($G227),YEAR(AE$4)=YEAR($G227)),#REF!,IF(AND(AE$4&lt;($H227+1),(AE$4+1)&gt;$G227),$T227,0)))</f>
        <v>0</v>
      </c>
      <c r="AF227" s="1285">
        <f>IF(AND(MONTH(AF$4)=MONTH($H227),YEAR(AF$4)=YEAR($H227)),#REF!,IF(AND(MONTH(AF$4)=MONTH($G227),YEAR(AF$4)=YEAR($G227)),#REF!,IF(AND(AF$4&lt;($H227+1),(AF$4+1)&gt;$G227),$T227,0)))</f>
        <v>0</v>
      </c>
      <c r="AG227" s="1285">
        <f>IF(AND(MONTH(AG$4)=MONTH($H227),YEAR(AG$4)=YEAR($H227)),#REF!,IF(AND(MONTH(AG$4)=MONTH($G227),YEAR(AG$4)=YEAR($G227)),#REF!,IF(AND(AG$4&lt;($H227+1),(AG$4+1)&gt;$G227),$T227,0)))</f>
        <v>0</v>
      </c>
      <c r="AH227" s="1285">
        <f>IF(AND(MONTH(AH$4)=MONTH($H227),YEAR(AH$4)=YEAR($H227)),#REF!,IF(AND(MONTH(AH$4)=MONTH($G227),YEAR(AH$4)=YEAR($G227)),#REF!,IF(AND(AH$4&lt;($H227+1),(AH$4+1)&gt;$G227),$T227,0)))</f>
        <v>0</v>
      </c>
      <c r="AI227" s="1285">
        <f>IF(AND(MONTH(AI$4)=MONTH($H227),YEAR(AI$4)=YEAR($H227)),#REF!,IF(AND(MONTH(AI$4)=MONTH($G227),YEAR(AI$4)=YEAR($G227)),#REF!,IF(AND(AI$4&lt;($H227+1),(AI$4+1)&gt;$G227),$R227,0)))</f>
        <v>0</v>
      </c>
      <c r="AJ227" s="1285">
        <f>IF(AND(MONTH(AJ$4)=MONTH($H227),YEAR(AJ$4)=YEAR($H227)),#REF!,IF(AND(MONTH(AJ$4)=MONTH($G227),YEAR(AJ$4)=YEAR($G227)),#REF!,IF(AND(AJ$4&lt;($H227+1),(AJ$4+1)&gt;$G227),$U227,0)))</f>
        <v>0</v>
      </c>
      <c r="AK227" s="1285">
        <f>IF(AND(MONTH(AK$4)=MONTH($H227),YEAR(AK$4)=YEAR($H227)),#REF!,IF(AND(MONTH(AK$4)=MONTH($G227),YEAR(AK$4)=YEAR($G227)),#REF!,IF(AND(AK$4&lt;($H227+1),(AK$4+1)&gt;$G227),$U227,0)))</f>
        <v>0</v>
      </c>
      <c r="AL227" s="1285">
        <f>IF(AND(MONTH(AL$4)=MONTH($H227),YEAR(AL$4)=YEAR($H227)),#REF!,IF(AND(MONTH(AL$4)=MONTH($G227),YEAR(AL$4)=YEAR($G227)),#REF!,IF(AND(AL$4&lt;($H227+1),(AL$4+1)&gt;$G227),$U227,0)))</f>
        <v>0</v>
      </c>
      <c r="AM227" s="1285">
        <f>IF(AND(MONTH(AM$4)=MONTH($H227),YEAR(AM$4)=YEAR($H227)),#REF!,IF(AND(MONTH(AM$4)=MONTH($G227),YEAR(AM$4)=YEAR($G227)),#REF!,IF(AND(AM$4&lt;($H227+1),(AM$4+1)&gt;$G227),$U227,0)))</f>
        <v>0</v>
      </c>
      <c r="AN227" s="1285">
        <f>IF(AND(MONTH(AN$4)=MONTH($H227),YEAR(AN$4)=YEAR($H227)),#REF!,IF(AND(MONTH(AN$4)=MONTH($G227),YEAR(AN$4)=YEAR($G227)),#REF!,IF(AND(AN$4&lt;($H227+1),(AN$4+1)&gt;$G227),$U227,0)))</f>
        <v>0</v>
      </c>
      <c r="AO227" s="1285">
        <f>IF(AND(MONTH(AO$4)=MONTH($H227),YEAR(AO$4)=YEAR($H227)),#REF!,IF(AND(MONTH(AO$4)=MONTH($G227),YEAR(AO$4)=YEAR($G227)),#REF!,IF(AND(AO$4&lt;($H227+1),(AO$4+1)&gt;$G227),$U227,0)))</f>
        <v>0</v>
      </c>
      <c r="AP227" s="1285">
        <f>IF(AND(MONTH(AP$4)=MONTH($H227),YEAR(AP$4)=YEAR($H227)),#REF!,IF(AND(MONTH(AP$4)=MONTH($G227),YEAR(AP$4)=YEAR($G227)),#REF!,IF(AND(AP$4&lt;($H227+1),(AP$4+1)&gt;$G227),$U227,0)))</f>
        <v>0</v>
      </c>
      <c r="AQ227" s="1285">
        <f>IF(AND(MONTH(AQ$4)=MONTH($H227),YEAR(AQ$4)=YEAR($H227)),#REF!,IF(AND(MONTH(AQ$4)=MONTH($G227),YEAR(AQ$4)=YEAR($G227)),#REF!,IF(AND(AQ$4&lt;($H227+1),(AQ$4+1)&gt;$G227),$U227,0)))</f>
        <v>0</v>
      </c>
      <c r="AR227" s="1285">
        <f>IF(AND(MONTH(AR$4)=MONTH($H227),YEAR(AR$4)=YEAR($H227)),#REF!,IF(AND(MONTH(AR$4)=MONTH($G227),YEAR(AR$4)=YEAR($G227)),#REF!,IF(AND(AR$4&lt;($H227+1),(AR$4+1)&gt;$G227),$U227,0)))</f>
        <v>0</v>
      </c>
      <c r="AS227" s="1285">
        <f>IF(AND(MONTH(AS$4)=MONTH($H227),YEAR(AS$4)=YEAR($H227)),#REF!,IF(AND(MONTH(AS$4)=MONTH($G227),YEAR(AS$4)=YEAR($G227)),#REF!,IF(AND(AS$4&lt;($H227+1),(AS$4+1)&gt;$G227),$U227,0)))</f>
        <v>0</v>
      </c>
      <c r="AT227" s="1285">
        <f>IF(AND(MONTH(AT$4)=MONTH($H227),YEAR(AT$4)=YEAR($H227)),#REF!,IF(AND(MONTH(AT$4)=MONTH($G227),YEAR(AT$4)=YEAR($G227)),#REF!,IF(AND(AT$4&lt;($H227+1),(AT$4+1)&gt;$G227),$U227,0)))</f>
        <v>0</v>
      </c>
      <c r="AU227" s="1297"/>
      <c r="AV227" s="1028"/>
      <c r="AW227" s="1028"/>
    </row>
    <row r="228" spans="1:49" ht="18" customHeight="1">
      <c r="A228" s="1186"/>
      <c r="B228" s="1187" t="s">
        <v>226</v>
      </c>
      <c r="C228" s="1187" t="s">
        <v>226</v>
      </c>
      <c r="D228" s="1187"/>
      <c r="E228" s="1187" t="s">
        <v>259</v>
      </c>
      <c r="F228" s="1197" t="s">
        <v>260</v>
      </c>
      <c r="G228" s="1190">
        <v>44669</v>
      </c>
      <c r="H228" s="1190">
        <v>45399</v>
      </c>
      <c r="I228" s="1235"/>
      <c r="J228" s="1236">
        <v>0</v>
      </c>
      <c r="K228" s="1236">
        <v>0</v>
      </c>
      <c r="L228" s="1244">
        <v>0</v>
      </c>
      <c r="M228" s="1244">
        <v>0</v>
      </c>
      <c r="N228" s="1244">
        <v>0</v>
      </c>
      <c r="O228" s="1238">
        <v>0</v>
      </c>
      <c r="P228" s="1234">
        <f t="shared" si="77"/>
        <v>0</v>
      </c>
      <c r="Q228" s="1284">
        <v>200</v>
      </c>
      <c r="R228" s="1285">
        <f t="shared" si="74"/>
        <v>0</v>
      </c>
      <c r="S228" s="1285">
        <f t="shared" si="63"/>
        <v>200</v>
      </c>
      <c r="T228" s="1285">
        <v>200</v>
      </c>
      <c r="U228" s="1285">
        <f t="shared" si="65"/>
        <v>0</v>
      </c>
      <c r="V228" s="1285">
        <f t="shared" si="64"/>
        <v>200</v>
      </c>
      <c r="W228" s="1285">
        <f>IF(AND(MONTH(W$4)=MONTH($H228),YEAR(W$4)=YEAR($H228)),#REF!,IF(AND(MONTH(W$4)=MONTH($G228),YEAR(W$4)=YEAR($G228)),#REF!,IF(AND(W$4&lt;($H228+1),(W$4+1)&gt;$G228),$Q228,0)))</f>
        <v>200</v>
      </c>
      <c r="X228" s="1285">
        <f>IF(AND(MONTH(X$4)=MONTH($H228),YEAR(X$4)=YEAR($H228)),#REF!,IF(AND(MONTH(X$4)=MONTH($G228),YEAR(X$4)=YEAR($G228)),#REF!,IF(AND(X$4&lt;($H228+1),(X$4+1)&gt;$G228),$T228,0)))</f>
        <v>200</v>
      </c>
      <c r="Y228" s="1285">
        <f>IF(AND(MONTH(Y$4)=MONTH($H228),YEAR(Y$4)=YEAR($H228)),#REF!,IF(AND(MONTH(Y$4)=MONTH($G228),YEAR(Y$4)=YEAR($G228)),#REF!,IF(AND(Y$4&lt;($H228+1),(Y$4+1)&gt;$G228),$T228,0)))</f>
        <v>200</v>
      </c>
      <c r="Z228" s="1285">
        <f>IF(AND(MONTH(Z$4)=MONTH($H228),YEAR(Z$4)=YEAR($H228)),#REF!,IF(AND(MONTH(Z$4)=MONTH($G228),YEAR(Z$4)=YEAR($G228)),#REF!,IF(AND(Z$4&lt;($H228+1),(Z$4+1)&gt;$G228),$T228,0)))</f>
        <v>200</v>
      </c>
      <c r="AA228" s="1285">
        <f>IF(AND(MONTH(AA$4)=MONTH($H228),YEAR(AA$4)=YEAR($H228)),#REF!,IF(AND(MONTH(AA$4)=MONTH($G228),YEAR(AA$4)=YEAR($G228)),#REF!,IF(AND(AA$4&lt;($H228+1),(AA$4+1)&gt;$G228),$T228,0)))</f>
        <v>200</v>
      </c>
      <c r="AB228" s="1285">
        <f>IF(AND(MONTH(AB$4)=MONTH($H228),YEAR(AB$4)=YEAR($H228)),#REF!,IF(AND(MONTH(AB$4)=MONTH($G228),YEAR(AB$4)=YEAR($G228)),#REF!,IF(AND(AB$4&lt;($H228+1),(AB$4+1)&gt;$G228),$T228,0)))</f>
        <v>200</v>
      </c>
      <c r="AC228" s="1285">
        <f>IF(AND(MONTH(AC$4)=MONTH($H228),YEAR(AC$4)=YEAR($H228)),#REF!,IF(AND(MONTH(AC$4)=MONTH($G228),YEAR(AC$4)=YEAR($G228)),#REF!,IF(AND(AC$4&lt;($H228+1),(AC$4+1)&gt;$G228),$T228,0)))</f>
        <v>200</v>
      </c>
      <c r="AD228" s="1285">
        <f>IF(AND(MONTH(AD$4)=MONTH($H228),YEAR(AD$4)=YEAR($H228)),#REF!,IF(AND(MONTH(AD$4)=MONTH($G228),YEAR(AD$4)=YEAR($G228)),#REF!,IF(AND(AD$4&lt;($H228+1),(AD$4+1)&gt;$G228),$T228,0)))</f>
        <v>200</v>
      </c>
      <c r="AE228" s="1285">
        <f>IF(AND(MONTH(AE$4)=MONTH($H228),YEAR(AE$4)=YEAR($H228)),#REF!,IF(AND(MONTH(AE$4)=MONTH($G228),YEAR(AE$4)=YEAR($G228)),#REF!,IF(AND(AE$4&lt;($H228+1),(AE$4+1)&gt;$G228),$T228,0)))</f>
        <v>200</v>
      </c>
      <c r="AF228" s="1285">
        <f>IF(AND(MONTH(AF$4)=MONTH($H228),YEAR(AF$4)=YEAR($H228)),#REF!,IF(AND(MONTH(AF$4)=MONTH($G228),YEAR(AF$4)=YEAR($G228)),#REF!,IF(AND(AF$4&lt;($H228+1),(AF$4+1)&gt;$G228),$T228,0)))</f>
        <v>200</v>
      </c>
      <c r="AG228" s="1285">
        <f>IF(AND(MONTH(AG$4)=MONTH($H228),YEAR(AG$4)=YEAR($H228)),#REF!,IF(AND(MONTH(AG$4)=MONTH($G228),YEAR(AG$4)=YEAR($G228)),#REF!,IF(AND(AG$4&lt;($H228+1),(AG$4+1)&gt;$G228),$T228,0)))</f>
        <v>200</v>
      </c>
      <c r="AH228" s="1285">
        <f>IF(AND(MONTH(AH$4)=MONTH($H228),YEAR(AH$4)=YEAR($H228)),#REF!,IF(AND(MONTH(AH$4)=MONTH($G228),YEAR(AH$4)=YEAR($G228)),#REF!,IF(AND(AH$4&lt;($H228+1),(AH$4+1)&gt;$G228),$T228,0)))</f>
        <v>200</v>
      </c>
      <c r="AI228" s="1285">
        <f>IF(AND(MONTH(AI$4)=MONTH($H228),YEAR(AI$4)=YEAR($H228)),#REF!,IF(AND(MONTH(AI$4)=MONTH($G228),YEAR(AI$4)=YEAR($G228)),#REF!,IF(AND(AI$4&lt;($H228+1),(AI$4+1)&gt;$G228),$R228,0)))</f>
        <v>0</v>
      </c>
      <c r="AJ228" s="1285">
        <f>IF(AND(MONTH(AJ$4)=MONTH($H228),YEAR(AJ$4)=YEAR($H228)),#REF!,IF(AND(MONTH(AJ$4)=MONTH($G228),YEAR(AJ$4)=YEAR($G228)),#REF!,IF(AND(AJ$4&lt;($H228+1),(AJ$4+1)&gt;$G228),$U228,0)))</f>
        <v>0</v>
      </c>
      <c r="AK228" s="1285">
        <f>IF(AND(MONTH(AK$4)=MONTH($H228),YEAR(AK$4)=YEAR($H228)),#REF!,IF(AND(MONTH(AK$4)=MONTH($G228),YEAR(AK$4)=YEAR($G228)),#REF!,IF(AND(AK$4&lt;($H228+1),(AK$4+1)&gt;$G228),$U228,0)))</f>
        <v>0</v>
      </c>
      <c r="AL228" s="1285">
        <f>IF(AND(MONTH(AL$4)=MONTH($H228),YEAR(AL$4)=YEAR($H228)),#REF!,IF(AND(MONTH(AL$4)=MONTH($G228),YEAR(AL$4)=YEAR($G228)),#REF!,IF(AND(AL$4&lt;($H228+1),(AL$4+1)&gt;$G228),$U228,0)))</f>
        <v>0</v>
      </c>
      <c r="AM228" s="1285">
        <f>IF(AND(MONTH(AM$4)=MONTH($H228),YEAR(AM$4)=YEAR($H228)),#REF!,IF(AND(MONTH(AM$4)=MONTH($G228),YEAR(AM$4)=YEAR($G228)),#REF!,IF(AND(AM$4&lt;($H228+1),(AM$4+1)&gt;$G228),$U228,0)))</f>
        <v>0</v>
      </c>
      <c r="AN228" s="1285">
        <f>IF(AND(MONTH(AN$4)=MONTH($H228),YEAR(AN$4)=YEAR($H228)),#REF!,IF(AND(MONTH(AN$4)=MONTH($G228),YEAR(AN$4)=YEAR($G228)),#REF!,IF(AND(AN$4&lt;($H228+1),(AN$4+1)&gt;$G228),$U228,0)))</f>
        <v>0</v>
      </c>
      <c r="AO228" s="1285">
        <f>IF(AND(MONTH(AO$4)=MONTH($H228),YEAR(AO$4)=YEAR($H228)),#REF!,IF(AND(MONTH(AO$4)=MONTH($G228),YEAR(AO$4)=YEAR($G228)),#REF!,IF(AND(AO$4&lt;($H228+1),(AO$4+1)&gt;$G228),$U228,0)))</f>
        <v>0</v>
      </c>
      <c r="AP228" s="1285">
        <f>IF(AND(MONTH(AP$4)=MONTH($H228),YEAR(AP$4)=YEAR($H228)),#REF!,IF(AND(MONTH(AP$4)=MONTH($G228),YEAR(AP$4)=YEAR($G228)),#REF!,IF(AND(AP$4&lt;($H228+1),(AP$4+1)&gt;$G228),$U228,0)))</f>
        <v>0</v>
      </c>
      <c r="AQ228" s="1285">
        <f>IF(AND(MONTH(AQ$4)=MONTH($H228),YEAR(AQ$4)=YEAR($H228)),#REF!,IF(AND(MONTH(AQ$4)=MONTH($G228),YEAR(AQ$4)=YEAR($G228)),#REF!,IF(AND(AQ$4&lt;($H228+1),(AQ$4+1)&gt;$G228),$U228,0)))</f>
        <v>0</v>
      </c>
      <c r="AR228" s="1285">
        <f>IF(AND(MONTH(AR$4)=MONTH($H228),YEAR(AR$4)=YEAR($H228)),#REF!,IF(AND(MONTH(AR$4)=MONTH($G228),YEAR(AR$4)=YEAR($G228)),#REF!,IF(AND(AR$4&lt;($H228+1),(AR$4+1)&gt;$G228),$U228,0)))</f>
        <v>0</v>
      </c>
      <c r="AS228" s="1285">
        <f>IF(AND(MONTH(AS$4)=MONTH($H228),YEAR(AS$4)=YEAR($H228)),#REF!,IF(AND(MONTH(AS$4)=MONTH($G228),YEAR(AS$4)=YEAR($G228)),#REF!,IF(AND(AS$4&lt;($H228+1),(AS$4+1)&gt;$G228),$U228,0)))</f>
        <v>0</v>
      </c>
      <c r="AT228" s="1285">
        <f>IF(AND(MONTH(AT$4)=MONTH($H228),YEAR(AT$4)=YEAR($H228)),#REF!,IF(AND(MONTH(AT$4)=MONTH($G228),YEAR(AT$4)=YEAR($G228)),#REF!,IF(AND(AT$4&lt;($H228+1),(AT$4+1)&gt;$G228),$U228,0)))</f>
        <v>0</v>
      </c>
      <c r="AU228" s="1297"/>
      <c r="AV228" s="1028"/>
      <c r="AW228" s="1028"/>
    </row>
    <row r="229" spans="1:49" ht="18" customHeight="1">
      <c r="A229" s="1186"/>
      <c r="B229" s="1187"/>
      <c r="C229" s="1187"/>
      <c r="D229" s="1187"/>
      <c r="E229" s="1187"/>
      <c r="F229" s="1214"/>
      <c r="G229" s="1328"/>
      <c r="H229" s="1328"/>
      <c r="I229" s="1235"/>
      <c r="J229" s="1236"/>
      <c r="K229" s="1236"/>
      <c r="L229" s="1237"/>
      <c r="M229" s="1237"/>
      <c r="N229" s="1237"/>
      <c r="O229" s="1238"/>
      <c r="P229" s="1234"/>
      <c r="Q229" s="1284"/>
      <c r="R229" s="1285"/>
      <c r="S229" s="1285"/>
      <c r="T229" s="1285"/>
      <c r="U229" s="1285"/>
      <c r="V229" s="1285"/>
      <c r="W229" s="1285"/>
      <c r="X229" s="1285"/>
      <c r="Y229" s="1285"/>
      <c r="Z229" s="1285"/>
      <c r="AA229" s="1285"/>
      <c r="AB229" s="1283"/>
      <c r="AC229" s="1285"/>
      <c r="AD229" s="1285"/>
      <c r="AE229" s="1285"/>
      <c r="AF229" s="1285"/>
      <c r="AG229" s="1285"/>
      <c r="AH229" s="1285"/>
      <c r="AI229" s="1285"/>
      <c r="AJ229" s="1285"/>
      <c r="AK229" s="1285"/>
      <c r="AL229" s="1285"/>
      <c r="AM229" s="1283"/>
      <c r="AN229" s="1283"/>
      <c r="AO229" s="1285"/>
      <c r="AP229" s="1285"/>
      <c r="AQ229" s="1285"/>
      <c r="AR229" s="1285"/>
      <c r="AS229" s="1285"/>
      <c r="AT229" s="1285"/>
      <c r="AU229" s="1297"/>
      <c r="AV229" s="1028"/>
      <c r="AW229" s="1028"/>
    </row>
    <row r="230" spans="1:49" ht="18" customHeight="1">
      <c r="A230" s="1329"/>
      <c r="B230" s="1330"/>
      <c r="C230" s="1330"/>
      <c r="D230" s="1330"/>
      <c r="E230" s="1330"/>
      <c r="F230" s="1331"/>
      <c r="G230" s="1332"/>
      <c r="H230" s="1332"/>
      <c r="I230" s="1340"/>
      <c r="J230" s="1341">
        <f>SUM(J8:J229)-J22-J59-J74-J76-J79-J99-J120-J131-J136-J152-J154-J206-J219</f>
        <v>154824.26999999999</v>
      </c>
      <c r="K230" s="1341">
        <f>SUM(K8:K228)-K9-K11-K12-K14-K15-K16-K19-K22-K23-K25-K26-K27-K32-K33-K35-K38-K40-K41-K43-K44-K45-K47-K50-K51-K53-K54-K56-K57-K58-K61-K62-K64-K66-K67-K69-K70-K71-K73-K74-K75-K76-K78-K79-K80-K82-K85-K86-K87-K89-K90-K92-K94-K95-K99-K101-K102-K105-K107-K109-K111-K113-K115-K117-K119-K120-K122-K124-K127-K129-K130-K131-K133-K134-K135-K136-K138-K140-K141-K143-K144-K146-K147-K148-K150-K151-K152-K154-K157-K158-K159-K161-K162-K164-K165-K166-K168-K169-K170-K171-K173-K174-K176-K177-K179-K180-K182-K184-K186-K187-K189-K191-K193-K194-K195-K197-K198-K199-K201-K202-K204-K206-K208-K209-K210-K213-K216-K218-K59-K219-K221-K222</f>
        <v>154824.26999999999</v>
      </c>
      <c r="L230" s="1342"/>
      <c r="M230" s="1342"/>
      <c r="N230" s="1342"/>
      <c r="O230" s="1343"/>
      <c r="P230" s="1344"/>
      <c r="Q230" s="1346"/>
      <c r="R230" s="1347"/>
      <c r="S230" s="1347"/>
      <c r="T230" s="1347"/>
      <c r="U230" s="1347"/>
      <c r="V230" s="1347"/>
      <c r="W230" s="1347" t="e">
        <f t="shared" ref="W230:Z230" si="78">SUM(W7:W229)</f>
        <v>#REF!</v>
      </c>
      <c r="X230" s="1347" t="e">
        <f t="shared" si="78"/>
        <v>#REF!</v>
      </c>
      <c r="Y230" s="1347" t="e">
        <f t="shared" si="78"/>
        <v>#REF!</v>
      </c>
      <c r="Z230" s="1347" t="e">
        <f t="shared" si="78"/>
        <v>#REF!</v>
      </c>
      <c r="AA230" s="1347" t="e">
        <f>SUM(AA7:AA229)-3</f>
        <v>#REF!</v>
      </c>
      <c r="AB230" s="1347" t="e">
        <f>SUM(AB7:AB229)-3</f>
        <v>#REF!</v>
      </c>
      <c r="AC230" s="1347" t="e">
        <f>SUM(AC7:AC229)-3</f>
        <v>#REF!</v>
      </c>
      <c r="AD230" s="1347" t="e">
        <f>SUM(AD7:AD229)-3</f>
        <v>#REF!</v>
      </c>
      <c r="AE230" s="1347" t="e">
        <f t="shared" ref="AE230:AO230" si="79">SUM(AE7:AE229)</f>
        <v>#REF!</v>
      </c>
      <c r="AF230" s="1347" t="e">
        <f t="shared" si="79"/>
        <v>#REF!</v>
      </c>
      <c r="AG230" s="1347" t="e">
        <f t="shared" si="79"/>
        <v>#REF!</v>
      </c>
      <c r="AH230" s="1347" t="e">
        <f t="shared" si="79"/>
        <v>#REF!</v>
      </c>
      <c r="AI230" s="1347" t="e">
        <f t="shared" si="79"/>
        <v>#REF!</v>
      </c>
      <c r="AJ230" s="1347" t="e">
        <f t="shared" si="79"/>
        <v>#REF!</v>
      </c>
      <c r="AK230" s="1347" t="e">
        <f t="shared" si="79"/>
        <v>#REF!</v>
      </c>
      <c r="AL230" s="1347" t="e">
        <f t="shared" si="79"/>
        <v>#REF!</v>
      </c>
      <c r="AM230" s="1347" t="e">
        <f t="shared" si="79"/>
        <v>#REF!</v>
      </c>
      <c r="AN230" s="1347" t="e">
        <f t="shared" si="79"/>
        <v>#REF!</v>
      </c>
      <c r="AO230" s="1347" t="e">
        <f t="shared" si="79"/>
        <v>#REF!</v>
      </c>
      <c r="AP230" s="1347" t="e">
        <f t="shared" ref="AP230:AT230" si="80">SUM(AP7:AP229)</f>
        <v>#REF!</v>
      </c>
      <c r="AQ230" s="1347" t="e">
        <f t="shared" si="80"/>
        <v>#REF!</v>
      </c>
      <c r="AR230" s="1347" t="e">
        <f t="shared" si="80"/>
        <v>#REF!</v>
      </c>
      <c r="AS230" s="1347" t="e">
        <f t="shared" si="80"/>
        <v>#REF!</v>
      </c>
      <c r="AT230" s="1347" t="e">
        <f t="shared" si="80"/>
        <v>#REF!</v>
      </c>
      <c r="AU230" s="1349"/>
      <c r="AV230" s="1028"/>
      <c r="AW230" s="1028"/>
    </row>
    <row r="231" spans="1:49" ht="18" customHeight="1">
      <c r="A231" s="1186"/>
      <c r="B231" s="1187"/>
      <c r="C231" s="1187"/>
      <c r="D231" s="1187"/>
      <c r="E231" s="1187"/>
      <c r="F231" s="1197"/>
      <c r="G231" s="1328"/>
      <c r="H231" s="1328"/>
      <c r="I231" s="1235"/>
      <c r="J231" s="1236"/>
      <c r="K231" s="1236"/>
      <c r="L231" s="1237"/>
      <c r="M231" s="1237"/>
      <c r="N231" s="1237"/>
      <c r="O231" s="1238"/>
      <c r="P231" s="1234"/>
      <c r="Q231" s="1284"/>
      <c r="R231" s="1285"/>
      <c r="S231" s="1285"/>
      <c r="T231" s="1285"/>
      <c r="U231" s="1285"/>
      <c r="V231" s="1285"/>
      <c r="W231" s="1285"/>
      <c r="X231" s="1285"/>
      <c r="Y231" s="1285"/>
      <c r="Z231" s="1285"/>
      <c r="AA231" s="1285"/>
      <c r="AB231" s="1348"/>
      <c r="AC231" s="1285"/>
      <c r="AD231" s="1285"/>
      <c r="AE231" s="1285"/>
      <c r="AF231" s="1285"/>
      <c r="AG231" s="1285"/>
      <c r="AH231" s="1285"/>
      <c r="AI231" s="1285"/>
      <c r="AJ231" s="1285"/>
      <c r="AK231" s="1285"/>
      <c r="AL231" s="1285"/>
      <c r="AM231" s="1283"/>
      <c r="AN231" s="1283"/>
      <c r="AO231" s="1285"/>
      <c r="AP231" s="1285"/>
      <c r="AQ231" s="1285"/>
      <c r="AR231" s="1285"/>
      <c r="AS231" s="1285"/>
      <c r="AT231" s="1285"/>
      <c r="AU231" s="1297"/>
      <c r="AV231" s="1028"/>
      <c r="AW231" s="1028"/>
    </row>
    <row r="232" spans="1:49" ht="18" customHeight="1">
      <c r="A232" s="1186"/>
      <c r="B232" s="1187"/>
      <c r="C232" s="1187"/>
      <c r="D232" s="1187"/>
      <c r="E232" s="1187"/>
      <c r="F232" s="1171" t="s">
        <v>261</v>
      </c>
      <c r="G232" s="1328"/>
      <c r="H232" s="1328"/>
      <c r="I232" s="1235"/>
      <c r="J232" s="1236"/>
      <c r="K232" s="1236"/>
      <c r="L232" s="1237"/>
      <c r="M232" s="1237"/>
      <c r="N232" s="1237"/>
      <c r="O232" s="1238"/>
      <c r="P232" s="1234"/>
      <c r="Q232" s="1284"/>
      <c r="R232" s="1285"/>
      <c r="S232" s="1285"/>
      <c r="T232" s="1285"/>
      <c r="U232" s="1285"/>
      <c r="V232" s="1285"/>
      <c r="W232" s="1285"/>
      <c r="X232" s="1285"/>
      <c r="Y232" s="1285"/>
      <c r="Z232" s="1285"/>
      <c r="AA232" s="1285"/>
      <c r="AB232" s="1283"/>
      <c r="AC232" s="1285"/>
      <c r="AD232" s="1285"/>
      <c r="AE232" s="1285"/>
      <c r="AF232" s="1285"/>
      <c r="AG232" s="1285"/>
      <c r="AH232" s="1285"/>
      <c r="AI232" s="1285"/>
      <c r="AJ232" s="1285"/>
      <c r="AK232" s="1285"/>
      <c r="AL232" s="1285"/>
      <c r="AM232" s="1283"/>
      <c r="AN232" s="1283"/>
      <c r="AO232" s="1285"/>
      <c r="AP232" s="1285"/>
      <c r="AQ232" s="1285"/>
      <c r="AR232" s="1285"/>
      <c r="AS232" s="1285"/>
      <c r="AT232" s="1285"/>
      <c r="AU232" s="1297"/>
      <c r="AV232" s="1028"/>
      <c r="AW232" s="1028"/>
    </row>
    <row r="233" spans="1:49" ht="18" customHeight="1">
      <c r="A233" s="1186">
        <v>91</v>
      </c>
      <c r="B233" s="1187" t="s">
        <v>262</v>
      </c>
      <c r="C233" s="1187" t="s">
        <v>35</v>
      </c>
      <c r="D233" s="1187"/>
      <c r="E233" s="1187" t="s">
        <v>263</v>
      </c>
      <c r="F233" s="1214" t="s">
        <v>264</v>
      </c>
      <c r="G233" s="1190">
        <v>44746</v>
      </c>
      <c r="H233" s="1190">
        <v>45110</v>
      </c>
      <c r="I233" s="1235">
        <v>282.33</v>
      </c>
      <c r="J233" s="1236">
        <v>6071</v>
      </c>
      <c r="K233" s="1236">
        <v>6071</v>
      </c>
      <c r="L233" s="1237">
        <v>8.0500000000000007</v>
      </c>
      <c r="M233" s="1237">
        <v>1.38</v>
      </c>
      <c r="N233" s="1237">
        <v>8.3375000000000004</v>
      </c>
      <c r="O233" s="1238">
        <v>2.2999999999999998</v>
      </c>
      <c r="P233" s="1234">
        <f t="shared" ref="P233:P250" si="81">L233+M233</f>
        <v>9.43</v>
      </c>
      <c r="Q233" s="1284">
        <f t="shared" ref="Q233:Q275" si="82">L233*K233</f>
        <v>48871.55</v>
      </c>
      <c r="R233" s="1285">
        <f t="shared" ref="R233:R264" si="83">M233*K233</f>
        <v>8377.98</v>
      </c>
      <c r="S233" s="1285">
        <f t="shared" ref="S233:S266" si="84">SUM(Q233:R233)</f>
        <v>57249.53</v>
      </c>
      <c r="T233" s="1285">
        <f t="shared" ref="T233:T264" si="85">N233*K233</f>
        <v>50616.962500000001</v>
      </c>
      <c r="U233" s="1285">
        <f t="shared" ref="U233:U264" si="86">O233*K233</f>
        <v>13963.3</v>
      </c>
      <c r="V233" s="1285">
        <f t="shared" ref="V233:V266" si="87">SUM(T233:U233)</f>
        <v>64580.262499999997</v>
      </c>
      <c r="W233" s="1285">
        <f>IF(AND(MONTH(W$4)=MONTH($H233),YEAR(W$4)=YEAR($H233)),#REF!,IF(AND(MONTH(W$4)=MONTH($G233),YEAR(W$4)=YEAR($G233)),#REF!,IF(AND(W$4&lt;($H233+1),(W$4+1)&gt;$G233),$Q233,0)))</f>
        <v>48871.55</v>
      </c>
      <c r="X233" s="1285">
        <f>IF(AND(MONTH(X$4)=MONTH($H233),YEAR(X$4)=YEAR($H233)),#REF!,IF(AND(MONTH(X$4)=MONTH($G233),YEAR(X$4)=YEAR($G233)),#REF!,IF(AND(X$4&lt;($H233+1),(X$4+1)&gt;$G233),$T233,0)))</f>
        <v>50616.962500000001</v>
      </c>
      <c r="Y233" s="1285">
        <f>IF(AND(MONTH(Y$4)=MONTH($H233),YEAR(Y$4)=YEAR($H233)),#REF!,IF(AND(MONTH(Y$4)=MONTH($G233),YEAR(Y$4)=YEAR($G233)),#REF!,IF(AND(Y$4&lt;($H233+1),(Y$4+1)&gt;$G233),$T233,0)))</f>
        <v>50616.962500000001</v>
      </c>
      <c r="Z233" s="1285">
        <f>IF(AND(MONTH(Z$4)=MONTH($H233),YEAR(Z$4)=YEAR($H233)),#REF!,IF(AND(MONTH(Z$4)=MONTH($G233),YEAR(Z$4)=YEAR($G233)),#REF!,IF(AND(Z$4&lt;($H233+1),(Z$4+1)&gt;$G233),$T233,0)))</f>
        <v>50616.962500000001</v>
      </c>
      <c r="AA233" s="1285">
        <f>IF(AND(MONTH(AA$4)=MONTH($H233),YEAR(AA$4)=YEAR($H233)),#REF!,IF(AND(MONTH(AA$4)=MONTH($G233),YEAR(AA$4)=YEAR($G233)),#REF!,IF(AND(AA$4&lt;($H233+1),(AA$4+1)&gt;$G233),$T233,0)))</f>
        <v>50616.962500000001</v>
      </c>
      <c r="AB233" s="1285">
        <f>IF(AND(MONTH(AB$4)=MONTH($H233),YEAR(AB$4)=YEAR($H233)),#REF!,IF(AND(MONTH(AB$4)=MONTH($G233),YEAR(AB$4)=YEAR($G233)),#REF!,IF(AND(AB$4&lt;($H233+1),(AB$4+1)&gt;$G233),$T233,0)))</f>
        <v>50616.962500000001</v>
      </c>
      <c r="AC233" s="1285" t="e">
        <f>IF(AND(MONTH(AC$4)=MONTH($H233),YEAR(AC$4)=YEAR($H233)),#REF!,IF(AND(MONTH(AC$4)=MONTH($G233),YEAR(AC$4)=YEAR($G233)),#REF!,IF(AND(AC$4&lt;($H233+1),(AC$4+1)&gt;$G233),$T233,0)))</f>
        <v>#REF!</v>
      </c>
      <c r="AD233" s="1285">
        <f>IF(AND(MONTH(AD$4)=MONTH($H233),YEAR(AD$4)=YEAR($H233)),#REF!,IF(AND(MONTH(AD$4)=MONTH($G233),YEAR(AD$4)=YEAR($G233)),#REF!,IF(AND(AD$4&lt;($H233+1),(AD$4+1)&gt;$G233),$T233,0)))</f>
        <v>0</v>
      </c>
      <c r="AE233" s="1285">
        <f>IF(AND(MONTH(AE$4)=MONTH($H233),YEAR(AE$4)=YEAR($H233)),#REF!,IF(AND(MONTH(AE$4)=MONTH($G233),YEAR(AE$4)=YEAR($G233)),#REF!,IF(AND(AE$4&lt;($H233+1),(AE$4+1)&gt;$G233),$T233,0)))</f>
        <v>0</v>
      </c>
      <c r="AF233" s="1285">
        <f>IF(AND(MONTH(AF$4)=MONTH($H233),YEAR(AF$4)=YEAR($H233)),#REF!,IF(AND(MONTH(AF$4)=MONTH($G233),YEAR(AF$4)=YEAR($G233)),#REF!,IF(AND(AF$4&lt;($H233+1),(AF$4+1)&gt;$G233),$T233,0)))</f>
        <v>0</v>
      </c>
      <c r="AG233" s="1285">
        <f>IF(AND(MONTH(AG$4)=MONTH($H233),YEAR(AG$4)=YEAR($H233)),#REF!,IF(AND(MONTH(AG$4)=MONTH($G233),YEAR(AG$4)=YEAR($G233)),#REF!,IF(AND(AG$4&lt;($H233+1),(AG$4+1)&gt;$G233),$T233,0)))</f>
        <v>0</v>
      </c>
      <c r="AH233" s="1285">
        <f>IF(AND(MONTH(AH$4)=MONTH($H233),YEAR(AH$4)=YEAR($H233)),#REF!,IF(AND(MONTH(AH$4)=MONTH($G233),YEAR(AH$4)=YEAR($G233)),#REF!,IF(AND(AH$4&lt;($H233+1),(AH$4+1)&gt;$G233),$T233,0)))</f>
        <v>0</v>
      </c>
      <c r="AI233" s="1285">
        <f>IF(AND(MONTH(AI$4)=MONTH($H233),YEAR(AI$4)=YEAR($H233)),#REF!,IF(AND(MONTH(AI$4)=MONTH($G233),YEAR(AI$4)=YEAR($G233)),#REF!,IF(AND(AI$4&lt;($H233+1),(AI$4+1)&gt;$G233),$R233,0)))</f>
        <v>8377.98</v>
      </c>
      <c r="AJ233" s="1285">
        <f>IF(AND(MONTH(AJ$4)=MONTH($H233),YEAR(AJ$4)=YEAR($H233)),#REF!,IF(AND(MONTH(AJ$4)=MONTH($G233),YEAR(AJ$4)=YEAR($G233)),#REF!,IF(AND(AJ$4&lt;($H233+1),(AJ$4+1)&gt;$G233),$U233,0)))</f>
        <v>13963.3</v>
      </c>
      <c r="AK233" s="1285">
        <f>IF(AND(MONTH(AK$4)=MONTH($H233),YEAR(AK$4)=YEAR($H233)),#REF!,IF(AND(MONTH(AK$4)=MONTH($G233),YEAR(AK$4)=YEAR($G233)),#REF!,IF(AND(AK$4&lt;($H233+1),(AK$4+1)&gt;$G233),$U233,0)))</f>
        <v>13963.3</v>
      </c>
      <c r="AL233" s="1285">
        <f>IF(AND(MONTH(AL$4)=MONTH($H233),YEAR(AL$4)=YEAR($H233)),#REF!,IF(AND(MONTH(AL$4)=MONTH($G233),YEAR(AL$4)=YEAR($G233)),#REF!,IF(AND(AL$4&lt;($H233+1),(AL$4+1)&gt;$G233),$U233,0)))</f>
        <v>13963.3</v>
      </c>
      <c r="AM233" s="1285">
        <f>IF(AND(MONTH(AM$4)=MONTH($H233),YEAR(AM$4)=YEAR($H233)),#REF!,IF(AND(MONTH(AM$4)=MONTH($G233),YEAR(AM$4)=YEAR($G233)),#REF!,IF(AND(AM$4&lt;($H233+1),(AM$4+1)&gt;$G233),$U233,0)))</f>
        <v>13963.3</v>
      </c>
      <c r="AN233" s="1285">
        <f>IF(AND(MONTH(AN$4)=MONTH($H233),YEAR(AN$4)=YEAR($H233)),#REF!,IF(AND(MONTH(AN$4)=MONTH($G233),YEAR(AN$4)=YEAR($G233)),#REF!,IF(AND(AN$4&lt;($H233+1),(AN$4+1)&gt;$G233),$U233,0)))</f>
        <v>13963.3</v>
      </c>
      <c r="AO233" s="1285" t="e">
        <f>IF(AND(MONTH(AO$4)=MONTH($H233),YEAR(AO$4)=YEAR($H233)),#REF!,IF(AND(MONTH(AO$4)=MONTH($G233),YEAR(AO$4)=YEAR($G233)),#REF!,IF(AND(AO$4&lt;($H233+1),(AO$4+1)&gt;$G233),$U233,0)))</f>
        <v>#REF!</v>
      </c>
      <c r="AP233" s="1285">
        <f>IF(AND(MONTH(AP$4)=MONTH($H233),YEAR(AP$4)=YEAR($H233)),#REF!,IF(AND(MONTH(AP$4)=MONTH($G233),YEAR(AP$4)=YEAR($G233)),#REF!,IF(AND(AP$4&lt;($H233+1),(AP$4+1)&gt;$G233),$U233,0)))</f>
        <v>0</v>
      </c>
      <c r="AQ233" s="1285">
        <f>IF(AND(MONTH(AQ$4)=MONTH($H233),YEAR(AQ$4)=YEAR($H233)),#REF!,IF(AND(MONTH(AQ$4)=MONTH($G233),YEAR(AQ$4)=YEAR($G233)),#REF!,IF(AND(AQ$4&lt;($H233+1),(AQ$4+1)&gt;$G233),$U233,0)))</f>
        <v>0</v>
      </c>
      <c r="AR233" s="1285">
        <f>IF(AND(MONTH(AR$4)=MONTH($H233),YEAR(AR$4)=YEAR($H233)),#REF!,IF(AND(MONTH(AR$4)=MONTH($G233),YEAR(AR$4)=YEAR($G233)),#REF!,IF(AND(AR$4&lt;($H233+1),(AR$4+1)&gt;$G233),$U233,0)))</f>
        <v>0</v>
      </c>
      <c r="AS233" s="1285">
        <f>IF(AND(MONTH(AS$4)=MONTH($H233),YEAR(AS$4)=YEAR($H233)),#REF!,IF(AND(MONTH(AS$4)=MONTH($G233),YEAR(AS$4)=YEAR($G233)),#REF!,IF(AND(AS$4&lt;($H233+1),(AS$4+1)&gt;$G233),$U233,0)))</f>
        <v>0</v>
      </c>
      <c r="AT233" s="1285">
        <f>IF(AND(MONTH(AT$4)=MONTH($H233),YEAR(AT$4)=YEAR($H233)),#REF!,IF(AND(MONTH(AT$4)=MONTH($G233),YEAR(AT$4)=YEAR($G233)),#REF!,IF(AND(AT$4&lt;($H233+1),(AT$4+1)&gt;$G233),$U233,0)))</f>
        <v>0</v>
      </c>
      <c r="AU233" s="1297"/>
      <c r="AV233" s="1028"/>
      <c r="AW233" s="1028"/>
    </row>
    <row r="234" spans="1:49" ht="18" customHeight="1">
      <c r="A234" s="1186">
        <v>91</v>
      </c>
      <c r="B234" s="1187" t="s">
        <v>262</v>
      </c>
      <c r="C234" s="1187" t="s">
        <v>35</v>
      </c>
      <c r="D234" s="1187"/>
      <c r="E234" s="1187"/>
      <c r="F234" s="1214" t="s">
        <v>264</v>
      </c>
      <c r="G234" s="1190">
        <v>45111</v>
      </c>
      <c r="H234" s="1190">
        <v>45476</v>
      </c>
      <c r="I234" s="1235">
        <v>282.33</v>
      </c>
      <c r="J234" s="1236">
        <v>0</v>
      </c>
      <c r="K234" s="1236">
        <v>6071</v>
      </c>
      <c r="L234" s="1237">
        <v>9.1999999999999993</v>
      </c>
      <c r="M234" s="1237">
        <v>1.38</v>
      </c>
      <c r="N234" s="1237">
        <v>9.66</v>
      </c>
      <c r="O234" s="1238">
        <v>2.2999999999999998</v>
      </c>
      <c r="P234" s="1234">
        <f t="shared" si="81"/>
        <v>10.58</v>
      </c>
      <c r="Q234" s="1284">
        <f t="shared" si="82"/>
        <v>55853.2</v>
      </c>
      <c r="R234" s="1285">
        <f t="shared" si="83"/>
        <v>8377.98</v>
      </c>
      <c r="S234" s="1285">
        <f t="shared" si="84"/>
        <v>64231.18</v>
      </c>
      <c r="T234" s="1285">
        <f t="shared" si="85"/>
        <v>58645.86</v>
      </c>
      <c r="U234" s="1285">
        <f t="shared" si="86"/>
        <v>13963.3</v>
      </c>
      <c r="V234" s="1285">
        <f t="shared" si="87"/>
        <v>72609.16</v>
      </c>
      <c r="W234" s="1285">
        <f>IF(AND(MONTH(W$4)=MONTH($H234),YEAR(W$4)=YEAR($H234)),#REF!,IF(AND(MONTH(W$4)=MONTH($G234),YEAR(W$4)=YEAR($G234)),#REF!,IF(AND(W$4&lt;($H234+1),(W$4+1)&gt;$G234),$Q234,0)))</f>
        <v>0</v>
      </c>
      <c r="X234" s="1285">
        <f>IF(AND(MONTH(X$4)=MONTH($H234),YEAR(X$4)=YEAR($H234)),#REF!,IF(AND(MONTH(X$4)=MONTH($G234),YEAR(X$4)=YEAR($G234)),#REF!,IF(AND(X$4&lt;($H234+1),(X$4+1)&gt;$G234),$T234,0)))</f>
        <v>0</v>
      </c>
      <c r="Y234" s="1285">
        <f>IF(AND(MONTH(Y$4)=MONTH($H234),YEAR(Y$4)=YEAR($H234)),#REF!,IF(AND(MONTH(Y$4)=MONTH($G234),YEAR(Y$4)=YEAR($G234)),#REF!,IF(AND(Y$4&lt;($H234+1),(Y$4+1)&gt;$G234),$T234,0)))</f>
        <v>0</v>
      </c>
      <c r="Z234" s="1285">
        <f>IF(AND(MONTH(Z$4)=MONTH($H234),YEAR(Z$4)=YEAR($H234)),#REF!,IF(AND(MONTH(Z$4)=MONTH($G234),YEAR(Z$4)=YEAR($G234)),#REF!,IF(AND(Z$4&lt;($H234+1),(Z$4+1)&gt;$G234),$T234,0)))</f>
        <v>0</v>
      </c>
      <c r="AA234" s="1285">
        <f>IF(AND(MONTH(AA$4)=MONTH($H234),YEAR(AA$4)=YEAR($H234)),#REF!,IF(AND(MONTH(AA$4)=MONTH($G234),YEAR(AA$4)=YEAR($G234)),#REF!,IF(AND(AA$4&lt;($H234+1),(AA$4+1)&gt;$G234),$T234,0)))</f>
        <v>0</v>
      </c>
      <c r="AB234" s="1285">
        <f>IF(AND(MONTH(AB$4)=MONTH($H234),YEAR(AB$4)=YEAR($H234)),#REF!,IF(AND(MONTH(AB$4)=MONTH($G234),YEAR(AB$4)=YEAR($G234)),#REF!,IF(AND(AB$4&lt;($H234+1),(AB$4+1)&gt;$G234),$T234,0)))</f>
        <v>0</v>
      </c>
      <c r="AC234" s="1285" t="e">
        <f>IF(AND(MONTH(AC$4)=MONTH($H234),YEAR(AC$4)=YEAR($H234)),#REF!,IF(AND(MONTH(AC$4)=MONTH($G234),YEAR(AC$4)=YEAR($G234)),#REF!,IF(AND(AC$4&lt;($H234+1),(AC$4+1)&gt;$G234),$T234,0)))</f>
        <v>#REF!</v>
      </c>
      <c r="AD234" s="1285">
        <f>IF(AND(MONTH(AD$4)=MONTH($H234),YEAR(AD$4)=YEAR($H234)),#REF!,IF(AND(MONTH(AD$4)=MONTH($G234),YEAR(AD$4)=YEAR($G234)),#REF!,IF(AND(AD$4&lt;($H234+1),(AD$4+1)&gt;$G234),$T234,0)))</f>
        <v>58645.86</v>
      </c>
      <c r="AE234" s="1285">
        <f>IF(AND(MONTH(AE$4)=MONTH($H234),YEAR(AE$4)=YEAR($H234)),#REF!,IF(AND(MONTH(AE$4)=MONTH($G234),YEAR(AE$4)=YEAR($G234)),#REF!,IF(AND(AE$4&lt;($H234+1),(AE$4+1)&gt;$G234),$T234,0)))</f>
        <v>58645.86</v>
      </c>
      <c r="AF234" s="1285">
        <f>IF(AND(MONTH(AF$4)=MONTH($H234),YEAR(AF$4)=YEAR($H234)),#REF!,IF(AND(MONTH(AF$4)=MONTH($G234),YEAR(AF$4)=YEAR($G234)),#REF!,IF(AND(AF$4&lt;($H234+1),(AF$4+1)&gt;$G234),$T234,0)))</f>
        <v>58645.86</v>
      </c>
      <c r="AG234" s="1285">
        <f>IF(AND(MONTH(AG$4)=MONTH($H234),YEAR(AG$4)=YEAR($H234)),#REF!,IF(AND(MONTH(AG$4)=MONTH($G234),YEAR(AG$4)=YEAR($G234)),#REF!,IF(AND(AG$4&lt;($H234+1),(AG$4+1)&gt;$G234),$T234,0)))</f>
        <v>58645.86</v>
      </c>
      <c r="AH234" s="1285">
        <f>IF(AND(MONTH(AH$4)=MONTH($H234),YEAR(AH$4)=YEAR($H234)),#REF!,IF(AND(MONTH(AH$4)=MONTH($G234),YEAR(AH$4)=YEAR($G234)),#REF!,IF(AND(AH$4&lt;($H234+1),(AH$4+1)&gt;$G234),$T234,0)))</f>
        <v>58645.86</v>
      </c>
      <c r="AI234" s="1285">
        <f>IF(AND(MONTH(AI$4)=MONTH($H234),YEAR(AI$4)=YEAR($H234)),#REF!,IF(AND(MONTH(AI$4)=MONTH($G234),YEAR(AI$4)=YEAR($G234)),#REF!,IF(AND(AI$4&lt;($H234+1),(AI$4+1)&gt;$G234),$R234,0)))</f>
        <v>0</v>
      </c>
      <c r="AJ234" s="1285">
        <f>IF(AND(MONTH(AJ$4)=MONTH($H234),YEAR(AJ$4)=YEAR($H234)),#REF!,IF(AND(MONTH(AJ$4)=MONTH($G234),YEAR(AJ$4)=YEAR($G234)),#REF!,IF(AND(AJ$4&lt;($H234+1),(AJ$4+1)&gt;$G234),$U234,0)))</f>
        <v>0</v>
      </c>
      <c r="AK234" s="1285">
        <f>IF(AND(MONTH(AK$4)=MONTH($H234),YEAR(AK$4)=YEAR($H234)),#REF!,IF(AND(MONTH(AK$4)=MONTH($G234),YEAR(AK$4)=YEAR($G234)),#REF!,IF(AND(AK$4&lt;($H234+1),(AK$4+1)&gt;$G234),$U234,0)))</f>
        <v>0</v>
      </c>
      <c r="AL234" s="1285">
        <f>IF(AND(MONTH(AL$4)=MONTH($H234),YEAR(AL$4)=YEAR($H234)),#REF!,IF(AND(MONTH(AL$4)=MONTH($G234),YEAR(AL$4)=YEAR($G234)),#REF!,IF(AND(AL$4&lt;($H234+1),(AL$4+1)&gt;$G234),$U234,0)))</f>
        <v>0</v>
      </c>
      <c r="AM234" s="1285">
        <f>IF(AND(MONTH(AM$4)=MONTH($H234),YEAR(AM$4)=YEAR($H234)),#REF!,IF(AND(MONTH(AM$4)=MONTH($G234),YEAR(AM$4)=YEAR($G234)),#REF!,IF(AND(AM$4&lt;($H234+1),(AM$4+1)&gt;$G234),$U234,0)))</f>
        <v>0</v>
      </c>
      <c r="AN234" s="1285">
        <f>IF(AND(MONTH(AN$4)=MONTH($H234),YEAR(AN$4)=YEAR($H234)),#REF!,IF(AND(MONTH(AN$4)=MONTH($G234),YEAR(AN$4)=YEAR($G234)),#REF!,IF(AND(AN$4&lt;($H234+1),(AN$4+1)&gt;$G234),$U234,0)))</f>
        <v>0</v>
      </c>
      <c r="AO234" s="1285" t="e">
        <f>IF(AND(MONTH(AO$4)=MONTH($H234),YEAR(AO$4)=YEAR($H234)),#REF!,IF(AND(MONTH(AO$4)=MONTH($G234),YEAR(AO$4)=YEAR($G234)),#REF!,IF(AND(AO$4&lt;($H234+1),(AO$4+1)&gt;$G234),$U234,0)))</f>
        <v>#REF!</v>
      </c>
      <c r="AP234" s="1285">
        <f>IF(AND(MONTH(AP$4)=MONTH($H234),YEAR(AP$4)=YEAR($H234)),#REF!,IF(AND(MONTH(AP$4)=MONTH($G234),YEAR(AP$4)=YEAR($G234)),#REF!,IF(AND(AP$4&lt;($H234+1),(AP$4+1)&gt;$G234),$U234,0)))</f>
        <v>13963.3</v>
      </c>
      <c r="AQ234" s="1285">
        <f>IF(AND(MONTH(AQ$4)=MONTH($H234),YEAR(AQ$4)=YEAR($H234)),#REF!,IF(AND(MONTH(AQ$4)=MONTH($G234),YEAR(AQ$4)=YEAR($G234)),#REF!,IF(AND(AQ$4&lt;($H234+1),(AQ$4+1)&gt;$G234),$U234,0)))</f>
        <v>13963.3</v>
      </c>
      <c r="AR234" s="1285">
        <f>IF(AND(MONTH(AR$4)=MONTH($H234),YEAR(AR$4)=YEAR($H234)),#REF!,IF(AND(MONTH(AR$4)=MONTH($G234),YEAR(AR$4)=YEAR($G234)),#REF!,IF(AND(AR$4&lt;($H234+1),(AR$4+1)&gt;$G234),$U234,0)))</f>
        <v>13963.3</v>
      </c>
      <c r="AS234" s="1285">
        <f>IF(AND(MONTH(AS$4)=MONTH($H234),YEAR(AS$4)=YEAR($H234)),#REF!,IF(AND(MONTH(AS$4)=MONTH($G234),YEAR(AS$4)=YEAR($G234)),#REF!,IF(AND(AS$4&lt;($H234+1),(AS$4+1)&gt;$G234),$U234,0)))</f>
        <v>13963.3</v>
      </c>
      <c r="AT234" s="1285">
        <f>IF(AND(MONTH(AT$4)=MONTH($H234),YEAR(AT$4)=YEAR($H234)),#REF!,IF(AND(MONTH(AT$4)=MONTH($G234),YEAR(AT$4)=YEAR($G234)),#REF!,IF(AND(AT$4&lt;($H234+1),(AT$4+1)&gt;$G234),$U234,0)))</f>
        <v>13963.3</v>
      </c>
      <c r="AU234" s="1297"/>
      <c r="AV234" s="1028"/>
      <c r="AW234" s="1028"/>
    </row>
    <row r="235" spans="1:49" ht="18" customHeight="1">
      <c r="A235" s="1186">
        <v>92</v>
      </c>
      <c r="B235" s="1187" t="s">
        <v>262</v>
      </c>
      <c r="C235" s="1187" t="s">
        <v>35</v>
      </c>
      <c r="D235" s="1187"/>
      <c r="E235" s="1187" t="s">
        <v>265</v>
      </c>
      <c r="F235" s="1214" t="s">
        <v>266</v>
      </c>
      <c r="G235" s="1190">
        <v>44880</v>
      </c>
      <c r="H235" s="1190">
        <v>45244</v>
      </c>
      <c r="I235" s="1235">
        <v>110.08</v>
      </c>
      <c r="J235" s="1236">
        <v>1056</v>
      </c>
      <c r="K235" s="1236">
        <v>1056</v>
      </c>
      <c r="L235" s="1237">
        <v>10.81</v>
      </c>
      <c r="M235" s="1237">
        <v>1.38</v>
      </c>
      <c r="N235" s="1237">
        <v>11.5115</v>
      </c>
      <c r="O235" s="1238">
        <v>2.2999999999999998</v>
      </c>
      <c r="P235" s="1234">
        <f t="shared" si="81"/>
        <v>12.19</v>
      </c>
      <c r="Q235" s="1284">
        <f t="shared" si="82"/>
        <v>11415.36</v>
      </c>
      <c r="R235" s="1285">
        <f t="shared" si="83"/>
        <v>1457.28</v>
      </c>
      <c r="S235" s="1285">
        <f t="shared" si="84"/>
        <v>12872.64</v>
      </c>
      <c r="T235" s="1285">
        <f t="shared" si="85"/>
        <v>12156.144</v>
      </c>
      <c r="U235" s="1285">
        <f t="shared" si="86"/>
        <v>2428.8000000000002</v>
      </c>
      <c r="V235" s="1285">
        <f t="shared" si="87"/>
        <v>14584.944</v>
      </c>
      <c r="W235" s="1285">
        <f>IF(AND(MONTH(W$4)=MONTH($H235),YEAR(W$4)=YEAR($H235)),#REF!,IF(AND(MONTH(W$4)=MONTH($G235),YEAR(W$4)=YEAR($G235)),#REF!,IF(AND(W$4&lt;($H235+1),(W$4+1)&gt;$G235),$Q235,0)))</f>
        <v>11415.36</v>
      </c>
      <c r="X235" s="1285">
        <f>IF(AND(MONTH(X$4)=MONTH($H235),YEAR(X$4)=YEAR($H235)),#REF!,IF(AND(MONTH(X$4)=MONTH($G235),YEAR(X$4)=YEAR($G235)),#REF!,IF(AND(X$4&lt;($H235+1),(X$4+1)&gt;$G235),$T235,0)))</f>
        <v>12156.144</v>
      </c>
      <c r="Y235" s="1285">
        <f>IF(AND(MONTH(Y$4)=MONTH($H235),YEAR(Y$4)=YEAR($H235)),#REF!,IF(AND(MONTH(Y$4)=MONTH($G235),YEAR(Y$4)=YEAR($G235)),#REF!,IF(AND(Y$4&lt;($H235+1),(Y$4+1)&gt;$G235),$T235,0)))</f>
        <v>12156.144</v>
      </c>
      <c r="Z235" s="1285">
        <f>IF(AND(MONTH(Z$4)=MONTH($H235),YEAR(Z$4)=YEAR($H235)),#REF!,IF(AND(MONTH(Z$4)=MONTH($G235),YEAR(Z$4)=YEAR($G235)),#REF!,IF(AND(Z$4&lt;($H235+1),(Z$4+1)&gt;$G235),$T235,0)))</f>
        <v>12156.144</v>
      </c>
      <c r="AA235" s="1285">
        <f>IF(AND(MONTH(AA$4)=MONTH($H235),YEAR(AA$4)=YEAR($H235)),#REF!,IF(AND(MONTH(AA$4)=MONTH($G235),YEAR(AA$4)=YEAR($G235)),#REF!,IF(AND(AA$4&lt;($H235+1),(AA$4+1)&gt;$G235),$T235,0)))</f>
        <v>12156.144</v>
      </c>
      <c r="AB235" s="1285">
        <f>IF(AND(MONTH(AB$4)=MONTH($H235),YEAR(AB$4)=YEAR($H235)),#REF!,IF(AND(MONTH(AB$4)=MONTH($G235),YEAR(AB$4)=YEAR($G235)),#REF!,IF(AND(AB$4&lt;($H235+1),(AB$4+1)&gt;$G235),$T235,0)))</f>
        <v>12156.144</v>
      </c>
      <c r="AC235" s="1285">
        <f>IF(AND(MONTH(AC$4)=MONTH($H235),YEAR(AC$4)=YEAR($H235)),#REF!,IF(AND(MONTH(AC$4)=MONTH($G235),YEAR(AC$4)=YEAR($G235)),#REF!,IF(AND(AC$4&lt;($H235+1),(AC$4+1)&gt;$G235),$T235,0)))</f>
        <v>12156.144</v>
      </c>
      <c r="AD235" s="1285">
        <f>IF(AND(MONTH(AD$4)=MONTH($H235),YEAR(AD$4)=YEAR($H235)),#REF!,IF(AND(MONTH(AD$4)=MONTH($G235),YEAR(AD$4)=YEAR($G235)),#REF!,IF(AND(AD$4&lt;($H235+1),(AD$4+1)&gt;$G235),$T235,0)))</f>
        <v>12156.144</v>
      </c>
      <c r="AE235" s="1285">
        <f>IF(AND(MONTH(AE$4)=MONTH($H235),YEAR(AE$4)=YEAR($H235)),#REF!,IF(AND(MONTH(AE$4)=MONTH($G235),YEAR(AE$4)=YEAR($G235)),#REF!,IF(AND(AE$4&lt;($H235+1),(AE$4+1)&gt;$G235),$T235,0)))</f>
        <v>12156.144</v>
      </c>
      <c r="AF235" s="1285">
        <f>IF(AND(MONTH(AF$4)=MONTH($H235),YEAR(AF$4)=YEAR($H235)),#REF!,IF(AND(MONTH(AF$4)=MONTH($G235),YEAR(AF$4)=YEAR($G235)),#REF!,IF(AND(AF$4&lt;($H235+1),(AF$4+1)&gt;$G235),$T235,0)))</f>
        <v>12156.144</v>
      </c>
      <c r="AG235" s="1285" t="e">
        <f>IF(AND(MONTH(AG$4)=MONTH($H235),YEAR(AG$4)=YEAR($H235)),#REF!,IF(AND(MONTH(AG$4)=MONTH($G235),YEAR(AG$4)=YEAR($G235)),#REF!,IF(AND(AG$4&lt;($H235+1),(AG$4+1)&gt;$G235),$T235,0)))</f>
        <v>#REF!</v>
      </c>
      <c r="AH235" s="1285">
        <f>IF(AND(MONTH(AH$4)=MONTH($H235),YEAR(AH$4)=YEAR($H235)),#REF!,IF(AND(MONTH(AH$4)=MONTH($G235),YEAR(AH$4)=YEAR($G235)),#REF!,IF(AND(AH$4&lt;($H235+1),(AH$4+1)&gt;$G235),$T235,0)))</f>
        <v>0</v>
      </c>
      <c r="AI235" s="1285">
        <f>IF(AND(MONTH(AI$4)=MONTH($H235),YEAR(AI$4)=YEAR($H235)),#REF!,IF(AND(MONTH(AI$4)=MONTH($G235),YEAR(AI$4)=YEAR($G235)),#REF!,IF(AND(AI$4&lt;($H235+1),(AI$4+1)&gt;$G235),$R235,0)))</f>
        <v>1457.28</v>
      </c>
      <c r="AJ235" s="1285">
        <f>IF(AND(MONTH(AJ$4)=MONTH($H235),YEAR(AJ$4)=YEAR($H235)),#REF!,IF(AND(MONTH(AJ$4)=MONTH($G235),YEAR(AJ$4)=YEAR($G235)),#REF!,IF(AND(AJ$4&lt;($H235+1),(AJ$4+1)&gt;$G235),$U235,0)))</f>
        <v>2428.8000000000002</v>
      </c>
      <c r="AK235" s="1285">
        <f>IF(AND(MONTH(AK$4)=MONTH($H235),YEAR(AK$4)=YEAR($H235)),#REF!,IF(AND(MONTH(AK$4)=MONTH($G235),YEAR(AK$4)=YEAR($G235)),#REF!,IF(AND(AK$4&lt;($H235+1),(AK$4+1)&gt;$G235),$U235,0)))</f>
        <v>2428.8000000000002</v>
      </c>
      <c r="AL235" s="1285">
        <f>IF(AND(MONTH(AL$4)=MONTH($H235),YEAR(AL$4)=YEAR($H235)),#REF!,IF(AND(MONTH(AL$4)=MONTH($G235),YEAR(AL$4)=YEAR($G235)),#REF!,IF(AND(AL$4&lt;($H235+1),(AL$4+1)&gt;$G235),$U235,0)))</f>
        <v>2428.8000000000002</v>
      </c>
      <c r="AM235" s="1285">
        <f>IF(AND(MONTH(AM$4)=MONTH($H235),YEAR(AM$4)=YEAR($H235)),#REF!,IF(AND(MONTH(AM$4)=MONTH($G235),YEAR(AM$4)=YEAR($G235)),#REF!,IF(AND(AM$4&lt;($H235+1),(AM$4+1)&gt;$G235),$U235,0)))</f>
        <v>2428.8000000000002</v>
      </c>
      <c r="AN235" s="1285">
        <f>IF(AND(MONTH(AN$4)=MONTH($H235),YEAR(AN$4)=YEAR($H235)),#REF!,IF(AND(MONTH(AN$4)=MONTH($G235),YEAR(AN$4)=YEAR($G235)),#REF!,IF(AND(AN$4&lt;($H235+1),(AN$4+1)&gt;$G235),$U235,0)))</f>
        <v>2428.8000000000002</v>
      </c>
      <c r="AO235" s="1285">
        <f>IF(AND(MONTH(AO$4)=MONTH($H235),YEAR(AO$4)=YEAR($H235)),#REF!,IF(AND(MONTH(AO$4)=MONTH($G235),YEAR(AO$4)=YEAR($G235)),#REF!,IF(AND(AO$4&lt;($H235+1),(AO$4+1)&gt;$G235),$U235,0)))</f>
        <v>2428.8000000000002</v>
      </c>
      <c r="AP235" s="1285">
        <f>IF(AND(MONTH(AP$4)=MONTH($H235),YEAR(AP$4)=YEAR($H235)),#REF!,IF(AND(MONTH(AP$4)=MONTH($G235),YEAR(AP$4)=YEAR($G235)),#REF!,IF(AND(AP$4&lt;($H235+1),(AP$4+1)&gt;$G235),$U235,0)))</f>
        <v>2428.8000000000002</v>
      </c>
      <c r="AQ235" s="1285">
        <f>IF(AND(MONTH(AQ$4)=MONTH($H235),YEAR(AQ$4)=YEAR($H235)),#REF!,IF(AND(MONTH(AQ$4)=MONTH($G235),YEAR(AQ$4)=YEAR($G235)),#REF!,IF(AND(AQ$4&lt;($H235+1),(AQ$4+1)&gt;$G235),$U235,0)))</f>
        <v>2428.8000000000002</v>
      </c>
      <c r="AR235" s="1285">
        <f>IF(AND(MONTH(AR$4)=MONTH($H235),YEAR(AR$4)=YEAR($H235)),#REF!,IF(AND(MONTH(AR$4)=MONTH($G235),YEAR(AR$4)=YEAR($G235)),#REF!,IF(AND(AR$4&lt;($H235+1),(AR$4+1)&gt;$G235),$U235,0)))</f>
        <v>2428.8000000000002</v>
      </c>
      <c r="AS235" s="1285" t="e">
        <f>IF(AND(MONTH(AS$4)=MONTH($H235),YEAR(AS$4)=YEAR($H235)),#REF!,IF(AND(MONTH(AS$4)=MONTH($G235),YEAR(AS$4)=YEAR($G235)),#REF!,IF(AND(AS$4&lt;($H235+1),(AS$4+1)&gt;$G235),$U235,0)))</f>
        <v>#REF!</v>
      </c>
      <c r="AT235" s="1285">
        <f>IF(AND(MONTH(AT$4)=MONTH($H235),YEAR(AT$4)=YEAR($H235)),#REF!,IF(AND(MONTH(AT$4)=MONTH($G235),YEAR(AT$4)=YEAR($G235)),#REF!,IF(AND(AT$4&lt;($H235+1),(AT$4+1)&gt;$G235),$U235,0)))</f>
        <v>0</v>
      </c>
      <c r="AU235" s="1297"/>
      <c r="AV235" s="1028"/>
      <c r="AW235" s="1028"/>
    </row>
    <row r="236" spans="1:49" ht="18" customHeight="1">
      <c r="A236" s="1186">
        <v>92</v>
      </c>
      <c r="B236" s="1187" t="s">
        <v>262</v>
      </c>
      <c r="C236" s="1187" t="s">
        <v>35</v>
      </c>
      <c r="D236" s="1187"/>
      <c r="E236" s="1187"/>
      <c r="F236" s="1214" t="s">
        <v>266</v>
      </c>
      <c r="G236" s="1190">
        <v>45245</v>
      </c>
      <c r="H236" s="1190">
        <v>45610</v>
      </c>
      <c r="I236" s="1235">
        <v>110.08</v>
      </c>
      <c r="J236" s="1236">
        <v>0</v>
      </c>
      <c r="K236" s="1236">
        <v>1056</v>
      </c>
      <c r="L236" s="1237">
        <v>11.154999999999999</v>
      </c>
      <c r="M236" s="1237">
        <v>1.38</v>
      </c>
      <c r="N236" s="1237">
        <v>11.908250000000001</v>
      </c>
      <c r="O236" s="1238">
        <v>2.2999999999999998</v>
      </c>
      <c r="P236" s="1234">
        <f t="shared" si="81"/>
        <v>12.535</v>
      </c>
      <c r="Q236" s="1284">
        <f t="shared" si="82"/>
        <v>11779.68</v>
      </c>
      <c r="R236" s="1285">
        <f t="shared" si="83"/>
        <v>1457.28</v>
      </c>
      <c r="S236" s="1285">
        <f t="shared" si="84"/>
        <v>13236.96</v>
      </c>
      <c r="T236" s="1285">
        <f t="shared" si="85"/>
        <v>12575.111999999999</v>
      </c>
      <c r="U236" s="1285">
        <f t="shared" si="86"/>
        <v>2428.8000000000002</v>
      </c>
      <c r="V236" s="1285">
        <f t="shared" si="87"/>
        <v>15003.912</v>
      </c>
      <c r="W236" s="1285">
        <f>IF(AND(MONTH(W$4)=MONTH($H236),YEAR(W$4)=YEAR($H236)),#REF!,IF(AND(MONTH(W$4)=MONTH($G236),YEAR(W$4)=YEAR($G236)),#REF!,IF(AND(W$4&lt;($H236+1),(W$4+1)&gt;$G236),$Q236,0)))</f>
        <v>0</v>
      </c>
      <c r="X236" s="1285">
        <f>IF(AND(MONTH(X$4)=MONTH($H236),YEAR(X$4)=YEAR($H236)),#REF!,IF(AND(MONTH(X$4)=MONTH($G236),YEAR(X$4)=YEAR($G236)),#REF!,IF(AND(X$4&lt;($H236+1),(X$4+1)&gt;$G236),$T236,0)))</f>
        <v>0</v>
      </c>
      <c r="Y236" s="1285">
        <f>IF(AND(MONTH(Y$4)=MONTH($H236),YEAR(Y$4)=YEAR($H236)),#REF!,IF(AND(MONTH(Y$4)=MONTH($G236),YEAR(Y$4)=YEAR($G236)),#REF!,IF(AND(Y$4&lt;($H236+1),(Y$4+1)&gt;$G236),$T236,0)))</f>
        <v>0</v>
      </c>
      <c r="Z236" s="1285">
        <f>IF(AND(MONTH(Z$4)=MONTH($H236),YEAR(Z$4)=YEAR($H236)),#REF!,IF(AND(MONTH(Z$4)=MONTH($G236),YEAR(Z$4)=YEAR($G236)),#REF!,IF(AND(Z$4&lt;($H236+1),(Z$4+1)&gt;$G236),$T236,0)))</f>
        <v>0</v>
      </c>
      <c r="AA236" s="1285">
        <f>IF(AND(MONTH(AA$4)=MONTH($H236),YEAR(AA$4)=YEAR($H236)),#REF!,IF(AND(MONTH(AA$4)=MONTH($G236),YEAR(AA$4)=YEAR($G236)),#REF!,IF(AND(AA$4&lt;($H236+1),(AA$4+1)&gt;$G236),$T236,0)))</f>
        <v>0</v>
      </c>
      <c r="AB236" s="1285">
        <f>IF(AND(MONTH(AB$4)=MONTH($H236),YEAR(AB$4)=YEAR($H236)),#REF!,IF(AND(MONTH(AB$4)=MONTH($G236),YEAR(AB$4)=YEAR($G236)),#REF!,IF(AND(AB$4&lt;($H236+1),(AB$4+1)&gt;$G236),$T236,0)))</f>
        <v>0</v>
      </c>
      <c r="AC236" s="1285">
        <f>IF(AND(MONTH(AC$4)=MONTH($H236),YEAR(AC$4)=YEAR($H236)),#REF!,IF(AND(MONTH(AC$4)=MONTH($G236),YEAR(AC$4)=YEAR($G236)),#REF!,IF(AND(AC$4&lt;($H236+1),(AC$4+1)&gt;$G236),$T236,0)))</f>
        <v>0</v>
      </c>
      <c r="AD236" s="1285">
        <f>IF(AND(MONTH(AD$4)=MONTH($H236),YEAR(AD$4)=YEAR($H236)),#REF!,IF(AND(MONTH(AD$4)=MONTH($G236),YEAR(AD$4)=YEAR($G236)),#REF!,IF(AND(AD$4&lt;($H236+1),(AD$4+1)&gt;$G236),$T236,0)))</f>
        <v>0</v>
      </c>
      <c r="AE236" s="1285">
        <f>IF(AND(MONTH(AE$4)=MONTH($H236),YEAR(AE$4)=YEAR($H236)),#REF!,IF(AND(MONTH(AE$4)=MONTH($G236),YEAR(AE$4)=YEAR($G236)),#REF!,IF(AND(AE$4&lt;($H236+1),(AE$4+1)&gt;$G236),$T236,0)))</f>
        <v>0</v>
      </c>
      <c r="AF236" s="1285">
        <f>IF(AND(MONTH(AF$4)=MONTH($H236),YEAR(AF$4)=YEAR($H236)),#REF!,IF(AND(MONTH(AF$4)=MONTH($G236),YEAR(AF$4)=YEAR($G236)),#REF!,IF(AND(AF$4&lt;($H236+1),(AF$4+1)&gt;$G236),$T236,0)))</f>
        <v>0</v>
      </c>
      <c r="AG236" s="1285" t="e">
        <f>IF(AND(MONTH(AG$4)=MONTH($H236),YEAR(AG$4)=YEAR($H236)),#REF!,IF(AND(MONTH(AG$4)=MONTH($G236),YEAR(AG$4)=YEAR($G236)),#REF!,IF(AND(AG$4&lt;($H236+1),(AG$4+1)&gt;$G236),$T236,0)))</f>
        <v>#REF!</v>
      </c>
      <c r="AH236" s="1285">
        <f>IF(AND(MONTH(AH$4)=MONTH($H236),YEAR(AH$4)=YEAR($H236)),#REF!,IF(AND(MONTH(AH$4)=MONTH($G236),YEAR(AH$4)=YEAR($G236)),#REF!,IF(AND(AH$4&lt;($H236+1),(AH$4+1)&gt;$G236),$T236,0)))</f>
        <v>12575.111999999999</v>
      </c>
      <c r="AI236" s="1285">
        <f>IF(AND(MONTH(AI$4)=MONTH($H236),YEAR(AI$4)=YEAR($H236)),#REF!,IF(AND(MONTH(AI$4)=MONTH($G236),YEAR(AI$4)=YEAR($G236)),#REF!,IF(AND(AI$4&lt;($H236+1),(AI$4+1)&gt;$G236),$R236,0)))</f>
        <v>0</v>
      </c>
      <c r="AJ236" s="1285">
        <f>IF(AND(MONTH(AJ$4)=MONTH($H236),YEAR(AJ$4)=YEAR($H236)),#REF!,IF(AND(MONTH(AJ$4)=MONTH($G236),YEAR(AJ$4)=YEAR($G236)),#REF!,IF(AND(AJ$4&lt;($H236+1),(AJ$4+1)&gt;$G236),$U236,0)))</f>
        <v>0</v>
      </c>
      <c r="AK236" s="1285">
        <f>IF(AND(MONTH(AK$4)=MONTH($H236),YEAR(AK$4)=YEAR($H236)),#REF!,IF(AND(MONTH(AK$4)=MONTH($G236),YEAR(AK$4)=YEAR($G236)),#REF!,IF(AND(AK$4&lt;($H236+1),(AK$4+1)&gt;$G236),$U236,0)))</f>
        <v>0</v>
      </c>
      <c r="AL236" s="1285">
        <f>IF(AND(MONTH(AL$4)=MONTH($H236),YEAR(AL$4)=YEAR($H236)),#REF!,IF(AND(MONTH(AL$4)=MONTH($G236),YEAR(AL$4)=YEAR($G236)),#REF!,IF(AND(AL$4&lt;($H236+1),(AL$4+1)&gt;$G236),$U236,0)))</f>
        <v>0</v>
      </c>
      <c r="AM236" s="1285">
        <f>IF(AND(MONTH(AM$4)=MONTH($H236),YEAR(AM$4)=YEAR($H236)),#REF!,IF(AND(MONTH(AM$4)=MONTH($G236),YEAR(AM$4)=YEAR($G236)),#REF!,IF(AND(AM$4&lt;($H236+1),(AM$4+1)&gt;$G236),$U236,0)))</f>
        <v>0</v>
      </c>
      <c r="AN236" s="1285">
        <f>IF(AND(MONTH(AN$4)=MONTH($H236),YEAR(AN$4)=YEAR($H236)),#REF!,IF(AND(MONTH(AN$4)=MONTH($G236),YEAR(AN$4)=YEAR($G236)),#REF!,IF(AND(AN$4&lt;($H236+1),(AN$4+1)&gt;$G236),$U236,0)))</f>
        <v>0</v>
      </c>
      <c r="AO236" s="1285">
        <f>IF(AND(MONTH(AO$4)=MONTH($H236),YEAR(AO$4)=YEAR($H236)),#REF!,IF(AND(MONTH(AO$4)=MONTH($G236),YEAR(AO$4)=YEAR($G236)),#REF!,IF(AND(AO$4&lt;($H236+1),(AO$4+1)&gt;$G236),$U236,0)))</f>
        <v>0</v>
      </c>
      <c r="AP236" s="1285">
        <f>IF(AND(MONTH(AP$4)=MONTH($H236),YEAR(AP$4)=YEAR($H236)),#REF!,IF(AND(MONTH(AP$4)=MONTH($G236),YEAR(AP$4)=YEAR($G236)),#REF!,IF(AND(AP$4&lt;($H236+1),(AP$4+1)&gt;$G236),$U236,0)))</f>
        <v>0</v>
      </c>
      <c r="AQ236" s="1285">
        <f>IF(AND(MONTH(AQ$4)=MONTH($H236),YEAR(AQ$4)=YEAR($H236)),#REF!,IF(AND(MONTH(AQ$4)=MONTH($G236),YEAR(AQ$4)=YEAR($G236)),#REF!,IF(AND(AQ$4&lt;($H236+1),(AQ$4+1)&gt;$G236),$U236,0)))</f>
        <v>0</v>
      </c>
      <c r="AR236" s="1285">
        <f>IF(AND(MONTH(AR$4)=MONTH($H236),YEAR(AR$4)=YEAR($H236)),#REF!,IF(AND(MONTH(AR$4)=MONTH($G236),YEAR(AR$4)=YEAR($G236)),#REF!,IF(AND(AR$4&lt;($H236+1),(AR$4+1)&gt;$G236),$U236,0)))</f>
        <v>0</v>
      </c>
      <c r="AS236" s="1285" t="e">
        <f>IF(AND(MONTH(AS$4)=MONTH($H236),YEAR(AS$4)=YEAR($H236)),#REF!,IF(AND(MONTH(AS$4)=MONTH($G236),YEAR(AS$4)=YEAR($G236)),#REF!,IF(AND(AS$4&lt;($H236+1),(AS$4+1)&gt;$G236),$U236,0)))</f>
        <v>#REF!</v>
      </c>
      <c r="AT236" s="1285">
        <f>IF(AND(MONTH(AT$4)=MONTH($H236),YEAR(AT$4)=YEAR($H236)),#REF!,IF(AND(MONTH(AT$4)=MONTH($G236),YEAR(AT$4)=YEAR($G236)),#REF!,IF(AND(AT$4&lt;($H236+1),(AT$4+1)&gt;$G236),$U236,0)))</f>
        <v>2428.8000000000002</v>
      </c>
      <c r="AU236" s="1297"/>
      <c r="AV236" s="1028"/>
      <c r="AW236" s="1028"/>
    </row>
    <row r="237" spans="1:49" ht="18" customHeight="1">
      <c r="A237" s="1186">
        <v>92</v>
      </c>
      <c r="B237" s="1187" t="s">
        <v>262</v>
      </c>
      <c r="C237" s="1187" t="s">
        <v>35</v>
      </c>
      <c r="D237" s="1187"/>
      <c r="E237" s="1187"/>
      <c r="F237" s="1214" t="s">
        <v>266</v>
      </c>
      <c r="G237" s="1190">
        <v>45611</v>
      </c>
      <c r="H237" s="1190">
        <v>45975</v>
      </c>
      <c r="I237" s="1235">
        <v>110.08</v>
      </c>
      <c r="J237" s="1236">
        <v>0</v>
      </c>
      <c r="K237" s="1236">
        <v>1056</v>
      </c>
      <c r="L237" s="1237">
        <v>11.5</v>
      </c>
      <c r="M237" s="1237">
        <v>1.38</v>
      </c>
      <c r="N237" s="1237">
        <v>12.305</v>
      </c>
      <c r="O237" s="1238">
        <v>2.2999999999999998</v>
      </c>
      <c r="P237" s="1234">
        <f t="shared" si="81"/>
        <v>12.88</v>
      </c>
      <c r="Q237" s="1284">
        <f t="shared" si="82"/>
        <v>12144</v>
      </c>
      <c r="R237" s="1285">
        <f t="shared" si="83"/>
        <v>1457.28</v>
      </c>
      <c r="S237" s="1285">
        <f t="shared" si="84"/>
        <v>13601.28</v>
      </c>
      <c r="T237" s="1285">
        <f t="shared" si="85"/>
        <v>12994.08</v>
      </c>
      <c r="U237" s="1285">
        <f t="shared" si="86"/>
        <v>2428.8000000000002</v>
      </c>
      <c r="V237" s="1285">
        <f t="shared" si="87"/>
        <v>15422.88</v>
      </c>
      <c r="W237" s="1285">
        <f>IF(AND(MONTH(W$4)=MONTH($H237),YEAR(W$4)=YEAR($H237)),#REF!,IF(AND(MONTH(W$4)=MONTH($G237),YEAR(W$4)=YEAR($G237)),#REF!,IF(AND(W$4&lt;($H237+1),(W$4+1)&gt;$G237),$Q237,0)))</f>
        <v>0</v>
      </c>
      <c r="X237" s="1285">
        <f>IF(AND(MONTH(X$4)=MONTH($H237),YEAR(X$4)=YEAR($H237)),#REF!,IF(AND(MONTH(X$4)=MONTH($G237),YEAR(X$4)=YEAR($G237)),#REF!,IF(AND(X$4&lt;($H237+1),(X$4+1)&gt;$G237),$T237,0)))</f>
        <v>0</v>
      </c>
      <c r="Y237" s="1285">
        <f>IF(AND(MONTH(Y$4)=MONTH($H237),YEAR(Y$4)=YEAR($H237)),#REF!,IF(AND(MONTH(Y$4)=MONTH($G237),YEAR(Y$4)=YEAR($G237)),#REF!,IF(AND(Y$4&lt;($H237+1),(Y$4+1)&gt;$G237),$T237,0)))</f>
        <v>0</v>
      </c>
      <c r="Z237" s="1285">
        <f>IF(AND(MONTH(Z$4)=MONTH($H237),YEAR(Z$4)=YEAR($H237)),#REF!,IF(AND(MONTH(Z$4)=MONTH($G237),YEAR(Z$4)=YEAR($G237)),#REF!,IF(AND(Z$4&lt;($H237+1),(Z$4+1)&gt;$G237),$T237,0)))</f>
        <v>0</v>
      </c>
      <c r="AA237" s="1285">
        <f>IF(AND(MONTH(AA$4)=MONTH($H237),YEAR(AA$4)=YEAR($H237)),#REF!,IF(AND(MONTH(AA$4)=MONTH($G237),YEAR(AA$4)=YEAR($G237)),#REF!,IF(AND(AA$4&lt;($H237+1),(AA$4+1)&gt;$G237),$T237,0)))</f>
        <v>0</v>
      </c>
      <c r="AB237" s="1285">
        <f>IF(AND(MONTH(AB$4)=MONTH($H237),YEAR(AB$4)=YEAR($H237)),#REF!,IF(AND(MONTH(AB$4)=MONTH($G237),YEAR(AB$4)=YEAR($G237)),#REF!,IF(AND(AB$4&lt;($H237+1),(AB$4+1)&gt;$G237),$T237,0)))</f>
        <v>0</v>
      </c>
      <c r="AC237" s="1285">
        <f>IF(AND(MONTH(AC$4)=MONTH($H237),YEAR(AC$4)=YEAR($H237)),#REF!,IF(AND(MONTH(AC$4)=MONTH($G237),YEAR(AC$4)=YEAR($G237)),#REF!,IF(AND(AC$4&lt;($H237+1),(AC$4+1)&gt;$G237),$T237,0)))</f>
        <v>0</v>
      </c>
      <c r="AD237" s="1285">
        <f>IF(AND(MONTH(AD$4)=MONTH($H237),YEAR(AD$4)=YEAR($H237)),#REF!,IF(AND(MONTH(AD$4)=MONTH($G237),YEAR(AD$4)=YEAR($G237)),#REF!,IF(AND(AD$4&lt;($H237+1),(AD$4+1)&gt;$G237),$T237,0)))</f>
        <v>0</v>
      </c>
      <c r="AE237" s="1285">
        <f>IF(AND(MONTH(AE$4)=MONTH($H237),YEAR(AE$4)=YEAR($H237)),#REF!,IF(AND(MONTH(AE$4)=MONTH($G237),YEAR(AE$4)=YEAR($G237)),#REF!,IF(AND(AE$4&lt;($H237+1),(AE$4+1)&gt;$G237),$T237,0)))</f>
        <v>0</v>
      </c>
      <c r="AF237" s="1285">
        <f>IF(AND(MONTH(AF$4)=MONTH($H237),YEAR(AF$4)=YEAR($H237)),#REF!,IF(AND(MONTH(AF$4)=MONTH($G237),YEAR(AF$4)=YEAR($G237)),#REF!,IF(AND(AF$4&lt;($H237+1),(AF$4+1)&gt;$G237),$T237,0)))</f>
        <v>0</v>
      </c>
      <c r="AG237" s="1285">
        <f>IF(AND(MONTH(AG$4)=MONTH($H237),YEAR(AG$4)=YEAR($H237)),#REF!,IF(AND(MONTH(AG$4)=MONTH($G237),YEAR(AG$4)=YEAR($G237)),#REF!,IF(AND(AG$4&lt;($H237+1),(AG$4+1)&gt;$G237),$T237,0)))</f>
        <v>0</v>
      </c>
      <c r="AH237" s="1285">
        <f>IF(AND(MONTH(AH$4)=MONTH($H237),YEAR(AH$4)=YEAR($H237)),#REF!,IF(AND(MONTH(AH$4)=MONTH($G237),YEAR(AH$4)=YEAR($G237)),#REF!,IF(AND(AH$4&lt;($H237+1),(AH$4+1)&gt;$G237),$T237,0)))</f>
        <v>0</v>
      </c>
      <c r="AI237" s="1285">
        <f>IF(AND(MONTH(AI$4)=MONTH($H237),YEAR(AI$4)=YEAR($H237)),#REF!,IF(AND(MONTH(AI$4)=MONTH($G237),YEAR(AI$4)=YEAR($G237)),#REF!,IF(AND(AI$4&lt;($H237+1),(AI$4+1)&gt;$G237),$R237,0)))</f>
        <v>0</v>
      </c>
      <c r="AJ237" s="1285">
        <f>IF(AND(MONTH(AJ$4)=MONTH($H237),YEAR(AJ$4)=YEAR($H237)),#REF!,IF(AND(MONTH(AJ$4)=MONTH($G237),YEAR(AJ$4)=YEAR($G237)),#REF!,IF(AND(AJ$4&lt;($H237+1),(AJ$4+1)&gt;$G237),$U237,0)))</f>
        <v>0</v>
      </c>
      <c r="AK237" s="1285">
        <f>IF(AND(MONTH(AK$4)=MONTH($H237),YEAR(AK$4)=YEAR($H237)),#REF!,IF(AND(MONTH(AK$4)=MONTH($G237),YEAR(AK$4)=YEAR($G237)),#REF!,IF(AND(AK$4&lt;($H237+1),(AK$4+1)&gt;$G237),$U237,0)))</f>
        <v>0</v>
      </c>
      <c r="AL237" s="1285">
        <f>IF(AND(MONTH(AL$4)=MONTH($H237),YEAR(AL$4)=YEAR($H237)),#REF!,IF(AND(MONTH(AL$4)=MONTH($G237),YEAR(AL$4)=YEAR($G237)),#REF!,IF(AND(AL$4&lt;($H237+1),(AL$4+1)&gt;$G237),$U237,0)))</f>
        <v>0</v>
      </c>
      <c r="AM237" s="1285">
        <f>IF(AND(MONTH(AM$4)=MONTH($H237),YEAR(AM$4)=YEAR($H237)),#REF!,IF(AND(MONTH(AM$4)=MONTH($G237),YEAR(AM$4)=YEAR($G237)),#REF!,IF(AND(AM$4&lt;($H237+1),(AM$4+1)&gt;$G237),$U237,0)))</f>
        <v>0</v>
      </c>
      <c r="AN237" s="1285">
        <f>IF(AND(MONTH(AN$4)=MONTH($H237),YEAR(AN$4)=YEAR($H237)),#REF!,IF(AND(MONTH(AN$4)=MONTH($G237),YEAR(AN$4)=YEAR($G237)),#REF!,IF(AND(AN$4&lt;($H237+1),(AN$4+1)&gt;$G237),$U237,0)))</f>
        <v>0</v>
      </c>
      <c r="AO237" s="1285">
        <f>IF(AND(MONTH(AO$4)=MONTH($H237),YEAR(AO$4)=YEAR($H237)),#REF!,IF(AND(MONTH(AO$4)=MONTH($G237),YEAR(AO$4)=YEAR($G237)),#REF!,IF(AND(AO$4&lt;($H237+1),(AO$4+1)&gt;$G237),$U237,0)))</f>
        <v>0</v>
      </c>
      <c r="AP237" s="1285">
        <f>IF(AND(MONTH(AP$4)=MONTH($H237),YEAR(AP$4)=YEAR($H237)),#REF!,IF(AND(MONTH(AP$4)=MONTH($G237),YEAR(AP$4)=YEAR($G237)),#REF!,IF(AND(AP$4&lt;($H237+1),(AP$4+1)&gt;$G237),$U237,0)))</f>
        <v>0</v>
      </c>
      <c r="AQ237" s="1285">
        <f>IF(AND(MONTH(AQ$4)=MONTH($H237),YEAR(AQ$4)=YEAR($H237)),#REF!,IF(AND(MONTH(AQ$4)=MONTH($G237),YEAR(AQ$4)=YEAR($G237)),#REF!,IF(AND(AQ$4&lt;($H237+1),(AQ$4+1)&gt;$G237),$U237,0)))</f>
        <v>0</v>
      </c>
      <c r="AR237" s="1285">
        <f>IF(AND(MONTH(AR$4)=MONTH($H237),YEAR(AR$4)=YEAR($H237)),#REF!,IF(AND(MONTH(AR$4)=MONTH($G237),YEAR(AR$4)=YEAR($G237)),#REF!,IF(AND(AR$4&lt;($H237+1),(AR$4+1)&gt;$G237),$U237,0)))</f>
        <v>0</v>
      </c>
      <c r="AS237" s="1285">
        <f>IF(AND(MONTH(AS$4)=MONTH($H237),YEAR(AS$4)=YEAR($H237)),#REF!,IF(AND(MONTH(AS$4)=MONTH($G237),YEAR(AS$4)=YEAR($G237)),#REF!,IF(AND(AS$4&lt;($H237+1),(AS$4+1)&gt;$G237),$U237,0)))</f>
        <v>0</v>
      </c>
      <c r="AT237" s="1285">
        <f>IF(AND(MONTH(AT$4)=MONTH($H237),YEAR(AT$4)=YEAR($H237)),#REF!,IF(AND(MONTH(AT$4)=MONTH($G237),YEAR(AT$4)=YEAR($G237)),#REF!,IF(AND(AT$4&lt;($H237+1),(AT$4+1)&gt;$G237),$U237,0)))</f>
        <v>0</v>
      </c>
      <c r="AU237" s="1297"/>
      <c r="AV237" s="1028"/>
      <c r="AW237" s="1028"/>
    </row>
    <row r="238" spans="1:49" ht="18" customHeight="1">
      <c r="A238" s="1186">
        <v>92</v>
      </c>
      <c r="B238" s="1187" t="s">
        <v>262</v>
      </c>
      <c r="C238" s="1187" t="s">
        <v>35</v>
      </c>
      <c r="D238" s="1187"/>
      <c r="E238" s="1187"/>
      <c r="F238" s="1214" t="s">
        <v>266</v>
      </c>
      <c r="G238" s="1190">
        <v>45976</v>
      </c>
      <c r="H238" s="1190">
        <v>46340</v>
      </c>
      <c r="I238" s="1235">
        <v>110.08</v>
      </c>
      <c r="J238" s="1236">
        <v>0</v>
      </c>
      <c r="K238" s="1236">
        <v>1056</v>
      </c>
      <c r="L238" s="1237">
        <v>11.845000000000001</v>
      </c>
      <c r="M238" s="1237">
        <v>1.38</v>
      </c>
      <c r="N238" s="1237">
        <v>12.701750000000001</v>
      </c>
      <c r="O238" s="1238">
        <v>2.2999999999999998</v>
      </c>
      <c r="P238" s="1234">
        <f t="shared" si="81"/>
        <v>13.225</v>
      </c>
      <c r="Q238" s="1284">
        <f t="shared" si="82"/>
        <v>12508.32</v>
      </c>
      <c r="R238" s="1285">
        <f t="shared" si="83"/>
        <v>1457.28</v>
      </c>
      <c r="S238" s="1285">
        <f t="shared" si="84"/>
        <v>13965.6</v>
      </c>
      <c r="T238" s="1285">
        <f t="shared" si="85"/>
        <v>13413.048000000001</v>
      </c>
      <c r="U238" s="1285">
        <f t="shared" si="86"/>
        <v>2428.8000000000002</v>
      </c>
      <c r="V238" s="1285">
        <f t="shared" si="87"/>
        <v>15841.848</v>
      </c>
      <c r="W238" s="1285">
        <f>IF(AND(MONTH(W$4)=MONTH($H238),YEAR(W$4)=YEAR($H238)),#REF!,IF(AND(MONTH(W$4)=MONTH($G238),YEAR(W$4)=YEAR($G238)),#REF!,IF(AND(W$4&lt;($H238+1),(W$4+1)&gt;$G238),$Q238,0)))</f>
        <v>0</v>
      </c>
      <c r="X238" s="1285">
        <f>IF(AND(MONTH(X$4)=MONTH($H238),YEAR(X$4)=YEAR($H238)),#REF!,IF(AND(MONTH(X$4)=MONTH($G238),YEAR(X$4)=YEAR($G238)),#REF!,IF(AND(X$4&lt;($H238+1),(X$4+1)&gt;$G238),$T238,0)))</f>
        <v>0</v>
      </c>
      <c r="Y238" s="1285">
        <f>IF(AND(MONTH(Y$4)=MONTH($H238),YEAR(Y$4)=YEAR($H238)),#REF!,IF(AND(MONTH(Y$4)=MONTH($G238),YEAR(Y$4)=YEAR($G238)),#REF!,IF(AND(Y$4&lt;($H238+1),(Y$4+1)&gt;$G238),$T238,0)))</f>
        <v>0</v>
      </c>
      <c r="Z238" s="1285">
        <f>IF(AND(MONTH(Z$4)=MONTH($H238),YEAR(Z$4)=YEAR($H238)),#REF!,IF(AND(MONTH(Z$4)=MONTH($G238),YEAR(Z$4)=YEAR($G238)),#REF!,IF(AND(Z$4&lt;($H238+1),(Z$4+1)&gt;$G238),$T238,0)))</f>
        <v>0</v>
      </c>
      <c r="AA238" s="1285">
        <f>IF(AND(MONTH(AA$4)=MONTH($H238),YEAR(AA$4)=YEAR($H238)),#REF!,IF(AND(MONTH(AA$4)=MONTH($G238),YEAR(AA$4)=YEAR($G238)),#REF!,IF(AND(AA$4&lt;($H238+1),(AA$4+1)&gt;$G238),$T238,0)))</f>
        <v>0</v>
      </c>
      <c r="AB238" s="1285">
        <f>IF(AND(MONTH(AB$4)=MONTH($H238),YEAR(AB$4)=YEAR($H238)),#REF!,IF(AND(MONTH(AB$4)=MONTH($G238),YEAR(AB$4)=YEAR($G238)),#REF!,IF(AND(AB$4&lt;($H238+1),(AB$4+1)&gt;$G238),$T238,0)))</f>
        <v>0</v>
      </c>
      <c r="AC238" s="1285">
        <f>IF(AND(MONTH(AC$4)=MONTH($H238),YEAR(AC$4)=YEAR($H238)),#REF!,IF(AND(MONTH(AC$4)=MONTH($G238),YEAR(AC$4)=YEAR($G238)),#REF!,IF(AND(AC$4&lt;($H238+1),(AC$4+1)&gt;$G238),$T238,0)))</f>
        <v>0</v>
      </c>
      <c r="AD238" s="1285">
        <f>IF(AND(MONTH(AD$4)=MONTH($H238),YEAR(AD$4)=YEAR($H238)),#REF!,IF(AND(MONTH(AD$4)=MONTH($G238),YEAR(AD$4)=YEAR($G238)),#REF!,IF(AND(AD$4&lt;($H238+1),(AD$4+1)&gt;$G238),$T238,0)))</f>
        <v>0</v>
      </c>
      <c r="AE238" s="1285">
        <f>IF(AND(MONTH(AE$4)=MONTH($H238),YEAR(AE$4)=YEAR($H238)),#REF!,IF(AND(MONTH(AE$4)=MONTH($G238),YEAR(AE$4)=YEAR($G238)),#REF!,IF(AND(AE$4&lt;($H238+1),(AE$4+1)&gt;$G238),$T238,0)))</f>
        <v>0</v>
      </c>
      <c r="AF238" s="1285">
        <f>IF(AND(MONTH(AF$4)=MONTH($H238),YEAR(AF$4)=YEAR($H238)),#REF!,IF(AND(MONTH(AF$4)=MONTH($G238),YEAR(AF$4)=YEAR($G238)),#REF!,IF(AND(AF$4&lt;($H238+1),(AF$4+1)&gt;$G238),$T238,0)))</f>
        <v>0</v>
      </c>
      <c r="AG238" s="1285">
        <f>IF(AND(MONTH(AG$4)=MONTH($H238),YEAR(AG$4)=YEAR($H238)),#REF!,IF(AND(MONTH(AG$4)=MONTH($G238),YEAR(AG$4)=YEAR($G238)),#REF!,IF(AND(AG$4&lt;($H238+1),(AG$4+1)&gt;$G238),$T238,0)))</f>
        <v>0</v>
      </c>
      <c r="AH238" s="1285">
        <f>IF(AND(MONTH(AH$4)=MONTH($H238),YEAR(AH$4)=YEAR($H238)),#REF!,IF(AND(MONTH(AH$4)=MONTH($G238),YEAR(AH$4)=YEAR($G238)),#REF!,IF(AND(AH$4&lt;($H238+1),(AH$4+1)&gt;$G238),$T238,0)))</f>
        <v>0</v>
      </c>
      <c r="AI238" s="1285">
        <f>IF(AND(MONTH(AI$4)=MONTH($H238),YEAR(AI$4)=YEAR($H238)),#REF!,IF(AND(MONTH(AI$4)=MONTH($G238),YEAR(AI$4)=YEAR($G238)),#REF!,IF(AND(AI$4&lt;($H238+1),(AI$4+1)&gt;$G238),$R238,0)))</f>
        <v>0</v>
      </c>
      <c r="AJ238" s="1285">
        <f>IF(AND(MONTH(AJ$4)=MONTH($H238),YEAR(AJ$4)=YEAR($H238)),#REF!,IF(AND(MONTH(AJ$4)=MONTH($G238),YEAR(AJ$4)=YEAR($G238)),#REF!,IF(AND(AJ$4&lt;($H238+1),(AJ$4+1)&gt;$G238),$U238,0)))</f>
        <v>0</v>
      </c>
      <c r="AK238" s="1285">
        <f>IF(AND(MONTH(AK$4)=MONTH($H238),YEAR(AK$4)=YEAR($H238)),#REF!,IF(AND(MONTH(AK$4)=MONTH($G238),YEAR(AK$4)=YEAR($G238)),#REF!,IF(AND(AK$4&lt;($H238+1),(AK$4+1)&gt;$G238),$U238,0)))</f>
        <v>0</v>
      </c>
      <c r="AL238" s="1285">
        <f>IF(AND(MONTH(AL$4)=MONTH($H238),YEAR(AL$4)=YEAR($H238)),#REF!,IF(AND(MONTH(AL$4)=MONTH($G238),YEAR(AL$4)=YEAR($G238)),#REF!,IF(AND(AL$4&lt;($H238+1),(AL$4+1)&gt;$G238),$U238,0)))</f>
        <v>0</v>
      </c>
      <c r="AM238" s="1285">
        <f>IF(AND(MONTH(AM$4)=MONTH($H238),YEAR(AM$4)=YEAR($H238)),#REF!,IF(AND(MONTH(AM$4)=MONTH($G238),YEAR(AM$4)=YEAR($G238)),#REF!,IF(AND(AM$4&lt;($H238+1),(AM$4+1)&gt;$G238),$U238,0)))</f>
        <v>0</v>
      </c>
      <c r="AN238" s="1285">
        <f>IF(AND(MONTH(AN$4)=MONTH($H238),YEAR(AN$4)=YEAR($H238)),#REF!,IF(AND(MONTH(AN$4)=MONTH($G238),YEAR(AN$4)=YEAR($G238)),#REF!,IF(AND(AN$4&lt;($H238+1),(AN$4+1)&gt;$G238),$U238,0)))</f>
        <v>0</v>
      </c>
      <c r="AO238" s="1285">
        <f>IF(AND(MONTH(AO$4)=MONTH($H238),YEAR(AO$4)=YEAR($H238)),#REF!,IF(AND(MONTH(AO$4)=MONTH($G238),YEAR(AO$4)=YEAR($G238)),#REF!,IF(AND(AO$4&lt;($H238+1),(AO$4+1)&gt;$G238),$U238,0)))</f>
        <v>0</v>
      </c>
      <c r="AP238" s="1285">
        <f>IF(AND(MONTH(AP$4)=MONTH($H238),YEAR(AP$4)=YEAR($H238)),#REF!,IF(AND(MONTH(AP$4)=MONTH($G238),YEAR(AP$4)=YEAR($G238)),#REF!,IF(AND(AP$4&lt;($H238+1),(AP$4+1)&gt;$G238),$U238,0)))</f>
        <v>0</v>
      </c>
      <c r="AQ238" s="1285">
        <f>IF(AND(MONTH(AQ$4)=MONTH($H238),YEAR(AQ$4)=YEAR($H238)),#REF!,IF(AND(MONTH(AQ$4)=MONTH($G238),YEAR(AQ$4)=YEAR($G238)),#REF!,IF(AND(AQ$4&lt;($H238+1),(AQ$4+1)&gt;$G238),$U238,0)))</f>
        <v>0</v>
      </c>
      <c r="AR238" s="1285">
        <f>IF(AND(MONTH(AR$4)=MONTH($H238),YEAR(AR$4)=YEAR($H238)),#REF!,IF(AND(MONTH(AR$4)=MONTH($G238),YEAR(AR$4)=YEAR($G238)),#REF!,IF(AND(AR$4&lt;($H238+1),(AR$4+1)&gt;$G238),$U238,0)))</f>
        <v>0</v>
      </c>
      <c r="AS238" s="1285">
        <f>IF(AND(MONTH(AS$4)=MONTH($H238),YEAR(AS$4)=YEAR($H238)),#REF!,IF(AND(MONTH(AS$4)=MONTH($G238),YEAR(AS$4)=YEAR($G238)),#REF!,IF(AND(AS$4&lt;($H238+1),(AS$4+1)&gt;$G238),$U238,0)))</f>
        <v>0</v>
      </c>
      <c r="AT238" s="1285">
        <f>IF(AND(MONTH(AT$4)=MONTH($H238),YEAR(AT$4)=YEAR($H238)),#REF!,IF(AND(MONTH(AT$4)=MONTH($G238),YEAR(AT$4)=YEAR($G238)),#REF!,IF(AND(AT$4&lt;($H238+1),(AT$4+1)&gt;$G238),$U238,0)))</f>
        <v>0</v>
      </c>
      <c r="AU238" s="1297"/>
      <c r="AV238" s="1028"/>
      <c r="AW238" s="1028"/>
    </row>
    <row r="239" spans="1:49" ht="18" customHeight="1">
      <c r="A239" s="1186">
        <v>93</v>
      </c>
      <c r="B239" s="1187" t="s">
        <v>262</v>
      </c>
      <c r="C239" s="1187" t="s">
        <v>35</v>
      </c>
      <c r="D239" s="1187" t="s">
        <v>267</v>
      </c>
      <c r="E239" s="1187" t="s">
        <v>268</v>
      </c>
      <c r="F239" s="1214" t="s">
        <v>269</v>
      </c>
      <c r="G239" s="1190">
        <v>44805</v>
      </c>
      <c r="H239" s="1190">
        <v>45169</v>
      </c>
      <c r="I239" s="1235">
        <v>117.66</v>
      </c>
      <c r="J239" s="1236">
        <v>1865</v>
      </c>
      <c r="K239" s="1236">
        <v>1865</v>
      </c>
      <c r="L239" s="1237">
        <v>11.845000000000001</v>
      </c>
      <c r="M239" s="1237">
        <v>1.38</v>
      </c>
      <c r="N239" s="1237">
        <v>12.701750000000001</v>
      </c>
      <c r="O239" s="1238">
        <v>2.2999999999999998</v>
      </c>
      <c r="P239" s="1234">
        <f t="shared" si="81"/>
        <v>13.225</v>
      </c>
      <c r="Q239" s="1284">
        <f t="shared" si="82"/>
        <v>22090.924999999999</v>
      </c>
      <c r="R239" s="1285">
        <f t="shared" si="83"/>
        <v>2573.6999999999998</v>
      </c>
      <c r="S239" s="1285">
        <f t="shared" si="84"/>
        <v>24664.625</v>
      </c>
      <c r="T239" s="1285">
        <f t="shared" si="85"/>
        <v>23688.763749999998</v>
      </c>
      <c r="U239" s="1285">
        <f t="shared" si="86"/>
        <v>4289.5</v>
      </c>
      <c r="V239" s="1285">
        <f t="shared" si="87"/>
        <v>27978.263749999998</v>
      </c>
      <c r="W239" s="1285">
        <f>IF(AND(MONTH(W$4)=MONTH($H239),YEAR(W$4)=YEAR($H239)),#REF!,IF(AND(MONTH(W$4)=MONTH($G239),YEAR(W$4)=YEAR($G239)),#REF!,IF(AND(W$4&lt;($H239+1),(W$4+1)&gt;$G239),$Q239,0)))</f>
        <v>22090.924999999999</v>
      </c>
      <c r="X239" s="1285">
        <f>IF(AND(MONTH(X$4)=MONTH($H239),YEAR(X$4)=YEAR($H239)),#REF!,IF(AND(MONTH(X$4)=MONTH($G239),YEAR(X$4)=YEAR($G239)),#REF!,IF(AND(X$4&lt;($H239+1),(X$4+1)&gt;$G239),$T239,0)))</f>
        <v>23688.763749999998</v>
      </c>
      <c r="Y239" s="1285">
        <f>IF(AND(MONTH(Y$4)=MONTH($H239),YEAR(Y$4)=YEAR($H239)),#REF!,IF(AND(MONTH(Y$4)=MONTH($G239),YEAR(Y$4)=YEAR($G239)),#REF!,IF(AND(Y$4&lt;($H239+1),(Y$4+1)&gt;$G239),$T239,0)))</f>
        <v>23688.763749999998</v>
      </c>
      <c r="Z239" s="1285">
        <f>IF(AND(MONTH(Z$4)=MONTH($H239),YEAR(Z$4)=YEAR($H239)),#REF!,IF(AND(MONTH(Z$4)=MONTH($G239),YEAR(Z$4)=YEAR($G239)),#REF!,IF(AND(Z$4&lt;($H239+1),(Z$4+1)&gt;$G239),$T239,0)))</f>
        <v>23688.763749999998</v>
      </c>
      <c r="AA239" s="1285">
        <f>IF(AND(MONTH(AA$4)=MONTH($H239),YEAR(AA$4)=YEAR($H239)),#REF!,IF(AND(MONTH(AA$4)=MONTH($G239),YEAR(AA$4)=YEAR($G239)),#REF!,IF(AND(AA$4&lt;($H239+1),(AA$4+1)&gt;$G239),$T239,0)))</f>
        <v>23688.763749999998</v>
      </c>
      <c r="AB239" s="1285">
        <f>IF(AND(MONTH(AB$4)=MONTH($H239),YEAR(AB$4)=YEAR($H239)),#REF!,IF(AND(MONTH(AB$4)=MONTH($G239),YEAR(AB$4)=YEAR($G239)),#REF!,IF(AND(AB$4&lt;($H239+1),(AB$4+1)&gt;$G239),$T239,0)))</f>
        <v>23688.763749999998</v>
      </c>
      <c r="AC239" s="1285">
        <f>IF(AND(MONTH(AC$4)=MONTH($H239),YEAR(AC$4)=YEAR($H239)),#REF!,IF(AND(MONTH(AC$4)=MONTH($G239),YEAR(AC$4)=YEAR($G239)),#REF!,IF(AND(AC$4&lt;($H239+1),(AC$4+1)&gt;$G239),$T239,0)))</f>
        <v>23688.763749999998</v>
      </c>
      <c r="AD239" s="1285" t="e">
        <f>IF(AND(MONTH(AD$4)=MONTH($H239),YEAR(AD$4)=YEAR($H239)),#REF!,IF(AND(MONTH(AD$4)=MONTH($G239),YEAR(AD$4)=YEAR($G239)),#REF!,IF(AND(AD$4&lt;($H239+1),(AD$4+1)&gt;$G239),$T239,0)))</f>
        <v>#REF!</v>
      </c>
      <c r="AE239" s="1285">
        <f>IF(AND(MONTH(AE$4)=MONTH($H239),YEAR(AE$4)=YEAR($H239)),#REF!,IF(AND(MONTH(AE$4)=MONTH($G239),YEAR(AE$4)=YEAR($G239)),#REF!,IF(AND(AE$4&lt;($H239+1),(AE$4+1)&gt;$G239),$T239,0)))</f>
        <v>0</v>
      </c>
      <c r="AF239" s="1285">
        <f>IF(AND(MONTH(AF$4)=MONTH($H239),YEAR(AF$4)=YEAR($H239)),#REF!,IF(AND(MONTH(AF$4)=MONTH($G239),YEAR(AF$4)=YEAR($G239)),#REF!,IF(AND(AF$4&lt;($H239+1),(AF$4+1)&gt;$G239),$T239,0)))</f>
        <v>0</v>
      </c>
      <c r="AG239" s="1285">
        <f>IF(AND(MONTH(AG$4)=MONTH($H239),YEAR(AG$4)=YEAR($H239)),#REF!,IF(AND(MONTH(AG$4)=MONTH($G239),YEAR(AG$4)=YEAR($G239)),#REF!,IF(AND(AG$4&lt;($H239+1),(AG$4+1)&gt;$G239),$T239,0)))</f>
        <v>0</v>
      </c>
      <c r="AH239" s="1285">
        <f>IF(AND(MONTH(AH$4)=MONTH($H239),YEAR(AH$4)=YEAR($H239)),#REF!,IF(AND(MONTH(AH$4)=MONTH($G239),YEAR(AH$4)=YEAR($G239)),#REF!,IF(AND(AH$4&lt;($H239+1),(AH$4+1)&gt;$G239),$T239,0)))</f>
        <v>0</v>
      </c>
      <c r="AI239" s="1285">
        <f>IF(AND(MONTH(AI$4)=MONTH($H239),YEAR(AI$4)=YEAR($H239)),#REF!,IF(AND(MONTH(AI$4)=MONTH($G239),YEAR(AI$4)=YEAR($G239)),#REF!,IF(AND(AI$4&lt;($H239+1),(AI$4+1)&gt;$G239),$R239,0)))</f>
        <v>2573.6999999999998</v>
      </c>
      <c r="AJ239" s="1285">
        <f>IF(AND(MONTH(AJ$4)=MONTH($H239),YEAR(AJ$4)=YEAR($H239)),#REF!,IF(AND(MONTH(AJ$4)=MONTH($G239),YEAR(AJ$4)=YEAR($G239)),#REF!,IF(AND(AJ$4&lt;($H239+1),(AJ$4+1)&gt;$G239),$U239,0)))</f>
        <v>4289.5</v>
      </c>
      <c r="AK239" s="1285">
        <f>IF(AND(MONTH(AK$4)=MONTH($H239),YEAR(AK$4)=YEAR($H239)),#REF!,IF(AND(MONTH(AK$4)=MONTH($G239),YEAR(AK$4)=YEAR($G239)),#REF!,IF(AND(AK$4&lt;($H239+1),(AK$4+1)&gt;$G239),$U239,0)))</f>
        <v>4289.5</v>
      </c>
      <c r="AL239" s="1285">
        <f>IF(AND(MONTH(AL$4)=MONTH($H239),YEAR(AL$4)=YEAR($H239)),#REF!,IF(AND(MONTH(AL$4)=MONTH($G239),YEAR(AL$4)=YEAR($G239)),#REF!,IF(AND(AL$4&lt;($H239+1),(AL$4+1)&gt;$G239),$U239,0)))</f>
        <v>4289.5</v>
      </c>
      <c r="AM239" s="1285">
        <f>IF(AND(MONTH(AM$4)=MONTH($H239),YEAR(AM$4)=YEAR($H239)),#REF!,IF(AND(MONTH(AM$4)=MONTH($G239),YEAR(AM$4)=YEAR($G239)),#REF!,IF(AND(AM$4&lt;($H239+1),(AM$4+1)&gt;$G239),$U239,0)))</f>
        <v>4289.5</v>
      </c>
      <c r="AN239" s="1285">
        <f>IF(AND(MONTH(AN$4)=MONTH($H239),YEAR(AN$4)=YEAR($H239)),#REF!,IF(AND(MONTH(AN$4)=MONTH($G239),YEAR(AN$4)=YEAR($G239)),#REF!,IF(AND(AN$4&lt;($H239+1),(AN$4+1)&gt;$G239),$U239,0)))</f>
        <v>4289.5</v>
      </c>
      <c r="AO239" s="1285">
        <f>IF(AND(MONTH(AO$4)=MONTH($H239),YEAR(AO$4)=YEAR($H239)),#REF!,IF(AND(MONTH(AO$4)=MONTH($G239),YEAR(AO$4)=YEAR($G239)),#REF!,IF(AND(AO$4&lt;($H239+1),(AO$4+1)&gt;$G239),$U239,0)))</f>
        <v>4289.5</v>
      </c>
      <c r="AP239" s="1285" t="e">
        <f>IF(AND(MONTH(AP$4)=MONTH($H239),YEAR(AP$4)=YEAR($H239)),#REF!,IF(AND(MONTH(AP$4)=MONTH($G239),YEAR(AP$4)=YEAR($G239)),#REF!,IF(AND(AP$4&lt;($H239+1),(AP$4+1)&gt;$G239),$U239,0)))</f>
        <v>#REF!</v>
      </c>
      <c r="AQ239" s="1285">
        <f>IF(AND(MONTH(AQ$4)=MONTH($H239),YEAR(AQ$4)=YEAR($H239)),#REF!,IF(AND(MONTH(AQ$4)=MONTH($G239),YEAR(AQ$4)=YEAR($G239)),#REF!,IF(AND(AQ$4&lt;($H239+1),(AQ$4+1)&gt;$G239),$U239,0)))</f>
        <v>0</v>
      </c>
      <c r="AR239" s="1285">
        <f>IF(AND(MONTH(AR$4)=MONTH($H239),YEAR(AR$4)=YEAR($H239)),#REF!,IF(AND(MONTH(AR$4)=MONTH($G239),YEAR(AR$4)=YEAR($G239)),#REF!,IF(AND(AR$4&lt;($H239+1),(AR$4+1)&gt;$G239),$U239,0)))</f>
        <v>0</v>
      </c>
      <c r="AS239" s="1285">
        <f>IF(AND(MONTH(AS$4)=MONTH($H239),YEAR(AS$4)=YEAR($H239)),#REF!,IF(AND(MONTH(AS$4)=MONTH($G239),YEAR(AS$4)=YEAR($G239)),#REF!,IF(AND(AS$4&lt;($H239+1),(AS$4+1)&gt;$G239),$U239,0)))</f>
        <v>0</v>
      </c>
      <c r="AT239" s="1285">
        <f>IF(AND(MONTH(AT$4)=MONTH($H239),YEAR(AT$4)=YEAR($H239)),#REF!,IF(AND(MONTH(AT$4)=MONTH($G239),YEAR(AT$4)=YEAR($G239)),#REF!,IF(AND(AT$4&lt;($H239+1),(AT$4+1)&gt;$G239),$U239,0)))</f>
        <v>0</v>
      </c>
      <c r="AU239" s="1297"/>
      <c r="AV239" s="1028"/>
      <c r="AW239" s="1028"/>
    </row>
    <row r="240" spans="1:49" ht="18" customHeight="1">
      <c r="A240" s="1186">
        <v>93</v>
      </c>
      <c r="B240" s="1187" t="s">
        <v>262</v>
      </c>
      <c r="C240" s="1187" t="s">
        <v>35</v>
      </c>
      <c r="D240" s="1187" t="s">
        <v>267</v>
      </c>
      <c r="E240" s="1187"/>
      <c r="F240" s="1214" t="s">
        <v>269</v>
      </c>
      <c r="G240" s="1190">
        <v>45170</v>
      </c>
      <c r="H240" s="1190">
        <v>45535</v>
      </c>
      <c r="I240" s="1235">
        <v>117.66</v>
      </c>
      <c r="J240" s="1236">
        <v>0</v>
      </c>
      <c r="K240" s="1236">
        <v>1865</v>
      </c>
      <c r="L240" s="1237">
        <v>12.42</v>
      </c>
      <c r="M240" s="1237">
        <v>1.38</v>
      </c>
      <c r="N240" s="1237">
        <v>13.363</v>
      </c>
      <c r="O240" s="1238">
        <v>2.2999999999999998</v>
      </c>
      <c r="P240" s="1234">
        <f t="shared" si="81"/>
        <v>13.8</v>
      </c>
      <c r="Q240" s="1284">
        <f t="shared" si="82"/>
        <v>23163.3</v>
      </c>
      <c r="R240" s="1285">
        <f t="shared" si="83"/>
        <v>2573.6999999999998</v>
      </c>
      <c r="S240" s="1285">
        <f t="shared" si="84"/>
        <v>25737</v>
      </c>
      <c r="T240" s="1285">
        <f t="shared" si="85"/>
        <v>24921.994999999999</v>
      </c>
      <c r="U240" s="1285">
        <f t="shared" si="86"/>
        <v>4289.5</v>
      </c>
      <c r="V240" s="1285">
        <f t="shared" si="87"/>
        <v>29211.494999999999</v>
      </c>
      <c r="W240" s="1285">
        <f>IF(AND(MONTH(W$4)=MONTH($H240),YEAR(W$4)=YEAR($H240)),#REF!,IF(AND(MONTH(W$4)=MONTH($G240),YEAR(W$4)=YEAR($G240)),#REF!,IF(AND(W$4&lt;($H240+1),(W$4+1)&gt;$G240),$Q240,0)))</f>
        <v>0</v>
      </c>
      <c r="X240" s="1285">
        <f>IF(AND(MONTH(X$4)=MONTH($H240),YEAR(X$4)=YEAR($H240)),#REF!,IF(AND(MONTH(X$4)=MONTH($G240),YEAR(X$4)=YEAR($G240)),#REF!,IF(AND(X$4&lt;($H240+1),(X$4+1)&gt;$G240),$T240,0)))</f>
        <v>0</v>
      </c>
      <c r="Y240" s="1285">
        <f>IF(AND(MONTH(Y$4)=MONTH($H240),YEAR(Y$4)=YEAR($H240)),#REF!,IF(AND(MONTH(Y$4)=MONTH($G240),YEAR(Y$4)=YEAR($G240)),#REF!,IF(AND(Y$4&lt;($H240+1),(Y$4+1)&gt;$G240),$T240,0)))</f>
        <v>0</v>
      </c>
      <c r="Z240" s="1285">
        <f>IF(AND(MONTH(Z$4)=MONTH($H240),YEAR(Z$4)=YEAR($H240)),#REF!,IF(AND(MONTH(Z$4)=MONTH($G240),YEAR(Z$4)=YEAR($G240)),#REF!,IF(AND(Z$4&lt;($H240+1),(Z$4+1)&gt;$G240),$T240,0)))</f>
        <v>0</v>
      </c>
      <c r="AA240" s="1285">
        <f>IF(AND(MONTH(AA$4)=MONTH($H240),YEAR(AA$4)=YEAR($H240)),#REF!,IF(AND(MONTH(AA$4)=MONTH($G240),YEAR(AA$4)=YEAR($G240)),#REF!,IF(AND(AA$4&lt;($H240+1),(AA$4+1)&gt;$G240),$T240,0)))</f>
        <v>0</v>
      </c>
      <c r="AB240" s="1285">
        <f>IF(AND(MONTH(AB$4)=MONTH($H240),YEAR(AB$4)=YEAR($H240)),#REF!,IF(AND(MONTH(AB$4)=MONTH($G240),YEAR(AB$4)=YEAR($G240)),#REF!,IF(AND(AB$4&lt;($H240+1),(AB$4+1)&gt;$G240),$T240,0)))</f>
        <v>0</v>
      </c>
      <c r="AC240" s="1285">
        <f>IF(AND(MONTH(AC$4)=MONTH($H240),YEAR(AC$4)=YEAR($H240)),#REF!,IF(AND(MONTH(AC$4)=MONTH($G240),YEAR(AC$4)=YEAR($G240)),#REF!,IF(AND(AC$4&lt;($H240+1),(AC$4+1)&gt;$G240),$T240,0)))</f>
        <v>0</v>
      </c>
      <c r="AD240" s="1285">
        <f>IF(AND(MONTH(AD$4)=MONTH($H240),YEAR(AD$4)=YEAR($H240)),#REF!,IF(AND(MONTH(AD$4)=MONTH($G240),YEAR(AD$4)=YEAR($G240)),#REF!,IF(AND(AD$4&lt;($H240+1),(AD$4+1)&gt;$G240),$T240,0)))</f>
        <v>0</v>
      </c>
      <c r="AE240" s="1285" t="e">
        <f>IF(AND(MONTH(AE$4)=MONTH($H240),YEAR(AE$4)=YEAR($H240)),#REF!,IF(AND(MONTH(AE$4)=MONTH($G240),YEAR(AE$4)=YEAR($G240)),#REF!,IF(AND(AE$4&lt;($H240+1),(AE$4+1)&gt;$G240),$T240,0)))</f>
        <v>#REF!</v>
      </c>
      <c r="AF240" s="1285">
        <f>IF(AND(MONTH(AF$4)=MONTH($H240),YEAR(AF$4)=YEAR($H240)),#REF!,IF(AND(MONTH(AF$4)=MONTH($G240),YEAR(AF$4)=YEAR($G240)),#REF!,IF(AND(AF$4&lt;($H240+1),(AF$4+1)&gt;$G240),$T240,0)))</f>
        <v>24921.994999999999</v>
      </c>
      <c r="AG240" s="1285">
        <f>IF(AND(MONTH(AG$4)=MONTH($H240),YEAR(AG$4)=YEAR($H240)),#REF!,IF(AND(MONTH(AG$4)=MONTH($G240),YEAR(AG$4)=YEAR($G240)),#REF!,IF(AND(AG$4&lt;($H240+1),(AG$4+1)&gt;$G240),$T240,0)))</f>
        <v>24921.994999999999</v>
      </c>
      <c r="AH240" s="1285">
        <f>IF(AND(MONTH(AH$4)=MONTH($H240),YEAR(AH$4)=YEAR($H240)),#REF!,IF(AND(MONTH(AH$4)=MONTH($G240),YEAR(AH$4)=YEAR($G240)),#REF!,IF(AND(AH$4&lt;($H240+1),(AH$4+1)&gt;$G240),$T240,0)))</f>
        <v>24921.994999999999</v>
      </c>
      <c r="AI240" s="1285">
        <f>IF(AND(MONTH(AI$4)=MONTH($H240),YEAR(AI$4)=YEAR($H240)),#REF!,IF(AND(MONTH(AI$4)=MONTH($G240),YEAR(AI$4)=YEAR($G240)),#REF!,IF(AND(AI$4&lt;($H240+1),(AI$4+1)&gt;$G240),$R240,0)))</f>
        <v>0</v>
      </c>
      <c r="AJ240" s="1285">
        <f>IF(AND(MONTH(AJ$4)=MONTH($H240),YEAR(AJ$4)=YEAR($H240)),#REF!,IF(AND(MONTH(AJ$4)=MONTH($G240),YEAR(AJ$4)=YEAR($G240)),#REF!,IF(AND(AJ$4&lt;($H240+1),(AJ$4+1)&gt;$G240),$U240,0)))</f>
        <v>0</v>
      </c>
      <c r="AK240" s="1285">
        <f>IF(AND(MONTH(AK$4)=MONTH($H240),YEAR(AK$4)=YEAR($H240)),#REF!,IF(AND(MONTH(AK$4)=MONTH($G240),YEAR(AK$4)=YEAR($G240)),#REF!,IF(AND(AK$4&lt;($H240+1),(AK$4+1)&gt;$G240),$U240,0)))</f>
        <v>0</v>
      </c>
      <c r="AL240" s="1285">
        <f>IF(AND(MONTH(AL$4)=MONTH($H240),YEAR(AL$4)=YEAR($H240)),#REF!,IF(AND(MONTH(AL$4)=MONTH($G240),YEAR(AL$4)=YEAR($G240)),#REF!,IF(AND(AL$4&lt;($H240+1),(AL$4+1)&gt;$G240),$U240,0)))</f>
        <v>0</v>
      </c>
      <c r="AM240" s="1285">
        <f>IF(AND(MONTH(AM$4)=MONTH($H240),YEAR(AM$4)=YEAR($H240)),#REF!,IF(AND(MONTH(AM$4)=MONTH($G240),YEAR(AM$4)=YEAR($G240)),#REF!,IF(AND(AM$4&lt;($H240+1),(AM$4+1)&gt;$G240),$U240,0)))</f>
        <v>0</v>
      </c>
      <c r="AN240" s="1285">
        <f>IF(AND(MONTH(AN$4)=MONTH($H240),YEAR(AN$4)=YEAR($H240)),#REF!,IF(AND(MONTH(AN$4)=MONTH($G240),YEAR(AN$4)=YEAR($G240)),#REF!,IF(AND(AN$4&lt;($H240+1),(AN$4+1)&gt;$G240),$U240,0)))</f>
        <v>0</v>
      </c>
      <c r="AO240" s="1285">
        <f>IF(AND(MONTH(AO$4)=MONTH($H240),YEAR(AO$4)=YEAR($H240)),#REF!,IF(AND(MONTH(AO$4)=MONTH($G240),YEAR(AO$4)=YEAR($G240)),#REF!,IF(AND(AO$4&lt;($H240+1),(AO$4+1)&gt;$G240),$U240,0)))</f>
        <v>0</v>
      </c>
      <c r="AP240" s="1285">
        <f>IF(AND(MONTH(AP$4)=MONTH($H240),YEAR(AP$4)=YEAR($H240)),#REF!,IF(AND(MONTH(AP$4)=MONTH($G240),YEAR(AP$4)=YEAR($G240)),#REF!,IF(AND(AP$4&lt;($H240+1),(AP$4+1)&gt;$G240),$U240,0)))</f>
        <v>0</v>
      </c>
      <c r="AQ240" s="1285" t="e">
        <f>IF(AND(MONTH(AQ$4)=MONTH($H240),YEAR(AQ$4)=YEAR($H240)),#REF!,IF(AND(MONTH(AQ$4)=MONTH($G240),YEAR(AQ$4)=YEAR($G240)),#REF!,IF(AND(AQ$4&lt;($H240+1),(AQ$4+1)&gt;$G240),$U240,0)))</f>
        <v>#REF!</v>
      </c>
      <c r="AR240" s="1285">
        <f>IF(AND(MONTH(AR$4)=MONTH($H240),YEAR(AR$4)=YEAR($H240)),#REF!,IF(AND(MONTH(AR$4)=MONTH($G240),YEAR(AR$4)=YEAR($G240)),#REF!,IF(AND(AR$4&lt;($H240+1),(AR$4+1)&gt;$G240),$U240,0)))</f>
        <v>4289.5</v>
      </c>
      <c r="AS240" s="1285">
        <f>IF(AND(MONTH(AS$4)=MONTH($H240),YEAR(AS$4)=YEAR($H240)),#REF!,IF(AND(MONTH(AS$4)=MONTH($G240),YEAR(AS$4)=YEAR($G240)),#REF!,IF(AND(AS$4&lt;($H240+1),(AS$4+1)&gt;$G240),$U240,0)))</f>
        <v>4289.5</v>
      </c>
      <c r="AT240" s="1285">
        <f>IF(AND(MONTH(AT$4)=MONTH($H240),YEAR(AT$4)=YEAR($H240)),#REF!,IF(AND(MONTH(AT$4)=MONTH($G240),YEAR(AT$4)=YEAR($G240)),#REF!,IF(AND(AT$4&lt;($H240+1),(AT$4+1)&gt;$G240),$U240,0)))</f>
        <v>4289.5</v>
      </c>
      <c r="AU240" s="1297"/>
      <c r="AV240" s="1028"/>
      <c r="AW240" s="1028"/>
    </row>
    <row r="241" spans="1:49" ht="18" customHeight="1">
      <c r="A241" s="1186">
        <v>94</v>
      </c>
      <c r="B241" s="1196" t="s">
        <v>262</v>
      </c>
      <c r="C241" s="1196"/>
      <c r="D241" s="1196"/>
      <c r="E241" s="1308" t="s">
        <v>270</v>
      </c>
      <c r="F241" s="1333" t="s">
        <v>271</v>
      </c>
      <c r="G241" s="1327">
        <v>45292</v>
      </c>
      <c r="H241" s="1327">
        <v>46295</v>
      </c>
      <c r="I241" s="1335">
        <v>120</v>
      </c>
      <c r="J241" s="1336">
        <v>1292</v>
      </c>
      <c r="K241" s="1336">
        <v>1292</v>
      </c>
      <c r="L241" s="1345">
        <v>8.9700000000000006</v>
      </c>
      <c r="M241" s="1345">
        <v>1.38</v>
      </c>
      <c r="N241" s="1345">
        <v>9.3955000000000002</v>
      </c>
      <c r="O241" s="1338">
        <v>2.2999999999999998</v>
      </c>
      <c r="P241" s="1339">
        <f t="shared" si="81"/>
        <v>10.35</v>
      </c>
      <c r="Q241" s="1284">
        <f t="shared" si="82"/>
        <v>11589.24</v>
      </c>
      <c r="R241" s="1285">
        <f t="shared" si="83"/>
        <v>1782.96</v>
      </c>
      <c r="S241" s="1285">
        <f t="shared" si="84"/>
        <v>13372.2</v>
      </c>
      <c r="T241" s="1285">
        <f t="shared" si="85"/>
        <v>12138.986000000001</v>
      </c>
      <c r="U241" s="1285">
        <f t="shared" si="86"/>
        <v>2971.6</v>
      </c>
      <c r="V241" s="1285">
        <f t="shared" si="87"/>
        <v>15110.585999999999</v>
      </c>
      <c r="W241" s="1285">
        <f>IF(AND(MONTH(W$4)=MONTH($H241),YEAR(W$4)=YEAR($H241)),#REF!,IF(AND(MONTH(W$4)=MONTH($G241),YEAR(W$4)=YEAR($G241)),#REF!,IF(AND(W$4&lt;($H241+1),(W$4+1)&gt;$G241),$Q241,0)))</f>
        <v>0</v>
      </c>
      <c r="X241" s="1285">
        <f>IF(AND(MONTH(X$4)=MONTH($H241),YEAR(X$4)=YEAR($H241)),#REF!,IF(AND(MONTH(X$4)=MONTH($G241),YEAR(X$4)=YEAR($G241)),#REF!,IF(AND(X$4&lt;($H241+1),(X$4+1)&gt;$G241),$T241,0)))</f>
        <v>0</v>
      </c>
      <c r="Y241" s="1285">
        <f>IF(AND(MONTH(Y$4)=MONTH($H241),YEAR(Y$4)=YEAR($H241)),#REF!,IF(AND(MONTH(Y$4)=MONTH($G241),YEAR(Y$4)=YEAR($G241)),#REF!,IF(AND(Y$4&lt;($H241+1),(Y$4+1)&gt;$G241),$T241,0)))</f>
        <v>0</v>
      </c>
      <c r="Z241" s="1285">
        <f>IF(AND(MONTH(Z$4)=MONTH($H241),YEAR(Z$4)=YEAR($H241)),#REF!,IF(AND(MONTH(Z$4)=MONTH($G241),YEAR(Z$4)=YEAR($G241)),#REF!,IF(AND(Z$4&lt;($H241+1),(Z$4+1)&gt;$G241),$T241,0)))</f>
        <v>0</v>
      </c>
      <c r="AA241" s="1285">
        <f>IF(AND(MONTH(AA$4)=MONTH($H241),YEAR(AA$4)=YEAR($H241)),#REF!,IF(AND(MONTH(AA$4)=MONTH($G241),YEAR(AA$4)=YEAR($G241)),#REF!,IF(AND(AA$4&lt;($H241+1),(AA$4+1)&gt;$G241),$T241,0)))</f>
        <v>0</v>
      </c>
      <c r="AB241" s="1285">
        <f>IF(AND(MONTH(AB$4)=MONTH($H241),YEAR(AB$4)=YEAR($H241)),#REF!,IF(AND(MONTH(AB$4)=MONTH($G241),YEAR(AB$4)=YEAR($G241)),#REF!,IF(AND(AB$4&lt;($H241+1),(AB$4+1)&gt;$G241),$T241,0)))</f>
        <v>0</v>
      </c>
      <c r="AC241" s="1285">
        <f>IF(AND(MONTH(AC$4)=MONTH($H241),YEAR(AC$4)=YEAR($H241)),#REF!,IF(AND(MONTH(AC$4)=MONTH($G241),YEAR(AC$4)=YEAR($G241)),#REF!,IF(AND(AC$4&lt;($H241+1),(AC$4+1)&gt;$G241),$T241,0)))</f>
        <v>0</v>
      </c>
      <c r="AD241" s="1285">
        <f>IF(AND(MONTH(AD$4)=MONTH($H241),YEAR(AD$4)=YEAR($H241)),#REF!,IF(AND(MONTH(AD$4)=MONTH($G241),YEAR(AD$4)=YEAR($G241)),#REF!,IF(AND(AD$4&lt;($H241+1),(AD$4+1)&gt;$G241),$T241,0)))</f>
        <v>0</v>
      </c>
      <c r="AE241" s="1285">
        <f>IF(AND(MONTH(AE$4)=MONTH($H241),YEAR(AE$4)=YEAR($H241)),#REF!,IF(AND(MONTH(AE$4)=MONTH($G241),YEAR(AE$4)=YEAR($G241)),#REF!,IF(AND(AE$4&lt;($H241+1),(AE$4+1)&gt;$G241),$T241,0)))</f>
        <v>0</v>
      </c>
      <c r="AF241" s="1285">
        <f>IF(AND(MONTH(AF$4)=MONTH($H241),YEAR(AF$4)=YEAR($H241)),#REF!,IF(AND(MONTH(AF$4)=MONTH($G241),YEAR(AF$4)=YEAR($G241)),#REF!,IF(AND(AF$4&lt;($H241+1),(AF$4+1)&gt;$G241),$T241,0)))</f>
        <v>0</v>
      </c>
      <c r="AG241" s="1285">
        <f>IF(AND(MONTH(AG$4)=MONTH($H241),YEAR(AG$4)=YEAR($H241)),#REF!,IF(AND(MONTH(AG$4)=MONTH($G241),YEAR(AG$4)=YEAR($G241)),#REF!,IF(AND(AG$4&lt;($H241+1),(AG$4+1)&gt;$G241),$T241,0)))</f>
        <v>0</v>
      </c>
      <c r="AH241" s="1285">
        <f>IF(AND(MONTH(AH$4)=MONTH($H241),YEAR(AH$4)=YEAR($H241)),#REF!,IF(AND(MONTH(AH$4)=MONTH($G241),YEAR(AH$4)=YEAR($G241)),#REF!,IF(AND(AH$4&lt;($H241+1),(AH$4+1)&gt;$G241),$T241,0)))</f>
        <v>0</v>
      </c>
      <c r="AI241" s="1285">
        <f>IF(AND(MONTH(AI$4)=MONTH($H241),YEAR(AI$4)=YEAR($H241)),#REF!,IF(AND(MONTH(AI$4)=MONTH($G241),YEAR(AI$4)=YEAR($G241)),#REF!,IF(AND(AI$4&lt;($H241+1),(AI$4+1)&gt;$G241),$R241,0)))</f>
        <v>0</v>
      </c>
      <c r="AJ241" s="1285">
        <f>IF(AND(MONTH(AJ$4)=MONTH($H241),YEAR(AJ$4)=YEAR($H241)),#REF!,IF(AND(MONTH(AJ$4)=MONTH($G241),YEAR(AJ$4)=YEAR($G241)),#REF!,IF(AND(AJ$4&lt;($H241+1),(AJ$4+1)&gt;$G241),$U241,0)))</f>
        <v>0</v>
      </c>
      <c r="AK241" s="1285">
        <f>IF(AND(MONTH(AK$4)=MONTH($H241),YEAR(AK$4)=YEAR($H241)),#REF!,IF(AND(MONTH(AK$4)=MONTH($G241),YEAR(AK$4)=YEAR($G241)),#REF!,IF(AND(AK$4&lt;($H241+1),(AK$4+1)&gt;$G241),$U241,0)))</f>
        <v>0</v>
      </c>
      <c r="AL241" s="1285">
        <f>IF(AND(MONTH(AL$4)=MONTH($H241),YEAR(AL$4)=YEAR($H241)),#REF!,IF(AND(MONTH(AL$4)=MONTH($G241),YEAR(AL$4)=YEAR($G241)),#REF!,IF(AND(AL$4&lt;($H241+1),(AL$4+1)&gt;$G241),$U241,0)))</f>
        <v>0</v>
      </c>
      <c r="AM241" s="1285">
        <f>IF(AND(MONTH(AM$4)=MONTH($H241),YEAR(AM$4)=YEAR($H241)),#REF!,IF(AND(MONTH(AM$4)=MONTH($G241),YEAR(AM$4)=YEAR($G241)),#REF!,IF(AND(AM$4&lt;($H241+1),(AM$4+1)&gt;$G241),$U241,0)))</f>
        <v>0</v>
      </c>
      <c r="AN241" s="1285">
        <f>IF(AND(MONTH(AN$4)=MONTH($H241),YEAR(AN$4)=YEAR($H241)),#REF!,IF(AND(MONTH(AN$4)=MONTH($G241),YEAR(AN$4)=YEAR($G241)),#REF!,IF(AND(AN$4&lt;($H241+1),(AN$4+1)&gt;$G241),$U241,0)))</f>
        <v>0</v>
      </c>
      <c r="AO241" s="1285">
        <f>IF(AND(MONTH(AO$4)=MONTH($H241),YEAR(AO$4)=YEAR($H241)),#REF!,IF(AND(MONTH(AO$4)=MONTH($G241),YEAR(AO$4)=YEAR($G241)),#REF!,IF(AND(AO$4&lt;($H241+1),(AO$4+1)&gt;$G241),$U241,0)))</f>
        <v>0</v>
      </c>
      <c r="AP241" s="1285">
        <f>IF(AND(MONTH(AP$4)=MONTH($H241),YEAR(AP$4)=YEAR($H241)),#REF!,IF(AND(MONTH(AP$4)=MONTH($G241),YEAR(AP$4)=YEAR($G241)),#REF!,IF(AND(AP$4&lt;($H241+1),(AP$4+1)&gt;$G241),$U241,0)))</f>
        <v>0</v>
      </c>
      <c r="AQ241" s="1285">
        <f>IF(AND(MONTH(AQ$4)=MONTH($H241),YEAR(AQ$4)=YEAR($H241)),#REF!,IF(AND(MONTH(AQ$4)=MONTH($G241),YEAR(AQ$4)=YEAR($G241)),#REF!,IF(AND(AQ$4&lt;($H241+1),(AQ$4+1)&gt;$G241),$U241,0)))</f>
        <v>0</v>
      </c>
      <c r="AR241" s="1285">
        <f>IF(AND(MONTH(AR$4)=MONTH($H241),YEAR(AR$4)=YEAR($H241)),#REF!,IF(AND(MONTH(AR$4)=MONTH($G241),YEAR(AR$4)=YEAR($G241)),#REF!,IF(AND(AR$4&lt;($H241+1),(AR$4+1)&gt;$G241),$U241,0)))</f>
        <v>0</v>
      </c>
      <c r="AS241" s="1285">
        <f>IF(AND(MONTH(AS$4)=MONTH($H241),YEAR(AS$4)=YEAR($H241)),#REF!,IF(AND(MONTH(AS$4)=MONTH($G241),YEAR(AS$4)=YEAR($G241)),#REF!,IF(AND(AS$4&lt;($H241+1),(AS$4+1)&gt;$G241),$U241,0)))</f>
        <v>0</v>
      </c>
      <c r="AT241" s="1285">
        <f>IF(AND(MONTH(AT$4)=MONTH($H241),YEAR(AT$4)=YEAR($H241)),#REF!,IF(AND(MONTH(AT$4)=MONTH($G241),YEAR(AT$4)=YEAR($G241)),#REF!,IF(AND(AT$4&lt;($H241+1),(AT$4+1)&gt;$G241),$U241,0)))</f>
        <v>0</v>
      </c>
      <c r="AU241" s="1297"/>
      <c r="AV241" s="1028"/>
      <c r="AW241" s="1028"/>
    </row>
    <row r="242" spans="1:49" ht="18" customHeight="1">
      <c r="A242" s="1186">
        <v>95</v>
      </c>
      <c r="B242" s="1187" t="s">
        <v>262</v>
      </c>
      <c r="C242" s="1187" t="s">
        <v>35</v>
      </c>
      <c r="D242" s="1187" t="s">
        <v>272</v>
      </c>
      <c r="E242" s="1187" t="s">
        <v>273</v>
      </c>
      <c r="F242" s="1214" t="s">
        <v>274</v>
      </c>
      <c r="G242" s="1190">
        <v>44713</v>
      </c>
      <c r="H242" s="1190">
        <v>45077</v>
      </c>
      <c r="I242" s="1235">
        <f>K242/10.7639</f>
        <v>148.92371724003399</v>
      </c>
      <c r="J242" s="1236">
        <v>1603</v>
      </c>
      <c r="K242" s="1236">
        <v>1603</v>
      </c>
      <c r="L242" s="1237">
        <v>12.19</v>
      </c>
      <c r="M242" s="1237">
        <v>1.38</v>
      </c>
      <c r="N242" s="1237">
        <v>13.0985</v>
      </c>
      <c r="O242" s="1238">
        <v>2.2999999999999998</v>
      </c>
      <c r="P242" s="1234">
        <f t="shared" si="81"/>
        <v>13.57</v>
      </c>
      <c r="Q242" s="1284">
        <f t="shared" si="82"/>
        <v>19540.57</v>
      </c>
      <c r="R242" s="1285">
        <f t="shared" si="83"/>
        <v>2212.14</v>
      </c>
      <c r="S242" s="1285">
        <f t="shared" si="84"/>
        <v>21752.71</v>
      </c>
      <c r="T242" s="1285">
        <f t="shared" si="85"/>
        <v>20996.895499999999</v>
      </c>
      <c r="U242" s="1285">
        <f t="shared" si="86"/>
        <v>3686.9</v>
      </c>
      <c r="V242" s="1285">
        <f t="shared" si="87"/>
        <v>24683.7955</v>
      </c>
      <c r="W242" s="1285">
        <f>IF(AND(MONTH(W$4)=MONTH($H242),YEAR(W$4)=YEAR($H242)),#REF!,IF(AND(MONTH(W$4)=MONTH($G242),YEAR(W$4)=YEAR($G242)),#REF!,IF(AND(W$4&lt;($H242+1),(W$4+1)&gt;$G242),$Q242,0)))</f>
        <v>19540.57</v>
      </c>
      <c r="X242" s="1285">
        <f>IF(AND(MONTH(X$4)=MONTH($H242),YEAR(X$4)=YEAR($H242)),#REF!,IF(AND(MONTH(X$4)=MONTH($G242),YEAR(X$4)=YEAR($G242)),#REF!,IF(AND(X$4&lt;($H242+1),(X$4+1)&gt;$G242),$T242,0)))</f>
        <v>20996.895499999999</v>
      </c>
      <c r="Y242" s="1285">
        <f>IF(AND(MONTH(Y$4)=MONTH($H242),YEAR(Y$4)=YEAR($H242)),#REF!,IF(AND(MONTH(Y$4)=MONTH($G242),YEAR(Y$4)=YEAR($G242)),#REF!,IF(AND(Y$4&lt;($H242+1),(Y$4+1)&gt;$G242),$T242,0)))</f>
        <v>20996.895499999999</v>
      </c>
      <c r="Z242" s="1285">
        <f>IF(AND(MONTH(Z$4)=MONTH($H242),YEAR(Z$4)=YEAR($H242)),#REF!,IF(AND(MONTH(Z$4)=MONTH($G242),YEAR(Z$4)=YEAR($G242)),#REF!,IF(AND(Z$4&lt;($H242+1),(Z$4+1)&gt;$G242),$T242,0)))</f>
        <v>20996.895499999999</v>
      </c>
      <c r="AA242" s="1285" t="e">
        <f>IF(AND(MONTH(AA$4)=MONTH($H242),YEAR(AA$4)=YEAR($H242)),#REF!,IF(AND(MONTH(AA$4)=MONTH($G242),YEAR(AA$4)=YEAR($G242)),#REF!,IF(AND(AA$4&lt;($H242+1),(AA$4+1)&gt;$G242),$T242,0)))</f>
        <v>#REF!</v>
      </c>
      <c r="AB242" s="1285">
        <f>IF(AND(MONTH(AB$4)=MONTH($H242),YEAR(AB$4)=YEAR($H242)),#REF!,IF(AND(MONTH(AB$4)=MONTH($G242),YEAR(AB$4)=YEAR($G242)),#REF!,IF(AND(AB$4&lt;($H242+1),(AB$4+1)&gt;$G242),$T242,0)))</f>
        <v>0</v>
      </c>
      <c r="AC242" s="1285">
        <f>IF(AND(MONTH(AC$4)=MONTH($H242),YEAR(AC$4)=YEAR($H242)),#REF!,IF(AND(MONTH(AC$4)=MONTH($G242),YEAR(AC$4)=YEAR($G242)),#REF!,IF(AND(AC$4&lt;($H242+1),(AC$4+1)&gt;$G242),$T242,0)))</f>
        <v>0</v>
      </c>
      <c r="AD242" s="1285">
        <f>IF(AND(MONTH(AD$4)=MONTH($H242),YEAR(AD$4)=YEAR($H242)),#REF!,IF(AND(MONTH(AD$4)=MONTH($G242),YEAR(AD$4)=YEAR($G242)),#REF!,IF(AND(AD$4&lt;($H242+1),(AD$4+1)&gt;$G242),$T242,0)))</f>
        <v>0</v>
      </c>
      <c r="AE242" s="1285">
        <f>IF(AND(MONTH(AE$4)=MONTH($H242),YEAR(AE$4)=YEAR($H242)),#REF!,IF(AND(MONTH(AE$4)=MONTH($G242),YEAR(AE$4)=YEAR($G242)),#REF!,IF(AND(AE$4&lt;($H242+1),(AE$4+1)&gt;$G242),$T242,0)))</f>
        <v>0</v>
      </c>
      <c r="AF242" s="1285">
        <f>IF(AND(MONTH(AF$4)=MONTH($H242),YEAR(AF$4)=YEAR($H242)),#REF!,IF(AND(MONTH(AF$4)=MONTH($G242),YEAR(AF$4)=YEAR($G242)),#REF!,IF(AND(AF$4&lt;($H242+1),(AF$4+1)&gt;$G242),$T242,0)))</f>
        <v>0</v>
      </c>
      <c r="AG242" s="1285">
        <f>IF(AND(MONTH(AG$4)=MONTH($H242),YEAR(AG$4)=YEAR($H242)),#REF!,IF(AND(MONTH(AG$4)=MONTH($G242),YEAR(AG$4)=YEAR($G242)),#REF!,IF(AND(AG$4&lt;($H242+1),(AG$4+1)&gt;$G242),$T242,0)))</f>
        <v>0</v>
      </c>
      <c r="AH242" s="1285">
        <f>IF(AND(MONTH(AH$4)=MONTH($H242),YEAR(AH$4)=YEAR($H242)),#REF!,IF(AND(MONTH(AH$4)=MONTH($G242),YEAR(AH$4)=YEAR($G242)),#REF!,IF(AND(AH$4&lt;($H242+1),(AH$4+1)&gt;$G242),$T242,0)))</f>
        <v>0</v>
      </c>
      <c r="AI242" s="1285">
        <f>IF(AND(MONTH(AI$4)=MONTH($H242),YEAR(AI$4)=YEAR($H242)),#REF!,IF(AND(MONTH(AI$4)=MONTH($G242),YEAR(AI$4)=YEAR($G242)),#REF!,IF(AND(AI$4&lt;($H242+1),(AI$4+1)&gt;$G242),$R242,0)))</f>
        <v>2212.14</v>
      </c>
      <c r="AJ242" s="1285">
        <f>IF(AND(MONTH(AJ$4)=MONTH($H242),YEAR(AJ$4)=YEAR($H242)),#REF!,IF(AND(MONTH(AJ$4)=MONTH($G242),YEAR(AJ$4)=YEAR($G242)),#REF!,IF(AND(AJ$4&lt;($H242+1),(AJ$4+1)&gt;$G242),$U242,0)))</f>
        <v>3686.9</v>
      </c>
      <c r="AK242" s="1285">
        <f>IF(AND(MONTH(AK$4)=MONTH($H242),YEAR(AK$4)=YEAR($H242)),#REF!,IF(AND(MONTH(AK$4)=MONTH($G242),YEAR(AK$4)=YEAR($G242)),#REF!,IF(AND(AK$4&lt;($H242+1),(AK$4+1)&gt;$G242),$U242,0)))</f>
        <v>3686.9</v>
      </c>
      <c r="AL242" s="1285">
        <f>IF(AND(MONTH(AL$4)=MONTH($H242),YEAR(AL$4)=YEAR($H242)),#REF!,IF(AND(MONTH(AL$4)=MONTH($G242),YEAR(AL$4)=YEAR($G242)),#REF!,IF(AND(AL$4&lt;($H242+1),(AL$4+1)&gt;$G242),$U242,0)))</f>
        <v>3686.9</v>
      </c>
      <c r="AM242" s="1285" t="e">
        <f>IF(AND(MONTH(AM$4)=MONTH($H242),YEAR(AM$4)=YEAR($H242)),#REF!,IF(AND(MONTH(AM$4)=MONTH($G242),YEAR(AM$4)=YEAR($G242)),#REF!,IF(AND(AM$4&lt;($H242+1),(AM$4+1)&gt;$G242),$U242,0)))</f>
        <v>#REF!</v>
      </c>
      <c r="AN242" s="1285">
        <f>IF(AND(MONTH(AN$4)=MONTH($H242),YEAR(AN$4)=YEAR($H242)),#REF!,IF(AND(MONTH(AN$4)=MONTH($G242),YEAR(AN$4)=YEAR($G242)),#REF!,IF(AND(AN$4&lt;($H242+1),(AN$4+1)&gt;$G242),$U242,0)))</f>
        <v>0</v>
      </c>
      <c r="AO242" s="1285">
        <f>IF(AND(MONTH(AO$4)=MONTH($H242),YEAR(AO$4)=YEAR($H242)),#REF!,IF(AND(MONTH(AO$4)=MONTH($G242),YEAR(AO$4)=YEAR($G242)),#REF!,IF(AND(AO$4&lt;($H242+1),(AO$4+1)&gt;$G242),$U242,0)))</f>
        <v>0</v>
      </c>
      <c r="AP242" s="1285">
        <f>IF(AND(MONTH(AP$4)=MONTH($H242),YEAR(AP$4)=YEAR($H242)),#REF!,IF(AND(MONTH(AP$4)=MONTH($G242),YEAR(AP$4)=YEAR($G242)),#REF!,IF(AND(AP$4&lt;($H242+1),(AP$4+1)&gt;$G242),$U242,0)))</f>
        <v>0</v>
      </c>
      <c r="AQ242" s="1285">
        <f>IF(AND(MONTH(AQ$4)=MONTH($H242),YEAR(AQ$4)=YEAR($H242)),#REF!,IF(AND(MONTH(AQ$4)=MONTH($G242),YEAR(AQ$4)=YEAR($G242)),#REF!,IF(AND(AQ$4&lt;($H242+1),(AQ$4+1)&gt;$G242),$U242,0)))</f>
        <v>0</v>
      </c>
      <c r="AR242" s="1285">
        <f>IF(AND(MONTH(AR$4)=MONTH($H242),YEAR(AR$4)=YEAR($H242)),#REF!,IF(AND(MONTH(AR$4)=MONTH($G242),YEAR(AR$4)=YEAR($G242)),#REF!,IF(AND(AR$4&lt;($H242+1),(AR$4+1)&gt;$G242),$U242,0)))</f>
        <v>0</v>
      </c>
      <c r="AS242" s="1285">
        <f>IF(AND(MONTH(AS$4)=MONTH($H242),YEAR(AS$4)=YEAR($H242)),#REF!,IF(AND(MONTH(AS$4)=MONTH($G242),YEAR(AS$4)=YEAR($G242)),#REF!,IF(AND(AS$4&lt;($H242+1),(AS$4+1)&gt;$G242),$U242,0)))</f>
        <v>0</v>
      </c>
      <c r="AT242" s="1285">
        <f>IF(AND(MONTH(AT$4)=MONTH($H242),YEAR(AT$4)=YEAR($H242)),#REF!,IF(AND(MONTH(AT$4)=MONTH($G242),YEAR(AT$4)=YEAR($G242)),#REF!,IF(AND(AT$4&lt;($H242+1),(AT$4+1)&gt;$G242),$U242,0)))</f>
        <v>0</v>
      </c>
      <c r="AU242" s="1297"/>
      <c r="AV242" s="1028"/>
      <c r="AW242" s="1028"/>
    </row>
    <row r="243" spans="1:49" ht="18" customHeight="1">
      <c r="A243" s="1186">
        <v>96</v>
      </c>
      <c r="B243" s="1187" t="s">
        <v>262</v>
      </c>
      <c r="C243" s="1187" t="s">
        <v>35</v>
      </c>
      <c r="D243" s="1187"/>
      <c r="E243" s="1187" t="s">
        <v>275</v>
      </c>
      <c r="F243" s="1214" t="s">
        <v>276</v>
      </c>
      <c r="G243" s="1190">
        <v>44583</v>
      </c>
      <c r="H243" s="1190">
        <v>44947</v>
      </c>
      <c r="I243" s="1235">
        <v>94.56</v>
      </c>
      <c r="J243" s="1236">
        <v>1370</v>
      </c>
      <c r="K243" s="1236">
        <v>1370</v>
      </c>
      <c r="L243" s="1237">
        <v>9.5449999999999999</v>
      </c>
      <c r="M243" s="1237">
        <v>1.38</v>
      </c>
      <c r="N243" s="1237">
        <v>10.056749999999999</v>
      </c>
      <c r="O243" s="1238">
        <v>2.2999999999999998</v>
      </c>
      <c r="P243" s="1234">
        <f t="shared" si="81"/>
        <v>10.925000000000001</v>
      </c>
      <c r="Q243" s="1284">
        <f t="shared" si="82"/>
        <v>13076.65</v>
      </c>
      <c r="R243" s="1285">
        <f t="shared" si="83"/>
        <v>1890.6</v>
      </c>
      <c r="S243" s="1285">
        <f t="shared" si="84"/>
        <v>14967.25</v>
      </c>
      <c r="T243" s="1285">
        <f t="shared" si="85"/>
        <v>13777.747499999999</v>
      </c>
      <c r="U243" s="1285">
        <f t="shared" si="86"/>
        <v>3151</v>
      </c>
      <c r="V243" s="1285">
        <f t="shared" si="87"/>
        <v>16928.747500000001</v>
      </c>
      <c r="W243" s="1285" t="e">
        <f>IF(AND(MONTH(W$4)=MONTH($H243),YEAR(W$4)=YEAR($H243)),#REF!,IF(AND(MONTH(W$4)=MONTH($G243),YEAR(W$4)=YEAR($G243)),#REF!,IF(AND(W$4&lt;($H243+1),(W$4+1)&gt;$G243),$Q243,0)))</f>
        <v>#REF!</v>
      </c>
      <c r="X243" s="1285">
        <f>IF(AND(MONTH(X$4)=MONTH($H243),YEAR(X$4)=YEAR($H243)),#REF!,IF(AND(MONTH(X$4)=MONTH($G243),YEAR(X$4)=YEAR($G243)),#REF!,IF(AND(X$4&lt;($H243+1),(X$4+1)&gt;$G243),$T243,0)))</f>
        <v>0</v>
      </c>
      <c r="Y243" s="1285">
        <f>IF(AND(MONTH(Y$4)=MONTH($H243),YEAR(Y$4)=YEAR($H243)),#REF!,IF(AND(MONTH(Y$4)=MONTH($G243),YEAR(Y$4)=YEAR($G243)),#REF!,IF(AND(Y$4&lt;($H243+1),(Y$4+1)&gt;$G243),$T243,0)))</f>
        <v>0</v>
      </c>
      <c r="Z243" s="1285">
        <f>IF(AND(MONTH(Z$4)=MONTH($H243),YEAR(Z$4)=YEAR($H243)),#REF!,IF(AND(MONTH(Z$4)=MONTH($G243),YEAR(Z$4)=YEAR($G243)),#REF!,IF(AND(Z$4&lt;($H243+1),(Z$4+1)&gt;$G243),$T243,0)))</f>
        <v>0</v>
      </c>
      <c r="AA243" s="1285">
        <f>IF(AND(MONTH(AA$4)=MONTH($H243),YEAR(AA$4)=YEAR($H243)),#REF!,IF(AND(MONTH(AA$4)=MONTH($G243),YEAR(AA$4)=YEAR($G243)),#REF!,IF(AND(AA$4&lt;($H243+1),(AA$4+1)&gt;$G243),$T243,0)))</f>
        <v>0</v>
      </c>
      <c r="AB243" s="1285">
        <f>IF(AND(MONTH(AB$4)=MONTH($H243),YEAR(AB$4)=YEAR($H243)),#REF!,IF(AND(MONTH(AB$4)=MONTH($G243),YEAR(AB$4)=YEAR($G243)),#REF!,IF(AND(AB$4&lt;($H243+1),(AB$4+1)&gt;$G243),$T243,0)))</f>
        <v>0</v>
      </c>
      <c r="AC243" s="1285">
        <f>IF(AND(MONTH(AC$4)=MONTH($H243),YEAR(AC$4)=YEAR($H243)),#REF!,IF(AND(MONTH(AC$4)=MONTH($G243),YEAR(AC$4)=YEAR($G243)),#REF!,IF(AND(AC$4&lt;($H243+1),(AC$4+1)&gt;$G243),$T243,0)))</f>
        <v>0</v>
      </c>
      <c r="AD243" s="1285">
        <f>IF(AND(MONTH(AD$4)=MONTH($H243),YEAR(AD$4)=YEAR($H243)),#REF!,IF(AND(MONTH(AD$4)=MONTH($G243),YEAR(AD$4)=YEAR($G243)),#REF!,IF(AND(AD$4&lt;($H243+1),(AD$4+1)&gt;$G243),$T243,0)))</f>
        <v>0</v>
      </c>
      <c r="AE243" s="1285">
        <f>IF(AND(MONTH(AE$4)=MONTH($H243),YEAR(AE$4)=YEAR($H243)),#REF!,IF(AND(MONTH(AE$4)=MONTH($G243),YEAR(AE$4)=YEAR($G243)),#REF!,IF(AND(AE$4&lt;($H243+1),(AE$4+1)&gt;$G243),$T243,0)))</f>
        <v>0</v>
      </c>
      <c r="AF243" s="1285">
        <f>IF(AND(MONTH(AF$4)=MONTH($H243),YEAR(AF$4)=YEAR($H243)),#REF!,IF(AND(MONTH(AF$4)=MONTH($G243),YEAR(AF$4)=YEAR($G243)),#REF!,IF(AND(AF$4&lt;($H243+1),(AF$4+1)&gt;$G243),$T243,0)))</f>
        <v>0</v>
      </c>
      <c r="AG243" s="1285">
        <f>IF(AND(MONTH(AG$4)=MONTH($H243),YEAR(AG$4)=YEAR($H243)),#REF!,IF(AND(MONTH(AG$4)=MONTH($G243),YEAR(AG$4)=YEAR($G243)),#REF!,IF(AND(AG$4&lt;($H243+1),(AG$4+1)&gt;$G243),$T243,0)))</f>
        <v>0</v>
      </c>
      <c r="AH243" s="1285">
        <f>IF(AND(MONTH(AH$4)=MONTH($H243),YEAR(AH$4)=YEAR($H243)),#REF!,IF(AND(MONTH(AH$4)=MONTH($G243),YEAR(AH$4)=YEAR($G243)),#REF!,IF(AND(AH$4&lt;($H243+1),(AH$4+1)&gt;$G243),$T243,0)))</f>
        <v>0</v>
      </c>
      <c r="AI243" s="1285" t="e">
        <f>IF(AND(MONTH(AI$4)=MONTH($H243),YEAR(AI$4)=YEAR($H243)),#REF!,IF(AND(MONTH(AI$4)=MONTH($G243),YEAR(AI$4)=YEAR($G243)),#REF!,IF(AND(AI$4&lt;($H243+1),(AI$4+1)&gt;$G243),$R243,0)))</f>
        <v>#REF!</v>
      </c>
      <c r="AJ243" s="1285">
        <f>IF(AND(MONTH(AJ$4)=MONTH($H243),YEAR(AJ$4)=YEAR($H243)),#REF!,IF(AND(MONTH(AJ$4)=MONTH($G243),YEAR(AJ$4)=YEAR($G243)),#REF!,IF(AND(AJ$4&lt;($H243+1),(AJ$4+1)&gt;$G243),$U243,0)))</f>
        <v>0</v>
      </c>
      <c r="AK243" s="1285">
        <f>IF(AND(MONTH(AK$4)=MONTH($H243),YEAR(AK$4)=YEAR($H243)),#REF!,IF(AND(MONTH(AK$4)=MONTH($G243),YEAR(AK$4)=YEAR($G243)),#REF!,IF(AND(AK$4&lt;($H243+1),(AK$4+1)&gt;$G243),$U243,0)))</f>
        <v>0</v>
      </c>
      <c r="AL243" s="1285">
        <f>IF(AND(MONTH(AL$4)=MONTH($H243),YEAR(AL$4)=YEAR($H243)),#REF!,IF(AND(MONTH(AL$4)=MONTH($G243),YEAR(AL$4)=YEAR($G243)),#REF!,IF(AND(AL$4&lt;($H243+1),(AL$4+1)&gt;$G243),$U243,0)))</f>
        <v>0</v>
      </c>
      <c r="AM243" s="1285">
        <f>IF(AND(MONTH(AM$4)=MONTH($H243),YEAR(AM$4)=YEAR($H243)),#REF!,IF(AND(MONTH(AM$4)=MONTH($G243),YEAR(AM$4)=YEAR($G243)),#REF!,IF(AND(AM$4&lt;($H243+1),(AM$4+1)&gt;$G243),$U243,0)))</f>
        <v>0</v>
      </c>
      <c r="AN243" s="1285">
        <f>IF(AND(MONTH(AN$4)=MONTH($H243),YEAR(AN$4)=YEAR($H243)),#REF!,IF(AND(MONTH(AN$4)=MONTH($G243),YEAR(AN$4)=YEAR($G243)),#REF!,IF(AND(AN$4&lt;($H243+1),(AN$4+1)&gt;$G243),$U243,0)))</f>
        <v>0</v>
      </c>
      <c r="AO243" s="1285">
        <f>IF(AND(MONTH(AO$4)=MONTH($H243),YEAR(AO$4)=YEAR($H243)),#REF!,IF(AND(MONTH(AO$4)=MONTH($G243),YEAR(AO$4)=YEAR($G243)),#REF!,IF(AND(AO$4&lt;($H243+1),(AO$4+1)&gt;$G243),$U243,0)))</f>
        <v>0</v>
      </c>
      <c r="AP243" s="1285">
        <f>IF(AND(MONTH(AP$4)=MONTH($H243),YEAR(AP$4)=YEAR($H243)),#REF!,IF(AND(MONTH(AP$4)=MONTH($G243),YEAR(AP$4)=YEAR($G243)),#REF!,IF(AND(AP$4&lt;($H243+1),(AP$4+1)&gt;$G243),$U243,0)))</f>
        <v>0</v>
      </c>
      <c r="AQ243" s="1285">
        <f>IF(AND(MONTH(AQ$4)=MONTH($H243),YEAR(AQ$4)=YEAR($H243)),#REF!,IF(AND(MONTH(AQ$4)=MONTH($G243),YEAR(AQ$4)=YEAR($G243)),#REF!,IF(AND(AQ$4&lt;($H243+1),(AQ$4+1)&gt;$G243),$U243,0)))</f>
        <v>0</v>
      </c>
      <c r="AR243" s="1285">
        <f>IF(AND(MONTH(AR$4)=MONTH($H243),YEAR(AR$4)=YEAR($H243)),#REF!,IF(AND(MONTH(AR$4)=MONTH($G243),YEAR(AR$4)=YEAR($G243)),#REF!,IF(AND(AR$4&lt;($H243+1),(AR$4+1)&gt;$G243),$U243,0)))</f>
        <v>0</v>
      </c>
      <c r="AS243" s="1285">
        <f>IF(AND(MONTH(AS$4)=MONTH($H243),YEAR(AS$4)=YEAR($H243)),#REF!,IF(AND(MONTH(AS$4)=MONTH($G243),YEAR(AS$4)=YEAR($G243)),#REF!,IF(AND(AS$4&lt;($H243+1),(AS$4+1)&gt;$G243),$U243,0)))</f>
        <v>0</v>
      </c>
      <c r="AT243" s="1285">
        <f>IF(AND(MONTH(AT$4)=MONTH($H243),YEAR(AT$4)=YEAR($H243)),#REF!,IF(AND(MONTH(AT$4)=MONTH($G243),YEAR(AT$4)=YEAR($G243)),#REF!,IF(AND(AT$4&lt;($H243+1),(AT$4+1)&gt;$G243),$U243,0)))</f>
        <v>0</v>
      </c>
      <c r="AU243" s="1297"/>
      <c r="AV243" s="1028"/>
      <c r="AW243" s="1028"/>
    </row>
    <row r="244" spans="1:49" ht="18" customHeight="1">
      <c r="A244" s="1186">
        <v>96</v>
      </c>
      <c r="B244" s="1187" t="s">
        <v>262</v>
      </c>
      <c r="C244" s="1187" t="s">
        <v>35</v>
      </c>
      <c r="D244" s="1187"/>
      <c r="E244" s="1187"/>
      <c r="F244" s="1214" t="s">
        <v>276</v>
      </c>
      <c r="G244" s="1190">
        <v>44948</v>
      </c>
      <c r="H244" s="1190">
        <v>45312</v>
      </c>
      <c r="I244" s="1235">
        <v>94.56</v>
      </c>
      <c r="J244" s="1236">
        <v>0</v>
      </c>
      <c r="K244" s="1236">
        <v>1370</v>
      </c>
      <c r="L244" s="1237">
        <v>10.119999999999999</v>
      </c>
      <c r="M244" s="1237">
        <v>1.38</v>
      </c>
      <c r="N244" s="1237">
        <v>10.718</v>
      </c>
      <c r="O244" s="1238">
        <v>2.2999999999999998</v>
      </c>
      <c r="P244" s="1234">
        <f t="shared" si="81"/>
        <v>11.5</v>
      </c>
      <c r="Q244" s="1284">
        <f t="shared" si="82"/>
        <v>13864.4</v>
      </c>
      <c r="R244" s="1285">
        <f t="shared" si="83"/>
        <v>1890.6</v>
      </c>
      <c r="S244" s="1285">
        <f t="shared" si="84"/>
        <v>15755</v>
      </c>
      <c r="T244" s="1285">
        <f t="shared" si="85"/>
        <v>14683.66</v>
      </c>
      <c r="U244" s="1285">
        <f t="shared" si="86"/>
        <v>3151</v>
      </c>
      <c r="V244" s="1285">
        <f t="shared" si="87"/>
        <v>17834.66</v>
      </c>
      <c r="W244" s="1285" t="e">
        <f>IF(AND(MONTH(W$4)=MONTH($H244),YEAR(W$4)=YEAR($H244)),#REF!,IF(AND(MONTH(W$4)=MONTH($G244),YEAR(W$4)=YEAR($G244)),#REF!,IF(AND(W$4&lt;($H244+1),(W$4+1)&gt;$G244),$Q244,0)))</f>
        <v>#REF!</v>
      </c>
      <c r="X244" s="1285">
        <f>IF(AND(MONTH(X$4)=MONTH($H244),YEAR(X$4)=YEAR($H244)),#REF!,IF(AND(MONTH(X$4)=MONTH($G244),YEAR(X$4)=YEAR($G244)),#REF!,IF(AND(X$4&lt;($H244+1),(X$4+1)&gt;$G244),$T244,0)))</f>
        <v>14683.66</v>
      </c>
      <c r="Y244" s="1285">
        <f>IF(AND(MONTH(Y$4)=MONTH($H244),YEAR(Y$4)=YEAR($H244)),#REF!,IF(AND(MONTH(Y$4)=MONTH($G244),YEAR(Y$4)=YEAR($G244)),#REF!,IF(AND(Y$4&lt;($H244+1),(Y$4+1)&gt;$G244),$T244,0)))</f>
        <v>14683.66</v>
      </c>
      <c r="Z244" s="1285">
        <f>IF(AND(MONTH(Z$4)=MONTH($H244),YEAR(Z$4)=YEAR($H244)),#REF!,IF(AND(MONTH(Z$4)=MONTH($G244),YEAR(Z$4)=YEAR($G244)),#REF!,IF(AND(Z$4&lt;($H244+1),(Z$4+1)&gt;$G244),$T244,0)))</f>
        <v>14683.66</v>
      </c>
      <c r="AA244" s="1285">
        <f>IF(AND(MONTH(AA$4)=MONTH($H244),YEAR(AA$4)=YEAR($H244)),#REF!,IF(AND(MONTH(AA$4)=MONTH($G244),YEAR(AA$4)=YEAR($G244)),#REF!,IF(AND(AA$4&lt;($H244+1),(AA$4+1)&gt;$G244),$T244,0)))</f>
        <v>14683.66</v>
      </c>
      <c r="AB244" s="1285">
        <f>IF(AND(MONTH(AB$4)=MONTH($H244),YEAR(AB$4)=YEAR($H244)),#REF!,IF(AND(MONTH(AB$4)=MONTH($G244),YEAR(AB$4)=YEAR($G244)),#REF!,IF(AND(AB$4&lt;($H244+1),(AB$4+1)&gt;$G244),$T244,0)))</f>
        <v>14683.66</v>
      </c>
      <c r="AC244" s="1285">
        <f>IF(AND(MONTH(AC$4)=MONTH($H244),YEAR(AC$4)=YEAR($H244)),#REF!,IF(AND(MONTH(AC$4)=MONTH($G244),YEAR(AC$4)=YEAR($G244)),#REF!,IF(AND(AC$4&lt;($H244+1),(AC$4+1)&gt;$G244),$T244,0)))</f>
        <v>14683.66</v>
      </c>
      <c r="AD244" s="1285">
        <f>IF(AND(MONTH(AD$4)=MONTH($H244),YEAR(AD$4)=YEAR($H244)),#REF!,IF(AND(MONTH(AD$4)=MONTH($G244),YEAR(AD$4)=YEAR($G244)),#REF!,IF(AND(AD$4&lt;($H244+1),(AD$4+1)&gt;$G244),$T244,0)))</f>
        <v>14683.66</v>
      </c>
      <c r="AE244" s="1285">
        <f>IF(AND(MONTH(AE$4)=MONTH($H244),YEAR(AE$4)=YEAR($H244)),#REF!,IF(AND(MONTH(AE$4)=MONTH($G244),YEAR(AE$4)=YEAR($G244)),#REF!,IF(AND(AE$4&lt;($H244+1),(AE$4+1)&gt;$G244),$T244,0)))</f>
        <v>14683.66</v>
      </c>
      <c r="AF244" s="1285">
        <f>IF(AND(MONTH(AF$4)=MONTH($H244),YEAR(AF$4)=YEAR($H244)),#REF!,IF(AND(MONTH(AF$4)=MONTH($G244),YEAR(AF$4)=YEAR($G244)),#REF!,IF(AND(AF$4&lt;($H244+1),(AF$4+1)&gt;$G244),$T244,0)))</f>
        <v>14683.66</v>
      </c>
      <c r="AG244" s="1285">
        <f>IF(AND(MONTH(AG$4)=MONTH($H244),YEAR(AG$4)=YEAR($H244)),#REF!,IF(AND(MONTH(AG$4)=MONTH($G244),YEAR(AG$4)=YEAR($G244)),#REF!,IF(AND(AG$4&lt;($H244+1),(AG$4+1)&gt;$G244),$T244,0)))</f>
        <v>14683.66</v>
      </c>
      <c r="AH244" s="1285">
        <f>IF(AND(MONTH(AH$4)=MONTH($H244),YEAR(AH$4)=YEAR($H244)),#REF!,IF(AND(MONTH(AH$4)=MONTH($G244),YEAR(AH$4)=YEAR($G244)),#REF!,IF(AND(AH$4&lt;($H244+1),(AH$4+1)&gt;$G244),$T244,0)))</f>
        <v>14683.66</v>
      </c>
      <c r="AI244" s="1285" t="e">
        <f>IF(AND(MONTH(AI$4)=MONTH($H244),YEAR(AI$4)=YEAR($H244)),#REF!,IF(AND(MONTH(AI$4)=MONTH($G244),YEAR(AI$4)=YEAR($G244)),#REF!,IF(AND(AI$4&lt;($H244+1),(AI$4+1)&gt;$G244),$R244,0)))</f>
        <v>#REF!</v>
      </c>
      <c r="AJ244" s="1285">
        <f>IF(AND(MONTH(AJ$4)=MONTH($H244),YEAR(AJ$4)=YEAR($H244)),#REF!,IF(AND(MONTH(AJ$4)=MONTH($G244),YEAR(AJ$4)=YEAR($G244)),#REF!,IF(AND(AJ$4&lt;($H244+1),(AJ$4+1)&gt;$G244),$U244,0)))</f>
        <v>3151</v>
      </c>
      <c r="AK244" s="1285">
        <f>IF(AND(MONTH(AK$4)=MONTH($H244),YEAR(AK$4)=YEAR($H244)),#REF!,IF(AND(MONTH(AK$4)=MONTH($G244),YEAR(AK$4)=YEAR($G244)),#REF!,IF(AND(AK$4&lt;($H244+1),(AK$4+1)&gt;$G244),$U244,0)))</f>
        <v>3151</v>
      </c>
      <c r="AL244" s="1285">
        <f>IF(AND(MONTH(AL$4)=MONTH($H244),YEAR(AL$4)=YEAR($H244)),#REF!,IF(AND(MONTH(AL$4)=MONTH($G244),YEAR(AL$4)=YEAR($G244)),#REF!,IF(AND(AL$4&lt;($H244+1),(AL$4+1)&gt;$G244),$U244,0)))</f>
        <v>3151</v>
      </c>
      <c r="AM244" s="1285">
        <f>IF(AND(MONTH(AM$4)=MONTH($H244),YEAR(AM$4)=YEAR($H244)),#REF!,IF(AND(MONTH(AM$4)=MONTH($G244),YEAR(AM$4)=YEAR($G244)),#REF!,IF(AND(AM$4&lt;($H244+1),(AM$4+1)&gt;$G244),$U244,0)))</f>
        <v>3151</v>
      </c>
      <c r="AN244" s="1285">
        <f>IF(AND(MONTH(AN$4)=MONTH($H244),YEAR(AN$4)=YEAR($H244)),#REF!,IF(AND(MONTH(AN$4)=MONTH($G244),YEAR(AN$4)=YEAR($G244)),#REF!,IF(AND(AN$4&lt;($H244+1),(AN$4+1)&gt;$G244),$U244,0)))</f>
        <v>3151</v>
      </c>
      <c r="AO244" s="1285">
        <f>IF(AND(MONTH(AO$4)=MONTH($H244),YEAR(AO$4)=YEAR($H244)),#REF!,IF(AND(MONTH(AO$4)=MONTH($G244),YEAR(AO$4)=YEAR($G244)),#REF!,IF(AND(AO$4&lt;($H244+1),(AO$4+1)&gt;$G244),$U244,0)))</f>
        <v>3151</v>
      </c>
      <c r="AP244" s="1285">
        <f>IF(AND(MONTH(AP$4)=MONTH($H244),YEAR(AP$4)=YEAR($H244)),#REF!,IF(AND(MONTH(AP$4)=MONTH($G244),YEAR(AP$4)=YEAR($G244)),#REF!,IF(AND(AP$4&lt;($H244+1),(AP$4+1)&gt;$G244),$U244,0)))</f>
        <v>3151</v>
      </c>
      <c r="AQ244" s="1285">
        <f>IF(AND(MONTH(AQ$4)=MONTH($H244),YEAR(AQ$4)=YEAR($H244)),#REF!,IF(AND(MONTH(AQ$4)=MONTH($G244),YEAR(AQ$4)=YEAR($G244)),#REF!,IF(AND(AQ$4&lt;($H244+1),(AQ$4+1)&gt;$G244),$U244,0)))</f>
        <v>3151</v>
      </c>
      <c r="AR244" s="1285">
        <f>IF(AND(MONTH(AR$4)=MONTH($H244),YEAR(AR$4)=YEAR($H244)),#REF!,IF(AND(MONTH(AR$4)=MONTH($G244),YEAR(AR$4)=YEAR($G244)),#REF!,IF(AND(AR$4&lt;($H244+1),(AR$4+1)&gt;$G244),$U244,0)))</f>
        <v>3151</v>
      </c>
      <c r="AS244" s="1285">
        <f>IF(AND(MONTH(AS$4)=MONTH($H244),YEAR(AS$4)=YEAR($H244)),#REF!,IF(AND(MONTH(AS$4)=MONTH($G244),YEAR(AS$4)=YEAR($G244)),#REF!,IF(AND(AS$4&lt;($H244+1),(AS$4+1)&gt;$G244),$U244,0)))</f>
        <v>3151</v>
      </c>
      <c r="AT244" s="1285">
        <f>IF(AND(MONTH(AT$4)=MONTH($H244),YEAR(AT$4)=YEAR($H244)),#REF!,IF(AND(MONTH(AT$4)=MONTH($G244),YEAR(AT$4)=YEAR($G244)),#REF!,IF(AND(AT$4&lt;($H244+1),(AT$4+1)&gt;$G244),$U244,0)))</f>
        <v>3151</v>
      </c>
      <c r="AU244" s="1297"/>
      <c r="AV244" s="1028"/>
      <c r="AW244" s="1028"/>
    </row>
    <row r="245" spans="1:49" ht="18" customHeight="1">
      <c r="A245" s="1186">
        <v>97</v>
      </c>
      <c r="B245" s="1187" t="s">
        <v>262</v>
      </c>
      <c r="C245" s="1187" t="s">
        <v>35</v>
      </c>
      <c r="D245" s="1187"/>
      <c r="E245" s="1187" t="s">
        <v>277</v>
      </c>
      <c r="F245" s="1214" t="s">
        <v>278</v>
      </c>
      <c r="G245" s="1190">
        <v>44704</v>
      </c>
      <c r="H245" s="1190">
        <v>45068</v>
      </c>
      <c r="I245" s="1235">
        <v>137.77000000000001</v>
      </c>
      <c r="J245" s="1236">
        <v>2627</v>
      </c>
      <c r="K245" s="1236">
        <v>2627</v>
      </c>
      <c r="L245" s="1237">
        <v>16.79</v>
      </c>
      <c r="M245" s="1237">
        <v>1.38</v>
      </c>
      <c r="N245" s="1237">
        <v>18.388500000000001</v>
      </c>
      <c r="O245" s="1238">
        <v>2.2999999999999998</v>
      </c>
      <c r="P245" s="1234">
        <f t="shared" si="81"/>
        <v>18.170000000000002</v>
      </c>
      <c r="Q245" s="1284">
        <f t="shared" si="82"/>
        <v>44107.33</v>
      </c>
      <c r="R245" s="1285">
        <f t="shared" si="83"/>
        <v>3625.26</v>
      </c>
      <c r="S245" s="1285">
        <f t="shared" si="84"/>
        <v>47732.59</v>
      </c>
      <c r="T245" s="1285">
        <f t="shared" si="85"/>
        <v>48306.589500000002</v>
      </c>
      <c r="U245" s="1285">
        <f t="shared" si="86"/>
        <v>6042.1</v>
      </c>
      <c r="V245" s="1285">
        <f t="shared" si="87"/>
        <v>54348.6895</v>
      </c>
      <c r="W245" s="1285">
        <f>IF(AND(MONTH(W$4)=MONTH($H245),YEAR(W$4)=YEAR($H245)),#REF!,IF(AND(MONTH(W$4)=MONTH($G245),YEAR(W$4)=YEAR($G245)),#REF!,IF(AND(W$4&lt;($H245+1),(W$4+1)&gt;$G245),$Q245,0)))</f>
        <v>44107.33</v>
      </c>
      <c r="X245" s="1285">
        <f>IF(AND(MONTH(X$4)=MONTH($H245),YEAR(X$4)=YEAR($H245)),#REF!,IF(AND(MONTH(X$4)=MONTH($G245),YEAR(X$4)=YEAR($G245)),#REF!,IF(AND(X$4&lt;($H245+1),(X$4+1)&gt;$G245),$T245,0)))</f>
        <v>48306.589500000002</v>
      </c>
      <c r="Y245" s="1285">
        <f>IF(AND(MONTH(Y$4)=MONTH($H245),YEAR(Y$4)=YEAR($H245)),#REF!,IF(AND(MONTH(Y$4)=MONTH($G245),YEAR(Y$4)=YEAR($G245)),#REF!,IF(AND(Y$4&lt;($H245+1),(Y$4+1)&gt;$G245),$T245,0)))</f>
        <v>48306.589500000002</v>
      </c>
      <c r="Z245" s="1285">
        <f>IF(AND(MONTH(Z$4)=MONTH($H245),YEAR(Z$4)=YEAR($H245)),#REF!,IF(AND(MONTH(Z$4)=MONTH($G245),YEAR(Z$4)=YEAR($G245)),#REF!,IF(AND(Z$4&lt;($H245+1),(Z$4+1)&gt;$G245),$T245,0)))</f>
        <v>48306.589500000002</v>
      </c>
      <c r="AA245" s="1285" t="e">
        <f>IF(AND(MONTH(AA$4)=MONTH($H245),YEAR(AA$4)=YEAR($H245)),#REF!,IF(AND(MONTH(AA$4)=MONTH($G245),YEAR(AA$4)=YEAR($G245)),#REF!,IF(AND(AA$4&lt;($H245+1),(AA$4+1)&gt;$G245),$T245,0)))</f>
        <v>#REF!</v>
      </c>
      <c r="AB245" s="1285">
        <f>IF(AND(MONTH(AB$4)=MONTH($H245),YEAR(AB$4)=YEAR($H245)),#REF!,IF(AND(MONTH(AB$4)=MONTH($G245),YEAR(AB$4)=YEAR($G245)),#REF!,IF(AND(AB$4&lt;($H245+1),(AB$4+1)&gt;$G245),$T245,0)))</f>
        <v>0</v>
      </c>
      <c r="AC245" s="1285">
        <f>IF(AND(MONTH(AC$4)=MONTH($H245),YEAR(AC$4)=YEAR($H245)),#REF!,IF(AND(MONTH(AC$4)=MONTH($G245),YEAR(AC$4)=YEAR($G245)),#REF!,IF(AND(AC$4&lt;($H245+1),(AC$4+1)&gt;$G245),$T245,0)))</f>
        <v>0</v>
      </c>
      <c r="AD245" s="1285">
        <f>IF(AND(MONTH(AD$4)=MONTH($H245),YEAR(AD$4)=YEAR($H245)),#REF!,IF(AND(MONTH(AD$4)=MONTH($G245),YEAR(AD$4)=YEAR($G245)),#REF!,IF(AND(AD$4&lt;($H245+1),(AD$4+1)&gt;$G245),$T245,0)))</f>
        <v>0</v>
      </c>
      <c r="AE245" s="1285">
        <f>IF(AND(MONTH(AE$4)=MONTH($H245),YEAR(AE$4)=YEAR($H245)),#REF!,IF(AND(MONTH(AE$4)=MONTH($G245),YEAR(AE$4)=YEAR($G245)),#REF!,IF(AND(AE$4&lt;($H245+1),(AE$4+1)&gt;$G245),$T245,0)))</f>
        <v>0</v>
      </c>
      <c r="AF245" s="1285">
        <f>IF(AND(MONTH(AF$4)=MONTH($H245),YEAR(AF$4)=YEAR($H245)),#REF!,IF(AND(MONTH(AF$4)=MONTH($G245),YEAR(AF$4)=YEAR($G245)),#REF!,IF(AND(AF$4&lt;($H245+1),(AF$4+1)&gt;$G245),$T245,0)))</f>
        <v>0</v>
      </c>
      <c r="AG245" s="1285">
        <f>IF(AND(MONTH(AG$4)=MONTH($H245),YEAR(AG$4)=YEAR($H245)),#REF!,IF(AND(MONTH(AG$4)=MONTH($G245),YEAR(AG$4)=YEAR($G245)),#REF!,IF(AND(AG$4&lt;($H245+1),(AG$4+1)&gt;$G245),$T245,0)))</f>
        <v>0</v>
      </c>
      <c r="AH245" s="1285">
        <f>IF(AND(MONTH(AH$4)=MONTH($H245),YEAR(AH$4)=YEAR($H245)),#REF!,IF(AND(MONTH(AH$4)=MONTH($G245),YEAR(AH$4)=YEAR($G245)),#REF!,IF(AND(AH$4&lt;($H245+1),(AH$4+1)&gt;$G245),$T245,0)))</f>
        <v>0</v>
      </c>
      <c r="AI245" s="1285">
        <f>IF(AND(MONTH(AI$4)=MONTH($H245),YEAR(AI$4)=YEAR($H245)),#REF!,IF(AND(MONTH(AI$4)=MONTH($G245),YEAR(AI$4)=YEAR($G245)),#REF!,IF(AND(AI$4&lt;($H245+1),(AI$4+1)&gt;$G245),$R245,0)))</f>
        <v>3625.26</v>
      </c>
      <c r="AJ245" s="1285">
        <f>IF(AND(MONTH(AJ$4)=MONTH($H245),YEAR(AJ$4)=YEAR($H245)),#REF!,IF(AND(MONTH(AJ$4)=MONTH($G245),YEAR(AJ$4)=YEAR($G245)),#REF!,IF(AND(AJ$4&lt;($H245+1),(AJ$4+1)&gt;$G245),$U245,0)))</f>
        <v>6042.1</v>
      </c>
      <c r="AK245" s="1285">
        <f>IF(AND(MONTH(AK$4)=MONTH($H245),YEAR(AK$4)=YEAR($H245)),#REF!,IF(AND(MONTH(AK$4)=MONTH($G245),YEAR(AK$4)=YEAR($G245)),#REF!,IF(AND(AK$4&lt;($H245+1),(AK$4+1)&gt;$G245),$U245,0)))</f>
        <v>6042.1</v>
      </c>
      <c r="AL245" s="1285">
        <f>IF(AND(MONTH(AL$4)=MONTH($H245),YEAR(AL$4)=YEAR($H245)),#REF!,IF(AND(MONTH(AL$4)=MONTH($G245),YEAR(AL$4)=YEAR($G245)),#REF!,IF(AND(AL$4&lt;($H245+1),(AL$4+1)&gt;$G245),$U245,0)))</f>
        <v>6042.1</v>
      </c>
      <c r="AM245" s="1285" t="e">
        <f>IF(AND(MONTH(AM$4)=MONTH($H245),YEAR(AM$4)=YEAR($H245)),#REF!,IF(AND(MONTH(AM$4)=MONTH($G245),YEAR(AM$4)=YEAR($G245)),#REF!,IF(AND(AM$4&lt;($H245+1),(AM$4+1)&gt;$G245),$U245,0)))</f>
        <v>#REF!</v>
      </c>
      <c r="AN245" s="1285">
        <f>IF(AND(MONTH(AN$4)=MONTH($H245),YEAR(AN$4)=YEAR($H245)),#REF!,IF(AND(MONTH(AN$4)=MONTH($G245),YEAR(AN$4)=YEAR($G245)),#REF!,IF(AND(AN$4&lt;($H245+1),(AN$4+1)&gt;$G245),$U245,0)))</f>
        <v>0</v>
      </c>
      <c r="AO245" s="1285">
        <f>IF(AND(MONTH(AO$4)=MONTH($H245),YEAR(AO$4)=YEAR($H245)),#REF!,IF(AND(MONTH(AO$4)=MONTH($G245),YEAR(AO$4)=YEAR($G245)),#REF!,IF(AND(AO$4&lt;($H245+1),(AO$4+1)&gt;$G245),$U245,0)))</f>
        <v>0</v>
      </c>
      <c r="AP245" s="1285">
        <f>IF(AND(MONTH(AP$4)=MONTH($H245),YEAR(AP$4)=YEAR($H245)),#REF!,IF(AND(MONTH(AP$4)=MONTH($G245),YEAR(AP$4)=YEAR($G245)),#REF!,IF(AND(AP$4&lt;($H245+1),(AP$4+1)&gt;$G245),$U245,0)))</f>
        <v>0</v>
      </c>
      <c r="AQ245" s="1285">
        <f>IF(AND(MONTH(AQ$4)=MONTH($H245),YEAR(AQ$4)=YEAR($H245)),#REF!,IF(AND(MONTH(AQ$4)=MONTH($G245),YEAR(AQ$4)=YEAR($G245)),#REF!,IF(AND(AQ$4&lt;($H245+1),(AQ$4+1)&gt;$G245),$U245,0)))</f>
        <v>0</v>
      </c>
      <c r="AR245" s="1285">
        <f>IF(AND(MONTH(AR$4)=MONTH($H245),YEAR(AR$4)=YEAR($H245)),#REF!,IF(AND(MONTH(AR$4)=MONTH($G245),YEAR(AR$4)=YEAR($G245)),#REF!,IF(AND(AR$4&lt;($H245+1),(AR$4+1)&gt;$G245),$U245,0)))</f>
        <v>0</v>
      </c>
      <c r="AS245" s="1285">
        <f>IF(AND(MONTH(AS$4)=MONTH($H245),YEAR(AS$4)=YEAR($H245)),#REF!,IF(AND(MONTH(AS$4)=MONTH($G245),YEAR(AS$4)=YEAR($G245)),#REF!,IF(AND(AS$4&lt;($H245+1),(AS$4+1)&gt;$G245),$U245,0)))</f>
        <v>0</v>
      </c>
      <c r="AT245" s="1285">
        <f>IF(AND(MONTH(AT$4)=MONTH($H245),YEAR(AT$4)=YEAR($H245)),#REF!,IF(AND(MONTH(AT$4)=MONTH($G245),YEAR(AT$4)=YEAR($G245)),#REF!,IF(AND(AT$4&lt;($H245+1),(AT$4+1)&gt;$G245),$U245,0)))</f>
        <v>0</v>
      </c>
      <c r="AU245" s="1297"/>
      <c r="AV245" s="1028"/>
      <c r="AW245" s="1028"/>
    </row>
    <row r="246" spans="1:49" ht="18" customHeight="1">
      <c r="A246" s="1186">
        <v>97</v>
      </c>
      <c r="B246" s="1187" t="s">
        <v>262</v>
      </c>
      <c r="C246" s="1187" t="s">
        <v>35</v>
      </c>
      <c r="D246" s="1187"/>
      <c r="E246" s="1187"/>
      <c r="F246" s="1214" t="s">
        <v>278</v>
      </c>
      <c r="G246" s="1190">
        <v>45069</v>
      </c>
      <c r="H246" s="1190">
        <v>45434</v>
      </c>
      <c r="I246" s="1235">
        <v>137.77000000000001</v>
      </c>
      <c r="J246" s="1236">
        <v>0</v>
      </c>
      <c r="K246" s="1236">
        <v>2627</v>
      </c>
      <c r="L246" s="1237">
        <v>17.135000000000002</v>
      </c>
      <c r="M246" s="1237">
        <v>1.38</v>
      </c>
      <c r="N246" s="1237">
        <v>18.785250000000001</v>
      </c>
      <c r="O246" s="1238">
        <v>2.2999999999999998</v>
      </c>
      <c r="P246" s="1234">
        <f t="shared" si="81"/>
        <v>18.515000000000001</v>
      </c>
      <c r="Q246" s="1284">
        <f t="shared" si="82"/>
        <v>45013.644999999997</v>
      </c>
      <c r="R246" s="1285">
        <f t="shared" si="83"/>
        <v>3625.26</v>
      </c>
      <c r="S246" s="1285">
        <f t="shared" si="84"/>
        <v>48638.904999999999</v>
      </c>
      <c r="T246" s="1285">
        <f t="shared" si="85"/>
        <v>49348.851750000002</v>
      </c>
      <c r="U246" s="1285">
        <f t="shared" si="86"/>
        <v>6042.1</v>
      </c>
      <c r="V246" s="1285">
        <f t="shared" si="87"/>
        <v>55390.95175</v>
      </c>
      <c r="W246" s="1285">
        <f>IF(AND(MONTH(W$4)=MONTH($H246),YEAR(W$4)=YEAR($H246)),#REF!,IF(AND(MONTH(W$4)=MONTH($G246),YEAR(W$4)=YEAR($G246)),#REF!,IF(AND(W$4&lt;($H246+1),(W$4+1)&gt;$G246),$Q246,0)))</f>
        <v>0</v>
      </c>
      <c r="X246" s="1285">
        <f>IF(AND(MONTH(X$4)=MONTH($H246),YEAR(X$4)=YEAR($H246)),#REF!,IF(AND(MONTH(X$4)=MONTH($G246),YEAR(X$4)=YEAR($G246)),#REF!,IF(AND(X$4&lt;($H246+1),(X$4+1)&gt;$G246),$T246,0)))</f>
        <v>0</v>
      </c>
      <c r="Y246" s="1285">
        <f>IF(AND(MONTH(Y$4)=MONTH($H246),YEAR(Y$4)=YEAR($H246)),#REF!,IF(AND(MONTH(Y$4)=MONTH($G246),YEAR(Y$4)=YEAR($G246)),#REF!,IF(AND(Y$4&lt;($H246+1),(Y$4+1)&gt;$G246),$T246,0)))</f>
        <v>0</v>
      </c>
      <c r="Z246" s="1285">
        <f>IF(AND(MONTH(Z$4)=MONTH($H246),YEAR(Z$4)=YEAR($H246)),#REF!,IF(AND(MONTH(Z$4)=MONTH($G246),YEAR(Z$4)=YEAR($G246)),#REF!,IF(AND(Z$4&lt;($H246+1),(Z$4+1)&gt;$G246),$T246,0)))</f>
        <v>0</v>
      </c>
      <c r="AA246" s="1285" t="e">
        <f>IF(AND(MONTH(AA$4)=MONTH($H246),YEAR(AA$4)=YEAR($H246)),#REF!,IF(AND(MONTH(AA$4)=MONTH($G246),YEAR(AA$4)=YEAR($G246)),#REF!,IF(AND(AA$4&lt;($H246+1),(AA$4+1)&gt;$G246),$T246,0)))</f>
        <v>#REF!</v>
      </c>
      <c r="AB246" s="1285">
        <f>IF(AND(MONTH(AB$4)=MONTH($H246),YEAR(AB$4)=YEAR($H246)),#REF!,IF(AND(MONTH(AB$4)=MONTH($G246),YEAR(AB$4)=YEAR($G246)),#REF!,IF(AND(AB$4&lt;($H246+1),(AB$4+1)&gt;$G246),$T246,0)))</f>
        <v>49348.851750000002</v>
      </c>
      <c r="AC246" s="1285">
        <f>IF(AND(MONTH(AC$4)=MONTH($H246),YEAR(AC$4)=YEAR($H246)),#REF!,IF(AND(MONTH(AC$4)=MONTH($G246),YEAR(AC$4)=YEAR($G246)),#REF!,IF(AND(AC$4&lt;($H246+1),(AC$4+1)&gt;$G246),$T246,0)))</f>
        <v>49348.851750000002</v>
      </c>
      <c r="AD246" s="1285">
        <f>IF(AND(MONTH(AD$4)=MONTH($H246),YEAR(AD$4)=YEAR($H246)),#REF!,IF(AND(MONTH(AD$4)=MONTH($G246),YEAR(AD$4)=YEAR($G246)),#REF!,IF(AND(AD$4&lt;($H246+1),(AD$4+1)&gt;$G246),$T246,0)))</f>
        <v>49348.851750000002</v>
      </c>
      <c r="AE246" s="1285">
        <f>IF(AND(MONTH(AE$4)=MONTH($H246),YEAR(AE$4)=YEAR($H246)),#REF!,IF(AND(MONTH(AE$4)=MONTH($G246),YEAR(AE$4)=YEAR($G246)),#REF!,IF(AND(AE$4&lt;($H246+1),(AE$4+1)&gt;$G246),$T246,0)))</f>
        <v>49348.851750000002</v>
      </c>
      <c r="AF246" s="1285">
        <f>IF(AND(MONTH(AF$4)=MONTH($H246),YEAR(AF$4)=YEAR($H246)),#REF!,IF(AND(MONTH(AF$4)=MONTH($G246),YEAR(AF$4)=YEAR($G246)),#REF!,IF(AND(AF$4&lt;($H246+1),(AF$4+1)&gt;$G246),$T246,0)))</f>
        <v>49348.851750000002</v>
      </c>
      <c r="AG246" s="1285">
        <f>IF(AND(MONTH(AG$4)=MONTH($H246),YEAR(AG$4)=YEAR($H246)),#REF!,IF(AND(MONTH(AG$4)=MONTH($G246),YEAR(AG$4)=YEAR($G246)),#REF!,IF(AND(AG$4&lt;($H246+1),(AG$4+1)&gt;$G246),$T246,0)))</f>
        <v>49348.851750000002</v>
      </c>
      <c r="AH246" s="1285">
        <f>IF(AND(MONTH(AH$4)=MONTH($H246),YEAR(AH$4)=YEAR($H246)),#REF!,IF(AND(MONTH(AH$4)=MONTH($G246),YEAR(AH$4)=YEAR($G246)),#REF!,IF(AND(AH$4&lt;($H246+1),(AH$4+1)&gt;$G246),$T246,0)))</f>
        <v>49348.851750000002</v>
      </c>
      <c r="AI246" s="1285">
        <f>IF(AND(MONTH(AI$4)=MONTH($H246),YEAR(AI$4)=YEAR($H246)),#REF!,IF(AND(MONTH(AI$4)=MONTH($G246),YEAR(AI$4)=YEAR($G246)),#REF!,IF(AND(AI$4&lt;($H246+1),(AI$4+1)&gt;$G246),$R246,0)))</f>
        <v>0</v>
      </c>
      <c r="AJ246" s="1285">
        <f>IF(AND(MONTH(AJ$4)=MONTH($H246),YEAR(AJ$4)=YEAR($H246)),#REF!,IF(AND(MONTH(AJ$4)=MONTH($G246),YEAR(AJ$4)=YEAR($G246)),#REF!,IF(AND(AJ$4&lt;($H246+1),(AJ$4+1)&gt;$G246),$U246,0)))</f>
        <v>0</v>
      </c>
      <c r="AK246" s="1285">
        <f>IF(AND(MONTH(AK$4)=MONTH($H246),YEAR(AK$4)=YEAR($H246)),#REF!,IF(AND(MONTH(AK$4)=MONTH($G246),YEAR(AK$4)=YEAR($G246)),#REF!,IF(AND(AK$4&lt;($H246+1),(AK$4+1)&gt;$G246),$U246,0)))</f>
        <v>0</v>
      </c>
      <c r="AL246" s="1285">
        <f>IF(AND(MONTH(AL$4)=MONTH($H246),YEAR(AL$4)=YEAR($H246)),#REF!,IF(AND(MONTH(AL$4)=MONTH($G246),YEAR(AL$4)=YEAR($G246)),#REF!,IF(AND(AL$4&lt;($H246+1),(AL$4+1)&gt;$G246),$U246,0)))</f>
        <v>0</v>
      </c>
      <c r="AM246" s="1285" t="e">
        <f>IF(AND(MONTH(AM$4)=MONTH($H246),YEAR(AM$4)=YEAR($H246)),#REF!,IF(AND(MONTH(AM$4)=MONTH($G246),YEAR(AM$4)=YEAR($G246)),#REF!,IF(AND(AM$4&lt;($H246+1),(AM$4+1)&gt;$G246),$U246,0)))</f>
        <v>#REF!</v>
      </c>
      <c r="AN246" s="1285">
        <f>IF(AND(MONTH(AN$4)=MONTH($H246),YEAR(AN$4)=YEAR($H246)),#REF!,IF(AND(MONTH(AN$4)=MONTH($G246),YEAR(AN$4)=YEAR($G246)),#REF!,IF(AND(AN$4&lt;($H246+1),(AN$4+1)&gt;$G246),$U246,0)))</f>
        <v>6042.1</v>
      </c>
      <c r="AO246" s="1285">
        <f>IF(AND(MONTH(AO$4)=MONTH($H246),YEAR(AO$4)=YEAR($H246)),#REF!,IF(AND(MONTH(AO$4)=MONTH($G246),YEAR(AO$4)=YEAR($G246)),#REF!,IF(AND(AO$4&lt;($H246+1),(AO$4+1)&gt;$G246),$U246,0)))</f>
        <v>6042.1</v>
      </c>
      <c r="AP246" s="1285">
        <f>IF(AND(MONTH(AP$4)=MONTH($H246),YEAR(AP$4)=YEAR($H246)),#REF!,IF(AND(MONTH(AP$4)=MONTH($G246),YEAR(AP$4)=YEAR($G246)),#REF!,IF(AND(AP$4&lt;($H246+1),(AP$4+1)&gt;$G246),$U246,0)))</f>
        <v>6042.1</v>
      </c>
      <c r="AQ246" s="1285">
        <f>IF(AND(MONTH(AQ$4)=MONTH($H246),YEAR(AQ$4)=YEAR($H246)),#REF!,IF(AND(MONTH(AQ$4)=MONTH($G246),YEAR(AQ$4)=YEAR($G246)),#REF!,IF(AND(AQ$4&lt;($H246+1),(AQ$4+1)&gt;$G246),$U246,0)))</f>
        <v>6042.1</v>
      </c>
      <c r="AR246" s="1285">
        <f>IF(AND(MONTH(AR$4)=MONTH($H246),YEAR(AR$4)=YEAR($H246)),#REF!,IF(AND(MONTH(AR$4)=MONTH($G246),YEAR(AR$4)=YEAR($G246)),#REF!,IF(AND(AR$4&lt;($H246+1),(AR$4+1)&gt;$G246),$U246,0)))</f>
        <v>6042.1</v>
      </c>
      <c r="AS246" s="1285">
        <f>IF(AND(MONTH(AS$4)=MONTH($H246),YEAR(AS$4)=YEAR($H246)),#REF!,IF(AND(MONTH(AS$4)=MONTH($G246),YEAR(AS$4)=YEAR($G246)),#REF!,IF(AND(AS$4&lt;($H246+1),(AS$4+1)&gt;$G246),$U246,0)))</f>
        <v>6042.1</v>
      </c>
      <c r="AT246" s="1285">
        <f>IF(AND(MONTH(AT$4)=MONTH($H246),YEAR(AT$4)=YEAR($H246)),#REF!,IF(AND(MONTH(AT$4)=MONTH($G246),YEAR(AT$4)=YEAR($G246)),#REF!,IF(AND(AT$4&lt;($H246+1),(AT$4+1)&gt;$G246),$U246,0)))</f>
        <v>6042.1</v>
      </c>
      <c r="AU246" s="1297"/>
      <c r="AV246" s="1028"/>
      <c r="AW246" s="1028"/>
    </row>
    <row r="247" spans="1:49" ht="18" customHeight="1">
      <c r="A247" s="1186">
        <v>97</v>
      </c>
      <c r="B247" s="1187" t="s">
        <v>262</v>
      </c>
      <c r="C247" s="1187" t="s">
        <v>35</v>
      </c>
      <c r="D247" s="1187"/>
      <c r="E247" s="1187"/>
      <c r="F247" s="1214" t="s">
        <v>278</v>
      </c>
      <c r="G247" s="1190">
        <v>45435</v>
      </c>
      <c r="H247" s="1190">
        <v>45799</v>
      </c>
      <c r="I247" s="1235">
        <v>137.77000000000001</v>
      </c>
      <c r="J247" s="1236">
        <v>0</v>
      </c>
      <c r="K247" s="1236">
        <v>2627</v>
      </c>
      <c r="L247" s="1237">
        <v>17.48</v>
      </c>
      <c r="M247" s="1237">
        <v>1.38</v>
      </c>
      <c r="N247" s="1237">
        <v>19.181999999999999</v>
      </c>
      <c r="O247" s="1238">
        <v>2.2999999999999998</v>
      </c>
      <c r="P247" s="1234">
        <f t="shared" si="81"/>
        <v>18.86</v>
      </c>
      <c r="Q247" s="1284">
        <f t="shared" si="82"/>
        <v>45919.96</v>
      </c>
      <c r="R247" s="1285">
        <f t="shared" si="83"/>
        <v>3625.26</v>
      </c>
      <c r="S247" s="1285">
        <f t="shared" si="84"/>
        <v>49545.22</v>
      </c>
      <c r="T247" s="1285">
        <f t="shared" si="85"/>
        <v>50391.114000000001</v>
      </c>
      <c r="U247" s="1285">
        <f t="shared" si="86"/>
        <v>6042.1</v>
      </c>
      <c r="V247" s="1285">
        <f t="shared" si="87"/>
        <v>56433.214</v>
      </c>
      <c r="W247" s="1285">
        <f>IF(AND(MONTH(W$4)=MONTH($H247),YEAR(W$4)=YEAR($H247)),#REF!,IF(AND(MONTH(W$4)=MONTH($G247),YEAR(W$4)=YEAR($G247)),#REF!,IF(AND(W$4&lt;($H247+1),(W$4+1)&gt;$G247),$Q247,0)))</f>
        <v>0</v>
      </c>
      <c r="X247" s="1285">
        <f>IF(AND(MONTH(X$4)=MONTH($H247),YEAR(X$4)=YEAR($H247)),#REF!,IF(AND(MONTH(X$4)=MONTH($G247),YEAR(X$4)=YEAR($G247)),#REF!,IF(AND(X$4&lt;($H247+1),(X$4+1)&gt;$G247),$T247,0)))</f>
        <v>0</v>
      </c>
      <c r="Y247" s="1285">
        <f>IF(AND(MONTH(Y$4)=MONTH($H247),YEAR(Y$4)=YEAR($H247)),#REF!,IF(AND(MONTH(Y$4)=MONTH($G247),YEAR(Y$4)=YEAR($G247)),#REF!,IF(AND(Y$4&lt;($H247+1),(Y$4+1)&gt;$G247),$T247,0)))</f>
        <v>0</v>
      </c>
      <c r="Z247" s="1285">
        <f>IF(AND(MONTH(Z$4)=MONTH($H247),YEAR(Z$4)=YEAR($H247)),#REF!,IF(AND(MONTH(Z$4)=MONTH($G247),YEAR(Z$4)=YEAR($G247)),#REF!,IF(AND(Z$4&lt;($H247+1),(Z$4+1)&gt;$G247),$T247,0)))</f>
        <v>0</v>
      </c>
      <c r="AA247" s="1285">
        <f>IF(AND(MONTH(AA$4)=MONTH($H247),YEAR(AA$4)=YEAR($H247)),#REF!,IF(AND(MONTH(AA$4)=MONTH($G247),YEAR(AA$4)=YEAR($G247)),#REF!,IF(AND(AA$4&lt;($H247+1),(AA$4+1)&gt;$G247),$T247,0)))</f>
        <v>0</v>
      </c>
      <c r="AB247" s="1285">
        <f>IF(AND(MONTH(AB$4)=MONTH($H247),YEAR(AB$4)=YEAR($H247)),#REF!,IF(AND(MONTH(AB$4)=MONTH($G247),YEAR(AB$4)=YEAR($G247)),#REF!,IF(AND(AB$4&lt;($H247+1),(AB$4+1)&gt;$G247),$T247,0)))</f>
        <v>0</v>
      </c>
      <c r="AC247" s="1285">
        <f>IF(AND(MONTH(AC$4)=MONTH($H247),YEAR(AC$4)=YEAR($H247)),#REF!,IF(AND(MONTH(AC$4)=MONTH($G247),YEAR(AC$4)=YEAR($G247)),#REF!,IF(AND(AC$4&lt;($H247+1),(AC$4+1)&gt;$G247),$T247,0)))</f>
        <v>0</v>
      </c>
      <c r="AD247" s="1285">
        <f>IF(AND(MONTH(AD$4)=MONTH($H247),YEAR(AD$4)=YEAR($H247)),#REF!,IF(AND(MONTH(AD$4)=MONTH($G247),YEAR(AD$4)=YEAR($G247)),#REF!,IF(AND(AD$4&lt;($H247+1),(AD$4+1)&gt;$G247),$T247,0)))</f>
        <v>0</v>
      </c>
      <c r="AE247" s="1285">
        <f>IF(AND(MONTH(AE$4)=MONTH($H247),YEAR(AE$4)=YEAR($H247)),#REF!,IF(AND(MONTH(AE$4)=MONTH($G247),YEAR(AE$4)=YEAR($G247)),#REF!,IF(AND(AE$4&lt;($H247+1),(AE$4+1)&gt;$G247),$T247,0)))</f>
        <v>0</v>
      </c>
      <c r="AF247" s="1285">
        <f>IF(AND(MONTH(AF$4)=MONTH($H247),YEAR(AF$4)=YEAR($H247)),#REF!,IF(AND(MONTH(AF$4)=MONTH($G247),YEAR(AF$4)=YEAR($G247)),#REF!,IF(AND(AF$4&lt;($H247+1),(AF$4+1)&gt;$G247),$T247,0)))</f>
        <v>0</v>
      </c>
      <c r="AG247" s="1285">
        <f>IF(AND(MONTH(AG$4)=MONTH($H247),YEAR(AG$4)=YEAR($H247)),#REF!,IF(AND(MONTH(AG$4)=MONTH($G247),YEAR(AG$4)=YEAR($G247)),#REF!,IF(AND(AG$4&lt;($H247+1),(AG$4+1)&gt;$G247),$T247,0)))</f>
        <v>0</v>
      </c>
      <c r="AH247" s="1285">
        <f>IF(AND(MONTH(AH$4)=MONTH($H247),YEAR(AH$4)=YEAR($H247)),#REF!,IF(AND(MONTH(AH$4)=MONTH($G247),YEAR(AH$4)=YEAR($G247)),#REF!,IF(AND(AH$4&lt;($H247+1),(AH$4+1)&gt;$G247),$T247,0)))</f>
        <v>0</v>
      </c>
      <c r="AI247" s="1285">
        <f>IF(AND(MONTH(AI$4)=MONTH($H247),YEAR(AI$4)=YEAR($H247)),#REF!,IF(AND(MONTH(AI$4)=MONTH($G247),YEAR(AI$4)=YEAR($G247)),#REF!,IF(AND(AI$4&lt;($H247+1),(AI$4+1)&gt;$G247),$R247,0)))</f>
        <v>0</v>
      </c>
      <c r="AJ247" s="1285">
        <f>IF(AND(MONTH(AJ$4)=MONTH($H247),YEAR(AJ$4)=YEAR($H247)),#REF!,IF(AND(MONTH(AJ$4)=MONTH($G247),YEAR(AJ$4)=YEAR($G247)),#REF!,IF(AND(AJ$4&lt;($H247+1),(AJ$4+1)&gt;$G247),$U247,0)))</f>
        <v>0</v>
      </c>
      <c r="AK247" s="1285">
        <f>IF(AND(MONTH(AK$4)=MONTH($H247),YEAR(AK$4)=YEAR($H247)),#REF!,IF(AND(MONTH(AK$4)=MONTH($G247),YEAR(AK$4)=YEAR($G247)),#REF!,IF(AND(AK$4&lt;($H247+1),(AK$4+1)&gt;$G247),$U247,0)))</f>
        <v>0</v>
      </c>
      <c r="AL247" s="1285">
        <f>IF(AND(MONTH(AL$4)=MONTH($H247),YEAR(AL$4)=YEAR($H247)),#REF!,IF(AND(MONTH(AL$4)=MONTH($G247),YEAR(AL$4)=YEAR($G247)),#REF!,IF(AND(AL$4&lt;($H247+1),(AL$4+1)&gt;$G247),$U247,0)))</f>
        <v>0</v>
      </c>
      <c r="AM247" s="1285">
        <f>IF(AND(MONTH(AM$4)=MONTH($H247),YEAR(AM$4)=YEAR($H247)),#REF!,IF(AND(MONTH(AM$4)=MONTH($G247),YEAR(AM$4)=YEAR($G247)),#REF!,IF(AND(AM$4&lt;($H247+1),(AM$4+1)&gt;$G247),$U247,0)))</f>
        <v>0</v>
      </c>
      <c r="AN247" s="1285">
        <f>IF(AND(MONTH(AN$4)=MONTH($H247),YEAR(AN$4)=YEAR($H247)),#REF!,IF(AND(MONTH(AN$4)=MONTH($G247),YEAR(AN$4)=YEAR($G247)),#REF!,IF(AND(AN$4&lt;($H247+1),(AN$4+1)&gt;$G247),$U247,0)))</f>
        <v>0</v>
      </c>
      <c r="AO247" s="1285">
        <f>IF(AND(MONTH(AO$4)=MONTH($H247),YEAR(AO$4)=YEAR($H247)),#REF!,IF(AND(MONTH(AO$4)=MONTH($G247),YEAR(AO$4)=YEAR($G247)),#REF!,IF(AND(AO$4&lt;($H247+1),(AO$4+1)&gt;$G247),$U247,0)))</f>
        <v>0</v>
      </c>
      <c r="AP247" s="1285">
        <f>IF(AND(MONTH(AP$4)=MONTH($H247),YEAR(AP$4)=YEAR($H247)),#REF!,IF(AND(MONTH(AP$4)=MONTH($G247),YEAR(AP$4)=YEAR($G247)),#REF!,IF(AND(AP$4&lt;($H247+1),(AP$4+1)&gt;$G247),$U247,0)))</f>
        <v>0</v>
      </c>
      <c r="AQ247" s="1285">
        <f>IF(AND(MONTH(AQ$4)=MONTH($H247),YEAR(AQ$4)=YEAR($H247)),#REF!,IF(AND(MONTH(AQ$4)=MONTH($G247),YEAR(AQ$4)=YEAR($G247)),#REF!,IF(AND(AQ$4&lt;($H247+1),(AQ$4+1)&gt;$G247),$U247,0)))</f>
        <v>0</v>
      </c>
      <c r="AR247" s="1285">
        <f>IF(AND(MONTH(AR$4)=MONTH($H247),YEAR(AR$4)=YEAR($H247)),#REF!,IF(AND(MONTH(AR$4)=MONTH($G247),YEAR(AR$4)=YEAR($G247)),#REF!,IF(AND(AR$4&lt;($H247+1),(AR$4+1)&gt;$G247),$U247,0)))</f>
        <v>0</v>
      </c>
      <c r="AS247" s="1285">
        <f>IF(AND(MONTH(AS$4)=MONTH($H247),YEAR(AS$4)=YEAR($H247)),#REF!,IF(AND(MONTH(AS$4)=MONTH($G247),YEAR(AS$4)=YEAR($G247)),#REF!,IF(AND(AS$4&lt;($H247+1),(AS$4+1)&gt;$G247),$U247,0)))</f>
        <v>0</v>
      </c>
      <c r="AT247" s="1285">
        <f>IF(AND(MONTH(AT$4)=MONTH($H247),YEAR(AT$4)=YEAR($H247)),#REF!,IF(AND(MONTH(AT$4)=MONTH($G247),YEAR(AT$4)=YEAR($G247)),#REF!,IF(AND(AT$4&lt;($H247+1),(AT$4+1)&gt;$G247),$U247,0)))</f>
        <v>0</v>
      </c>
      <c r="AU247" s="1297"/>
      <c r="AV247" s="1028"/>
      <c r="AW247" s="1028"/>
    </row>
    <row r="248" spans="1:49" ht="18" customHeight="1">
      <c r="A248" s="1186">
        <v>98</v>
      </c>
      <c r="B248" s="1187" t="s">
        <v>262</v>
      </c>
      <c r="C248" s="1187" t="s">
        <v>35</v>
      </c>
      <c r="D248" s="1187"/>
      <c r="E248" s="1187" t="s">
        <v>279</v>
      </c>
      <c r="F248" s="1214" t="s">
        <v>280</v>
      </c>
      <c r="G248" s="1190">
        <v>44674</v>
      </c>
      <c r="H248" s="1190">
        <v>45038</v>
      </c>
      <c r="I248" s="1235">
        <v>124.31</v>
      </c>
      <c r="J248" s="1236">
        <v>3036</v>
      </c>
      <c r="K248" s="1236">
        <v>3036</v>
      </c>
      <c r="L248" s="1237">
        <v>10.695</v>
      </c>
      <c r="M248" s="1237">
        <v>1.38</v>
      </c>
      <c r="N248" s="1237">
        <v>11.379250000000001</v>
      </c>
      <c r="O248" s="1238">
        <v>2.2999999999999998</v>
      </c>
      <c r="P248" s="1234">
        <f t="shared" si="81"/>
        <v>12.074999999999999</v>
      </c>
      <c r="Q248" s="1284">
        <f t="shared" si="82"/>
        <v>32470.02</v>
      </c>
      <c r="R248" s="1285">
        <f t="shared" si="83"/>
        <v>4189.68</v>
      </c>
      <c r="S248" s="1285">
        <f t="shared" si="84"/>
        <v>36659.699999999997</v>
      </c>
      <c r="T248" s="1285">
        <f t="shared" si="85"/>
        <v>34547.402999999998</v>
      </c>
      <c r="U248" s="1285">
        <f t="shared" si="86"/>
        <v>6982.8</v>
      </c>
      <c r="V248" s="1285">
        <f t="shared" si="87"/>
        <v>41530.203000000001</v>
      </c>
      <c r="W248" s="1285">
        <f>IF(AND(MONTH(W$4)=MONTH($H248),YEAR(W$4)=YEAR($H248)),#REF!,IF(AND(MONTH(W$4)=MONTH($G248),YEAR(W$4)=YEAR($G248)),#REF!,IF(AND(W$4&lt;($H248+1),(W$4+1)&gt;$G248),$Q248,0)))</f>
        <v>32470.02</v>
      </c>
      <c r="X248" s="1285">
        <f>IF(AND(MONTH(X$4)=MONTH($H248),YEAR(X$4)=YEAR($H248)),#REF!,IF(AND(MONTH(X$4)=MONTH($G248),YEAR(X$4)=YEAR($G248)),#REF!,IF(AND(X$4&lt;($H248+1),(X$4+1)&gt;$G248),$T248,0)))</f>
        <v>34547.402999999998</v>
      </c>
      <c r="Y248" s="1285">
        <f>IF(AND(MONTH(Y$4)=MONTH($H248),YEAR(Y$4)=YEAR($H248)),#REF!,IF(AND(MONTH(Y$4)=MONTH($G248),YEAR(Y$4)=YEAR($G248)),#REF!,IF(AND(Y$4&lt;($H248+1),(Y$4+1)&gt;$G248),$T248,0)))</f>
        <v>34547.402999999998</v>
      </c>
      <c r="Z248" s="1285" t="e">
        <f>IF(AND(MONTH(Z$4)=MONTH($H248),YEAR(Z$4)=YEAR($H248)),#REF!,IF(AND(MONTH(Z$4)=MONTH($G248),YEAR(Z$4)=YEAR($G248)),#REF!,IF(AND(Z$4&lt;($H248+1),(Z$4+1)&gt;$G248),$T248,0)))</f>
        <v>#REF!</v>
      </c>
      <c r="AA248" s="1285">
        <f>IF(AND(MONTH(AA$4)=MONTH($H248),YEAR(AA$4)=YEAR($H248)),#REF!,IF(AND(MONTH(AA$4)=MONTH($G248),YEAR(AA$4)=YEAR($G248)),#REF!,IF(AND(AA$4&lt;($H248+1),(AA$4+1)&gt;$G248),$T248,0)))</f>
        <v>0</v>
      </c>
      <c r="AB248" s="1285">
        <f>IF(AND(MONTH(AB$4)=MONTH($H248),YEAR(AB$4)=YEAR($H248)),#REF!,IF(AND(MONTH(AB$4)=MONTH($G248),YEAR(AB$4)=YEAR($G248)),#REF!,IF(AND(AB$4&lt;($H248+1),(AB$4+1)&gt;$G248),$T248,0)))</f>
        <v>0</v>
      </c>
      <c r="AC248" s="1285">
        <f>IF(AND(MONTH(AC$4)=MONTH($H248),YEAR(AC$4)=YEAR($H248)),#REF!,IF(AND(MONTH(AC$4)=MONTH($G248),YEAR(AC$4)=YEAR($G248)),#REF!,IF(AND(AC$4&lt;($H248+1),(AC$4+1)&gt;$G248),$T248,0)))</f>
        <v>0</v>
      </c>
      <c r="AD248" s="1285">
        <f>IF(AND(MONTH(AD$4)=MONTH($H248),YEAR(AD$4)=YEAR($H248)),#REF!,IF(AND(MONTH(AD$4)=MONTH($G248),YEAR(AD$4)=YEAR($G248)),#REF!,IF(AND(AD$4&lt;($H248+1),(AD$4+1)&gt;$G248),$T248,0)))</f>
        <v>0</v>
      </c>
      <c r="AE248" s="1285">
        <f>IF(AND(MONTH(AE$4)=MONTH($H248),YEAR(AE$4)=YEAR($H248)),#REF!,IF(AND(MONTH(AE$4)=MONTH($G248),YEAR(AE$4)=YEAR($G248)),#REF!,IF(AND(AE$4&lt;($H248+1),(AE$4+1)&gt;$G248),$T248,0)))</f>
        <v>0</v>
      </c>
      <c r="AF248" s="1285">
        <f>IF(AND(MONTH(AF$4)=MONTH($H248),YEAR(AF$4)=YEAR($H248)),#REF!,IF(AND(MONTH(AF$4)=MONTH($G248),YEAR(AF$4)=YEAR($G248)),#REF!,IF(AND(AF$4&lt;($H248+1),(AF$4+1)&gt;$G248),$T248,0)))</f>
        <v>0</v>
      </c>
      <c r="AG248" s="1285">
        <f>IF(AND(MONTH(AG$4)=MONTH($H248),YEAR(AG$4)=YEAR($H248)),#REF!,IF(AND(MONTH(AG$4)=MONTH($G248),YEAR(AG$4)=YEAR($G248)),#REF!,IF(AND(AG$4&lt;($H248+1),(AG$4+1)&gt;$G248),$T248,0)))</f>
        <v>0</v>
      </c>
      <c r="AH248" s="1285">
        <f>IF(AND(MONTH(AH$4)=MONTH($H248),YEAR(AH$4)=YEAR($H248)),#REF!,IF(AND(MONTH(AH$4)=MONTH($G248),YEAR(AH$4)=YEAR($G248)),#REF!,IF(AND(AH$4&lt;($H248+1),(AH$4+1)&gt;$G248),$T248,0)))</f>
        <v>0</v>
      </c>
      <c r="AI248" s="1285">
        <f>IF(AND(MONTH(AI$4)=MONTH($H248),YEAR(AI$4)=YEAR($H248)),#REF!,IF(AND(MONTH(AI$4)=MONTH($G248),YEAR(AI$4)=YEAR($G248)),#REF!,IF(AND(AI$4&lt;($H248+1),(AI$4+1)&gt;$G248),$R248,0)))</f>
        <v>4189.68</v>
      </c>
      <c r="AJ248" s="1285">
        <f>IF(AND(MONTH(AJ$4)=MONTH($H248),YEAR(AJ$4)=YEAR($H248)),#REF!,IF(AND(MONTH(AJ$4)=MONTH($G248),YEAR(AJ$4)=YEAR($G248)),#REF!,IF(AND(AJ$4&lt;($H248+1),(AJ$4+1)&gt;$G248),$U248,0)))</f>
        <v>6982.8</v>
      </c>
      <c r="AK248" s="1285">
        <f>IF(AND(MONTH(AK$4)=MONTH($H248),YEAR(AK$4)=YEAR($H248)),#REF!,IF(AND(MONTH(AK$4)=MONTH($G248),YEAR(AK$4)=YEAR($G248)),#REF!,IF(AND(AK$4&lt;($H248+1),(AK$4+1)&gt;$G248),$U248,0)))</f>
        <v>6982.8</v>
      </c>
      <c r="AL248" s="1285" t="e">
        <f>IF(AND(MONTH(AL$4)=MONTH($H248),YEAR(AL$4)=YEAR($H248)),#REF!,IF(AND(MONTH(AL$4)=MONTH($G248),YEAR(AL$4)=YEAR($G248)),#REF!,IF(AND(AL$4&lt;($H248+1),(AL$4+1)&gt;$G248),$U248,0)))</f>
        <v>#REF!</v>
      </c>
      <c r="AM248" s="1285">
        <f>IF(AND(MONTH(AM$4)=MONTH($H248),YEAR(AM$4)=YEAR($H248)),#REF!,IF(AND(MONTH(AM$4)=MONTH($G248),YEAR(AM$4)=YEAR($G248)),#REF!,IF(AND(AM$4&lt;($H248+1),(AM$4+1)&gt;$G248),$U248,0)))</f>
        <v>0</v>
      </c>
      <c r="AN248" s="1285">
        <f>IF(AND(MONTH(AN$4)=MONTH($H248),YEAR(AN$4)=YEAR($H248)),#REF!,IF(AND(MONTH(AN$4)=MONTH($G248),YEAR(AN$4)=YEAR($G248)),#REF!,IF(AND(AN$4&lt;($H248+1),(AN$4+1)&gt;$G248),$U248,0)))</f>
        <v>0</v>
      </c>
      <c r="AO248" s="1285">
        <f>IF(AND(MONTH(AO$4)=MONTH($H248),YEAR(AO$4)=YEAR($H248)),#REF!,IF(AND(MONTH(AO$4)=MONTH($G248),YEAR(AO$4)=YEAR($G248)),#REF!,IF(AND(AO$4&lt;($H248+1),(AO$4+1)&gt;$G248),$U248,0)))</f>
        <v>0</v>
      </c>
      <c r="AP248" s="1285">
        <f>IF(AND(MONTH(AP$4)=MONTH($H248),YEAR(AP$4)=YEAR($H248)),#REF!,IF(AND(MONTH(AP$4)=MONTH($G248),YEAR(AP$4)=YEAR($G248)),#REF!,IF(AND(AP$4&lt;($H248+1),(AP$4+1)&gt;$G248),$U248,0)))</f>
        <v>0</v>
      </c>
      <c r="AQ248" s="1285">
        <f>IF(AND(MONTH(AQ$4)=MONTH($H248),YEAR(AQ$4)=YEAR($H248)),#REF!,IF(AND(MONTH(AQ$4)=MONTH($G248),YEAR(AQ$4)=YEAR($G248)),#REF!,IF(AND(AQ$4&lt;($H248+1),(AQ$4+1)&gt;$G248),$U248,0)))</f>
        <v>0</v>
      </c>
      <c r="AR248" s="1285">
        <f>IF(AND(MONTH(AR$4)=MONTH($H248),YEAR(AR$4)=YEAR($H248)),#REF!,IF(AND(MONTH(AR$4)=MONTH($G248),YEAR(AR$4)=YEAR($G248)),#REF!,IF(AND(AR$4&lt;($H248+1),(AR$4+1)&gt;$G248),$U248,0)))</f>
        <v>0</v>
      </c>
      <c r="AS248" s="1285">
        <f>IF(AND(MONTH(AS$4)=MONTH($H248),YEAR(AS$4)=YEAR($H248)),#REF!,IF(AND(MONTH(AS$4)=MONTH($G248),YEAR(AS$4)=YEAR($G248)),#REF!,IF(AND(AS$4&lt;($H248+1),(AS$4+1)&gt;$G248),$U248,0)))</f>
        <v>0</v>
      </c>
      <c r="AT248" s="1285">
        <f>IF(AND(MONTH(AT$4)=MONTH($H248),YEAR(AT$4)=YEAR($H248)),#REF!,IF(AND(MONTH(AT$4)=MONTH($G248),YEAR(AT$4)=YEAR($G248)),#REF!,IF(AND(AT$4&lt;($H248+1),(AT$4+1)&gt;$G248),$U248,0)))</f>
        <v>0</v>
      </c>
      <c r="AU248" s="1297"/>
      <c r="AV248" s="1028"/>
      <c r="AW248" s="1028"/>
    </row>
    <row r="249" spans="1:49" ht="18" customHeight="1">
      <c r="A249" s="1186">
        <v>98</v>
      </c>
      <c r="B249" s="1187" t="s">
        <v>262</v>
      </c>
      <c r="C249" s="1187" t="s">
        <v>35</v>
      </c>
      <c r="D249" s="1187"/>
      <c r="E249" s="1187"/>
      <c r="F249" s="1214" t="s">
        <v>280</v>
      </c>
      <c r="G249" s="1190">
        <v>45039</v>
      </c>
      <c r="H249" s="1190">
        <v>45404</v>
      </c>
      <c r="I249" s="1235">
        <v>124.31</v>
      </c>
      <c r="J249" s="1236">
        <v>0</v>
      </c>
      <c r="K249" s="1236">
        <v>3036</v>
      </c>
      <c r="L249" s="1237">
        <v>11.27</v>
      </c>
      <c r="M249" s="1237">
        <v>1.38</v>
      </c>
      <c r="N249" s="1237">
        <v>12.0405</v>
      </c>
      <c r="O249" s="1238">
        <v>2.2999999999999998</v>
      </c>
      <c r="P249" s="1234">
        <f t="shared" si="81"/>
        <v>12.65</v>
      </c>
      <c r="Q249" s="1284">
        <f t="shared" si="82"/>
        <v>34215.72</v>
      </c>
      <c r="R249" s="1285">
        <f t="shared" si="83"/>
        <v>4189.68</v>
      </c>
      <c r="S249" s="1285">
        <f t="shared" si="84"/>
        <v>38405.4</v>
      </c>
      <c r="T249" s="1285">
        <f t="shared" si="85"/>
        <v>36554.957999999999</v>
      </c>
      <c r="U249" s="1285">
        <f t="shared" si="86"/>
        <v>6982.8</v>
      </c>
      <c r="V249" s="1285">
        <f t="shared" si="87"/>
        <v>43537.758000000002</v>
      </c>
      <c r="W249" s="1285">
        <f>IF(AND(MONTH(W$4)=MONTH($H249),YEAR(W$4)=YEAR($H249)),#REF!,IF(AND(MONTH(W$4)=MONTH($G249),YEAR(W$4)=YEAR($G249)),#REF!,IF(AND(W$4&lt;($H249+1),(W$4+1)&gt;$G249),$Q249,0)))</f>
        <v>0</v>
      </c>
      <c r="X249" s="1285">
        <f>IF(AND(MONTH(X$4)=MONTH($H249),YEAR(X$4)=YEAR($H249)),#REF!,IF(AND(MONTH(X$4)=MONTH($G249),YEAR(X$4)=YEAR($G249)),#REF!,IF(AND(X$4&lt;($H249+1),(X$4+1)&gt;$G249),$T249,0)))</f>
        <v>0</v>
      </c>
      <c r="Y249" s="1285">
        <f>IF(AND(MONTH(Y$4)=MONTH($H249),YEAR(Y$4)=YEAR($H249)),#REF!,IF(AND(MONTH(Y$4)=MONTH($G249),YEAR(Y$4)=YEAR($G249)),#REF!,IF(AND(Y$4&lt;($H249+1),(Y$4+1)&gt;$G249),$T249,0)))</f>
        <v>0</v>
      </c>
      <c r="Z249" s="1285" t="e">
        <f>IF(AND(MONTH(Z$4)=MONTH($H249),YEAR(Z$4)=YEAR($H249)),#REF!,IF(AND(MONTH(Z$4)=MONTH($G249),YEAR(Z$4)=YEAR($G249)),#REF!,IF(AND(Z$4&lt;($H249+1),(Z$4+1)&gt;$G249),$T249,0)))</f>
        <v>#REF!</v>
      </c>
      <c r="AA249" s="1285">
        <f>IF(AND(MONTH(AA$4)=MONTH($H249),YEAR(AA$4)=YEAR($H249)),#REF!,IF(AND(MONTH(AA$4)=MONTH($G249),YEAR(AA$4)=YEAR($G249)),#REF!,IF(AND(AA$4&lt;($H249+1),(AA$4+1)&gt;$G249),$T249,0)))</f>
        <v>36554.957999999999</v>
      </c>
      <c r="AB249" s="1285">
        <f>IF(AND(MONTH(AB$4)=MONTH($H249),YEAR(AB$4)=YEAR($H249)),#REF!,IF(AND(MONTH(AB$4)=MONTH($G249),YEAR(AB$4)=YEAR($G249)),#REF!,IF(AND(AB$4&lt;($H249+1),(AB$4+1)&gt;$G249),$T249,0)))</f>
        <v>36554.957999999999</v>
      </c>
      <c r="AC249" s="1285">
        <f>IF(AND(MONTH(AC$4)=MONTH($H249),YEAR(AC$4)=YEAR($H249)),#REF!,IF(AND(MONTH(AC$4)=MONTH($G249),YEAR(AC$4)=YEAR($G249)),#REF!,IF(AND(AC$4&lt;($H249+1),(AC$4+1)&gt;$G249),$T249,0)))</f>
        <v>36554.957999999999</v>
      </c>
      <c r="AD249" s="1285">
        <f>IF(AND(MONTH(AD$4)=MONTH($H249),YEAR(AD$4)=YEAR($H249)),#REF!,IF(AND(MONTH(AD$4)=MONTH($G249),YEAR(AD$4)=YEAR($G249)),#REF!,IF(AND(AD$4&lt;($H249+1),(AD$4+1)&gt;$G249),$T249,0)))</f>
        <v>36554.957999999999</v>
      </c>
      <c r="AE249" s="1285">
        <f>IF(AND(MONTH(AE$4)=MONTH($H249),YEAR(AE$4)=YEAR($H249)),#REF!,IF(AND(MONTH(AE$4)=MONTH($G249),YEAR(AE$4)=YEAR($G249)),#REF!,IF(AND(AE$4&lt;($H249+1),(AE$4+1)&gt;$G249),$T249,0)))</f>
        <v>36554.957999999999</v>
      </c>
      <c r="AF249" s="1285">
        <f>IF(AND(MONTH(AF$4)=MONTH($H249),YEAR(AF$4)=YEAR($H249)),#REF!,IF(AND(MONTH(AF$4)=MONTH($G249),YEAR(AF$4)=YEAR($G249)),#REF!,IF(AND(AF$4&lt;($H249+1),(AF$4+1)&gt;$G249),$T249,0)))</f>
        <v>36554.957999999999</v>
      </c>
      <c r="AG249" s="1285">
        <f>IF(AND(MONTH(AG$4)=MONTH($H249),YEAR(AG$4)=YEAR($H249)),#REF!,IF(AND(MONTH(AG$4)=MONTH($G249),YEAR(AG$4)=YEAR($G249)),#REF!,IF(AND(AG$4&lt;($H249+1),(AG$4+1)&gt;$G249),$T249,0)))</f>
        <v>36554.957999999999</v>
      </c>
      <c r="AH249" s="1285">
        <f>IF(AND(MONTH(AH$4)=MONTH($H249),YEAR(AH$4)=YEAR($H249)),#REF!,IF(AND(MONTH(AH$4)=MONTH($G249),YEAR(AH$4)=YEAR($G249)),#REF!,IF(AND(AH$4&lt;($H249+1),(AH$4+1)&gt;$G249),$T249,0)))</f>
        <v>36554.957999999999</v>
      </c>
      <c r="AI249" s="1285">
        <f>IF(AND(MONTH(AI$4)=MONTH($H249),YEAR(AI$4)=YEAR($H249)),#REF!,IF(AND(MONTH(AI$4)=MONTH($G249),YEAR(AI$4)=YEAR($G249)),#REF!,IF(AND(AI$4&lt;($H249+1),(AI$4+1)&gt;$G249),$R249,0)))</f>
        <v>0</v>
      </c>
      <c r="AJ249" s="1285">
        <f>IF(AND(MONTH(AJ$4)=MONTH($H249),YEAR(AJ$4)=YEAR($H249)),#REF!,IF(AND(MONTH(AJ$4)=MONTH($G249),YEAR(AJ$4)=YEAR($G249)),#REF!,IF(AND(AJ$4&lt;($H249+1),(AJ$4+1)&gt;$G249),$U249,0)))</f>
        <v>0</v>
      </c>
      <c r="AK249" s="1285">
        <f>IF(AND(MONTH(AK$4)=MONTH($H249),YEAR(AK$4)=YEAR($H249)),#REF!,IF(AND(MONTH(AK$4)=MONTH($G249),YEAR(AK$4)=YEAR($G249)),#REF!,IF(AND(AK$4&lt;($H249+1),(AK$4+1)&gt;$G249),$U249,0)))</f>
        <v>0</v>
      </c>
      <c r="AL249" s="1285" t="e">
        <f>IF(AND(MONTH(AL$4)=MONTH($H249),YEAR(AL$4)=YEAR($H249)),#REF!,IF(AND(MONTH(AL$4)=MONTH($G249),YEAR(AL$4)=YEAR($G249)),#REF!,IF(AND(AL$4&lt;($H249+1),(AL$4+1)&gt;$G249),$U249,0)))</f>
        <v>#REF!</v>
      </c>
      <c r="AM249" s="1285">
        <f>IF(AND(MONTH(AM$4)=MONTH($H249),YEAR(AM$4)=YEAR($H249)),#REF!,IF(AND(MONTH(AM$4)=MONTH($G249),YEAR(AM$4)=YEAR($G249)),#REF!,IF(AND(AM$4&lt;($H249+1),(AM$4+1)&gt;$G249),$U249,0)))</f>
        <v>6982.8</v>
      </c>
      <c r="AN249" s="1285">
        <f>IF(AND(MONTH(AN$4)=MONTH($H249),YEAR(AN$4)=YEAR($H249)),#REF!,IF(AND(MONTH(AN$4)=MONTH($G249),YEAR(AN$4)=YEAR($G249)),#REF!,IF(AND(AN$4&lt;($H249+1),(AN$4+1)&gt;$G249),$U249,0)))</f>
        <v>6982.8</v>
      </c>
      <c r="AO249" s="1285">
        <f>IF(AND(MONTH(AO$4)=MONTH($H249),YEAR(AO$4)=YEAR($H249)),#REF!,IF(AND(MONTH(AO$4)=MONTH($G249),YEAR(AO$4)=YEAR($G249)),#REF!,IF(AND(AO$4&lt;($H249+1),(AO$4+1)&gt;$G249),$U249,0)))</f>
        <v>6982.8</v>
      </c>
      <c r="AP249" s="1285">
        <f>IF(AND(MONTH(AP$4)=MONTH($H249),YEAR(AP$4)=YEAR($H249)),#REF!,IF(AND(MONTH(AP$4)=MONTH($G249),YEAR(AP$4)=YEAR($G249)),#REF!,IF(AND(AP$4&lt;($H249+1),(AP$4+1)&gt;$G249),$U249,0)))</f>
        <v>6982.8</v>
      </c>
      <c r="AQ249" s="1285">
        <f>IF(AND(MONTH(AQ$4)=MONTH($H249),YEAR(AQ$4)=YEAR($H249)),#REF!,IF(AND(MONTH(AQ$4)=MONTH($G249),YEAR(AQ$4)=YEAR($G249)),#REF!,IF(AND(AQ$4&lt;($H249+1),(AQ$4+1)&gt;$G249),$U249,0)))</f>
        <v>6982.8</v>
      </c>
      <c r="AR249" s="1285">
        <f>IF(AND(MONTH(AR$4)=MONTH($H249),YEAR(AR$4)=YEAR($H249)),#REF!,IF(AND(MONTH(AR$4)=MONTH($G249),YEAR(AR$4)=YEAR($G249)),#REF!,IF(AND(AR$4&lt;($H249+1),(AR$4+1)&gt;$G249),$U249,0)))</f>
        <v>6982.8</v>
      </c>
      <c r="AS249" s="1285">
        <f>IF(AND(MONTH(AS$4)=MONTH($H249),YEAR(AS$4)=YEAR($H249)),#REF!,IF(AND(MONTH(AS$4)=MONTH($G249),YEAR(AS$4)=YEAR($G249)),#REF!,IF(AND(AS$4&lt;($H249+1),(AS$4+1)&gt;$G249),$U249,0)))</f>
        <v>6982.8</v>
      </c>
      <c r="AT249" s="1285">
        <f>IF(AND(MONTH(AT$4)=MONTH($H249),YEAR(AT$4)=YEAR($H249)),#REF!,IF(AND(MONTH(AT$4)=MONTH($G249),YEAR(AT$4)=YEAR($G249)),#REF!,IF(AND(AT$4&lt;($H249+1),(AT$4+1)&gt;$G249),$U249,0)))</f>
        <v>6982.8</v>
      </c>
      <c r="AU249" s="1297"/>
      <c r="AV249" s="1028"/>
      <c r="AW249" s="1028"/>
    </row>
    <row r="250" spans="1:49" ht="18" customHeight="1">
      <c r="A250" s="1186">
        <v>99</v>
      </c>
      <c r="B250" s="1187" t="s">
        <v>262</v>
      </c>
      <c r="C250" s="1187" t="s">
        <v>35</v>
      </c>
      <c r="D250" s="1187"/>
      <c r="E250" s="1187" t="s">
        <v>281</v>
      </c>
      <c r="F250" s="1214" t="s">
        <v>282</v>
      </c>
      <c r="G250" s="1190">
        <v>44813</v>
      </c>
      <c r="H250" s="1190">
        <v>45177</v>
      </c>
      <c r="I250" s="1235">
        <v>158.63999999999999</v>
      </c>
      <c r="J250" s="1236">
        <v>0</v>
      </c>
      <c r="K250" s="1236">
        <v>700</v>
      </c>
      <c r="L250" s="1237">
        <v>14.03</v>
      </c>
      <c r="M250" s="1237">
        <v>1.38</v>
      </c>
      <c r="N250" s="1237">
        <v>15.214499999999999</v>
      </c>
      <c r="O250" s="1238">
        <v>2.2999999999999998</v>
      </c>
      <c r="P250" s="1234">
        <f t="shared" si="81"/>
        <v>15.41</v>
      </c>
      <c r="Q250" s="1284">
        <f t="shared" si="82"/>
        <v>9821</v>
      </c>
      <c r="R250" s="1285">
        <f t="shared" si="83"/>
        <v>966</v>
      </c>
      <c r="S250" s="1285">
        <f t="shared" si="84"/>
        <v>10787</v>
      </c>
      <c r="T250" s="1285">
        <f t="shared" si="85"/>
        <v>10650.15</v>
      </c>
      <c r="U250" s="1285">
        <f t="shared" si="86"/>
        <v>1610</v>
      </c>
      <c r="V250" s="1285">
        <f t="shared" si="87"/>
        <v>12260.15</v>
      </c>
      <c r="W250" s="1285">
        <f>IF(AND(MONTH(W$4)=MONTH($H250),YEAR(W$4)=YEAR($H250)),#REF!,IF(AND(MONTH(W$4)=MONTH($G250),YEAR(W$4)=YEAR($G250)),#REF!,IF(AND(W$4&lt;($H250+1),(W$4+1)&gt;$G250),$Q250,0)))</f>
        <v>9821</v>
      </c>
      <c r="X250" s="1285">
        <f>IF(AND(MONTH(X$4)=MONTH($H250),YEAR(X$4)=YEAR($H250)),#REF!,IF(AND(MONTH(X$4)=MONTH($G250),YEAR(X$4)=YEAR($G250)),#REF!,IF(AND(X$4&lt;($H250+1),(X$4+1)&gt;$G250),$T250,0)))</f>
        <v>10650.15</v>
      </c>
      <c r="Y250" s="1285">
        <f>IF(AND(MONTH(Y$4)=MONTH($H250),YEAR(Y$4)=YEAR($H250)),#REF!,IF(AND(MONTH(Y$4)=MONTH($G250),YEAR(Y$4)=YEAR($G250)),#REF!,IF(AND(Y$4&lt;($H250+1),(Y$4+1)&gt;$G250),$T250,0)))</f>
        <v>10650.15</v>
      </c>
      <c r="Z250" s="1285">
        <f>IF(AND(MONTH(Z$4)=MONTH($H250),YEAR(Z$4)=YEAR($H250)),#REF!,IF(AND(MONTH(Z$4)=MONTH($G250),YEAR(Z$4)=YEAR($G250)),#REF!,IF(AND(Z$4&lt;($H250+1),(Z$4+1)&gt;$G250),$T250,0)))</f>
        <v>10650.15</v>
      </c>
      <c r="AA250" s="1285">
        <f>IF(AND(MONTH(AA$4)=MONTH($H250),YEAR(AA$4)=YEAR($H250)),#REF!,IF(AND(MONTH(AA$4)=MONTH($G250),YEAR(AA$4)=YEAR($G250)),#REF!,IF(AND(AA$4&lt;($H250+1),(AA$4+1)&gt;$G250),$T250,0)))</f>
        <v>10650.15</v>
      </c>
      <c r="AB250" s="1285">
        <f>IF(AND(MONTH(AB$4)=MONTH($H250),YEAR(AB$4)=YEAR($H250)),#REF!,IF(AND(MONTH(AB$4)=MONTH($G250),YEAR(AB$4)=YEAR($G250)),#REF!,IF(AND(AB$4&lt;($H250+1),(AB$4+1)&gt;$G250),$T250,0)))</f>
        <v>10650.15</v>
      </c>
      <c r="AC250" s="1285">
        <f>IF(AND(MONTH(AC$4)=MONTH($H250),YEAR(AC$4)=YEAR($H250)),#REF!,IF(AND(MONTH(AC$4)=MONTH($G250),YEAR(AC$4)=YEAR($G250)),#REF!,IF(AND(AC$4&lt;($H250+1),(AC$4+1)&gt;$G250),$T250,0)))</f>
        <v>10650.15</v>
      </c>
      <c r="AD250" s="1285">
        <f>IF(AND(MONTH(AD$4)=MONTH($H250),YEAR(AD$4)=YEAR($H250)),#REF!,IF(AND(MONTH(AD$4)=MONTH($G250),YEAR(AD$4)=YEAR($G250)),#REF!,IF(AND(AD$4&lt;($H250+1),(AD$4+1)&gt;$G250),$T250,0)))</f>
        <v>10650.15</v>
      </c>
      <c r="AE250" s="1285" t="e">
        <f>IF(AND(MONTH(AE$4)=MONTH($H250),YEAR(AE$4)=YEAR($H250)),#REF!,IF(AND(MONTH(AE$4)=MONTH($G250),YEAR(AE$4)=YEAR($G250)),#REF!,IF(AND(AE$4&lt;($H250+1),(AE$4+1)&gt;$G250),$T250,0)))</f>
        <v>#REF!</v>
      </c>
      <c r="AF250" s="1285">
        <f>IF(AND(MONTH(AF$4)=MONTH($H250),YEAR(AF$4)=YEAR($H250)),#REF!,IF(AND(MONTH(AF$4)=MONTH($G250),YEAR(AF$4)=YEAR($G250)),#REF!,IF(AND(AF$4&lt;($H250+1),(AF$4+1)&gt;$G250),$T250,0)))</f>
        <v>0</v>
      </c>
      <c r="AG250" s="1285">
        <f>IF(AND(MONTH(AG$4)=MONTH($H250),YEAR(AG$4)=YEAR($H250)),#REF!,IF(AND(MONTH(AG$4)=MONTH($G250),YEAR(AG$4)=YEAR($G250)),#REF!,IF(AND(AG$4&lt;($H250+1),(AG$4+1)&gt;$G250),$T250,0)))</f>
        <v>0</v>
      </c>
      <c r="AH250" s="1285">
        <f>IF(AND(MONTH(AH$4)=MONTH($H250),YEAR(AH$4)=YEAR($H250)),#REF!,IF(AND(MONTH(AH$4)=MONTH($G250),YEAR(AH$4)=YEAR($G250)),#REF!,IF(AND(AH$4&lt;($H250+1),(AH$4+1)&gt;$G250),$T250,0)))</f>
        <v>0</v>
      </c>
      <c r="AI250" s="1285">
        <f>IF(AND(MONTH(AI$4)=MONTH($H250),YEAR(AI$4)=YEAR($H250)),#REF!,IF(AND(MONTH(AI$4)=MONTH($G250),YEAR(AI$4)=YEAR($G250)),#REF!,IF(AND(AI$4&lt;($H250+1),(AI$4+1)&gt;$G250),$R250,0)))</f>
        <v>966</v>
      </c>
      <c r="AJ250" s="1285">
        <f>IF(AND(MONTH(AJ$4)=MONTH($H250),YEAR(AJ$4)=YEAR($H250)),#REF!,IF(AND(MONTH(AJ$4)=MONTH($G250),YEAR(AJ$4)=YEAR($G250)),#REF!,IF(AND(AJ$4&lt;($H250+1),(AJ$4+1)&gt;$G250),$U250,0)))</f>
        <v>1610</v>
      </c>
      <c r="AK250" s="1285">
        <f>IF(AND(MONTH(AK$4)=MONTH($H250),YEAR(AK$4)=YEAR($H250)),#REF!,IF(AND(MONTH(AK$4)=MONTH($G250),YEAR(AK$4)=YEAR($G250)),#REF!,IF(AND(AK$4&lt;($H250+1),(AK$4+1)&gt;$G250),$U250,0)))</f>
        <v>1610</v>
      </c>
      <c r="AL250" s="1285">
        <f>IF(AND(MONTH(AL$4)=MONTH($H250),YEAR(AL$4)=YEAR($H250)),#REF!,IF(AND(MONTH(AL$4)=MONTH($G250),YEAR(AL$4)=YEAR($G250)),#REF!,IF(AND(AL$4&lt;($H250+1),(AL$4+1)&gt;$G250),$U250,0)))</f>
        <v>1610</v>
      </c>
      <c r="AM250" s="1285">
        <f>IF(AND(MONTH(AM$4)=MONTH($H250),YEAR(AM$4)=YEAR($H250)),#REF!,IF(AND(MONTH(AM$4)=MONTH($G250),YEAR(AM$4)=YEAR($G250)),#REF!,IF(AND(AM$4&lt;($H250+1),(AM$4+1)&gt;$G250),$U250,0)))</f>
        <v>1610</v>
      </c>
      <c r="AN250" s="1285">
        <f>IF(AND(MONTH(AN$4)=MONTH($H250),YEAR(AN$4)=YEAR($H250)),#REF!,IF(AND(MONTH(AN$4)=MONTH($G250),YEAR(AN$4)=YEAR($G250)),#REF!,IF(AND(AN$4&lt;($H250+1),(AN$4+1)&gt;$G250),$U250,0)))</f>
        <v>1610</v>
      </c>
      <c r="AO250" s="1285">
        <f>IF(AND(MONTH(AO$4)=MONTH($H250),YEAR(AO$4)=YEAR($H250)),#REF!,IF(AND(MONTH(AO$4)=MONTH($G250),YEAR(AO$4)=YEAR($G250)),#REF!,IF(AND(AO$4&lt;($H250+1),(AO$4+1)&gt;$G250),$U250,0)))</f>
        <v>1610</v>
      </c>
      <c r="AP250" s="1285">
        <f>IF(AND(MONTH(AP$4)=MONTH($H250),YEAR(AP$4)=YEAR($H250)),#REF!,IF(AND(MONTH(AP$4)=MONTH($G250),YEAR(AP$4)=YEAR($G250)),#REF!,IF(AND(AP$4&lt;($H250+1),(AP$4+1)&gt;$G250),$U250,0)))</f>
        <v>1610</v>
      </c>
      <c r="AQ250" s="1285" t="e">
        <f>IF(AND(MONTH(AQ$4)=MONTH($H250),YEAR(AQ$4)=YEAR($H250)),#REF!,IF(AND(MONTH(AQ$4)=MONTH($G250),YEAR(AQ$4)=YEAR($G250)),#REF!,IF(AND(AQ$4&lt;($H250+1),(AQ$4+1)&gt;$G250),$U250,0)))</f>
        <v>#REF!</v>
      </c>
      <c r="AR250" s="1285">
        <f>IF(AND(MONTH(AR$4)=MONTH($H250),YEAR(AR$4)=YEAR($H250)),#REF!,IF(AND(MONTH(AR$4)=MONTH($G250),YEAR(AR$4)=YEAR($G250)),#REF!,IF(AND(AR$4&lt;($H250+1),(AR$4+1)&gt;$G250),$U250,0)))</f>
        <v>0</v>
      </c>
      <c r="AS250" s="1285">
        <f>IF(AND(MONTH(AS$4)=MONTH($H250),YEAR(AS$4)=YEAR($H250)),#REF!,IF(AND(MONTH(AS$4)=MONTH($G250),YEAR(AS$4)=YEAR($G250)),#REF!,IF(AND(AS$4&lt;($H250+1),(AS$4+1)&gt;$G250),$U250,0)))</f>
        <v>0</v>
      </c>
      <c r="AT250" s="1285">
        <f>IF(AND(MONTH(AT$4)=MONTH($H250),YEAR(AT$4)=YEAR($H250)),#REF!,IF(AND(MONTH(AT$4)=MONTH($G250),YEAR(AT$4)=YEAR($G250)),#REF!,IF(AND(AT$4&lt;($H250+1),(AT$4+1)&gt;$G250),$U250,0)))</f>
        <v>0</v>
      </c>
      <c r="AU250" s="1297"/>
      <c r="AV250" s="1028"/>
      <c r="AW250" s="1028"/>
    </row>
    <row r="251" spans="1:49" ht="18" customHeight="1">
      <c r="A251" s="1186">
        <v>99</v>
      </c>
      <c r="B251" s="1196" t="s">
        <v>262</v>
      </c>
      <c r="C251" s="1196" t="s">
        <v>35</v>
      </c>
      <c r="D251" s="1196"/>
      <c r="E251" s="1209" t="s">
        <v>283</v>
      </c>
      <c r="F251" s="1303" t="s">
        <v>282</v>
      </c>
      <c r="G251" s="1211">
        <v>45178</v>
      </c>
      <c r="H251" s="1211">
        <v>45543</v>
      </c>
      <c r="I251" s="1256">
        <v>158.63999999999999</v>
      </c>
      <c r="J251" s="1257">
        <v>700</v>
      </c>
      <c r="K251" s="1257">
        <v>700</v>
      </c>
      <c r="L251" s="1258">
        <v>0</v>
      </c>
      <c r="M251" s="1258">
        <v>0</v>
      </c>
      <c r="N251" s="1259">
        <v>14.145</v>
      </c>
      <c r="O251" s="1260">
        <v>2.2999999999999998</v>
      </c>
      <c r="P251" s="1261">
        <f>N251+O251</f>
        <v>16.445</v>
      </c>
      <c r="Q251" s="1288">
        <f t="shared" si="82"/>
        <v>0</v>
      </c>
      <c r="R251" s="1285">
        <f t="shared" si="83"/>
        <v>0</v>
      </c>
      <c r="S251" s="1285">
        <f t="shared" si="84"/>
        <v>0</v>
      </c>
      <c r="T251" s="1285">
        <f t="shared" si="85"/>
        <v>9901.5</v>
      </c>
      <c r="U251" s="1285">
        <f t="shared" si="86"/>
        <v>1610</v>
      </c>
      <c r="V251" s="1285">
        <f t="shared" si="87"/>
        <v>11511.5</v>
      </c>
      <c r="W251" s="1285">
        <f>IF(AND(MONTH(W$4)=MONTH($H251),YEAR(W$4)=YEAR($H251)),#REF!,IF(AND(MONTH(W$4)=MONTH($G251),YEAR(W$4)=YEAR($G251)),#REF!,IF(AND(W$4&lt;($H251+1),(W$4+1)&gt;$G251),$Q251,0)))</f>
        <v>0</v>
      </c>
      <c r="X251" s="1285">
        <f>IF(AND(MONTH(X$4)=MONTH($H251),YEAR(X$4)=YEAR($H251)),#REF!,IF(AND(MONTH(X$4)=MONTH($G251),YEAR(X$4)=YEAR($G251)),#REF!,IF(AND(X$4&lt;($H251+1),(X$4+1)&gt;$G251),$T251,0)))</f>
        <v>0</v>
      </c>
      <c r="Y251" s="1285">
        <f>IF(AND(MONTH(Y$4)=MONTH($H251),YEAR(Y$4)=YEAR($H251)),#REF!,IF(AND(MONTH(Y$4)=MONTH($G251),YEAR(Y$4)=YEAR($G251)),#REF!,IF(AND(Y$4&lt;($H251+1),(Y$4+1)&gt;$G251),$T251,0)))</f>
        <v>0</v>
      </c>
      <c r="Z251" s="1285">
        <f>IF(AND(MONTH(Z$4)=MONTH($H251),YEAR(Z$4)=YEAR($H251)),#REF!,IF(AND(MONTH(Z$4)=MONTH($G251),YEAR(Z$4)=YEAR($G251)),#REF!,IF(AND(Z$4&lt;($H251+1),(Z$4+1)&gt;$G251),$T251,0)))</f>
        <v>0</v>
      </c>
      <c r="AA251" s="1285">
        <f>IF(AND(MONTH(AA$4)=MONTH($H251),YEAR(AA$4)=YEAR($H251)),#REF!,IF(AND(MONTH(AA$4)=MONTH($G251),YEAR(AA$4)=YEAR($G251)),#REF!,IF(AND(AA$4&lt;($H251+1),(AA$4+1)&gt;$G251),$T251,0)))</f>
        <v>0</v>
      </c>
      <c r="AB251" s="1285">
        <f>IF(AND(MONTH(AB$4)=MONTH($H251),YEAR(AB$4)=YEAR($H251)),#REF!,IF(AND(MONTH(AB$4)=MONTH($G251),YEAR(AB$4)=YEAR($G251)),#REF!,IF(AND(AB$4&lt;($H251+1),(AB$4+1)&gt;$G251),$T251,0)))</f>
        <v>0</v>
      </c>
      <c r="AC251" s="1285">
        <f>IF(AND(MONTH(AC$4)=MONTH($H251),YEAR(AC$4)=YEAR($H251)),#REF!,IF(AND(MONTH(AC$4)=MONTH($G251),YEAR(AC$4)=YEAR($G251)),#REF!,IF(AND(AC$4&lt;($H251+1),(AC$4+1)&gt;$G251),$T251,0)))</f>
        <v>0</v>
      </c>
      <c r="AD251" s="1285">
        <f>IF(AND(MONTH(AD$4)=MONTH($H251),YEAR(AD$4)=YEAR($H251)),#REF!,IF(AND(MONTH(AD$4)=MONTH($G251),YEAR(AD$4)=YEAR($G251)),#REF!,IF(AND(AD$4&lt;($H251+1),(AD$4+1)&gt;$G251),$T251,0)))</f>
        <v>0</v>
      </c>
      <c r="AE251" s="1285" t="e">
        <f>IF(AND(MONTH(AE$4)=MONTH($H251),YEAR(AE$4)=YEAR($H251)),#REF!,IF(AND(MONTH(AE$4)=MONTH($G251),YEAR(AE$4)=YEAR($G251)),#REF!,IF(AND(AE$4&lt;($H251+1),(AE$4+1)&gt;$G251),$T251,0)))</f>
        <v>#REF!</v>
      </c>
      <c r="AF251" s="1285">
        <f>IF(AND(MONTH(AF$4)=MONTH($H251),YEAR(AF$4)=YEAR($H251)),#REF!,IF(AND(MONTH(AF$4)=MONTH($G251),YEAR(AF$4)=YEAR($G251)),#REF!,IF(AND(AF$4&lt;($H251+1),(AF$4+1)&gt;$G251),$T251,0)))</f>
        <v>9901.5</v>
      </c>
      <c r="AG251" s="1285">
        <f>IF(AND(MONTH(AG$4)=MONTH($H251),YEAR(AG$4)=YEAR($H251)),#REF!,IF(AND(MONTH(AG$4)=MONTH($G251),YEAR(AG$4)=YEAR($G251)),#REF!,IF(AND(AG$4&lt;($H251+1),(AG$4+1)&gt;$G251),$T251,0)))</f>
        <v>9901.5</v>
      </c>
      <c r="AH251" s="1285">
        <f>IF(AND(MONTH(AH$4)=MONTH($H251),YEAR(AH$4)=YEAR($H251)),#REF!,IF(AND(MONTH(AH$4)=MONTH($G251),YEAR(AH$4)=YEAR($G251)),#REF!,IF(AND(AH$4&lt;($H251+1),(AH$4+1)&gt;$G251),$T251,0)))</f>
        <v>9901.5</v>
      </c>
      <c r="AI251" s="1285">
        <f>IF(AND(MONTH(AI$4)=MONTH($H251),YEAR(AI$4)=YEAR($H251)),#REF!,IF(AND(MONTH(AI$4)=MONTH($G251),YEAR(AI$4)=YEAR($G251)),#REF!,IF(AND(AI$4&lt;($H251+1),(AI$4+1)&gt;$G251),$R251,0)))</f>
        <v>0</v>
      </c>
      <c r="AJ251" s="1285">
        <f>IF(AND(MONTH(AJ$4)=MONTH($H251),YEAR(AJ$4)=YEAR($H251)),#REF!,IF(AND(MONTH(AJ$4)=MONTH($G251),YEAR(AJ$4)=YEAR($G251)),#REF!,IF(AND(AJ$4&lt;($H251+1),(AJ$4+1)&gt;$G251),$U251,0)))</f>
        <v>0</v>
      </c>
      <c r="AK251" s="1285">
        <f>IF(AND(MONTH(AK$4)=MONTH($H251),YEAR(AK$4)=YEAR($H251)),#REF!,IF(AND(MONTH(AK$4)=MONTH($G251),YEAR(AK$4)=YEAR($G251)),#REF!,IF(AND(AK$4&lt;($H251+1),(AK$4+1)&gt;$G251),$U251,0)))</f>
        <v>0</v>
      </c>
      <c r="AL251" s="1285">
        <f>IF(AND(MONTH(AL$4)=MONTH($H251),YEAR(AL$4)=YEAR($H251)),#REF!,IF(AND(MONTH(AL$4)=MONTH($G251),YEAR(AL$4)=YEAR($G251)),#REF!,IF(AND(AL$4&lt;($H251+1),(AL$4+1)&gt;$G251),$U251,0)))</f>
        <v>0</v>
      </c>
      <c r="AM251" s="1285">
        <f>IF(AND(MONTH(AM$4)=MONTH($H251),YEAR(AM$4)=YEAR($H251)),#REF!,IF(AND(MONTH(AM$4)=MONTH($G251),YEAR(AM$4)=YEAR($G251)),#REF!,IF(AND(AM$4&lt;($H251+1),(AM$4+1)&gt;$G251),$U251,0)))</f>
        <v>0</v>
      </c>
      <c r="AN251" s="1285">
        <f>IF(AND(MONTH(AN$4)=MONTH($H251),YEAR(AN$4)=YEAR($H251)),#REF!,IF(AND(MONTH(AN$4)=MONTH($G251),YEAR(AN$4)=YEAR($G251)),#REF!,IF(AND(AN$4&lt;($H251+1),(AN$4+1)&gt;$G251),$U251,0)))</f>
        <v>0</v>
      </c>
      <c r="AO251" s="1285">
        <f>IF(AND(MONTH(AO$4)=MONTH($H251),YEAR(AO$4)=YEAR($H251)),#REF!,IF(AND(MONTH(AO$4)=MONTH($G251),YEAR(AO$4)=YEAR($G251)),#REF!,IF(AND(AO$4&lt;($H251+1),(AO$4+1)&gt;$G251),$U251,0)))</f>
        <v>0</v>
      </c>
      <c r="AP251" s="1285">
        <f>IF(AND(MONTH(AP$4)=MONTH($H251),YEAR(AP$4)=YEAR($H251)),#REF!,IF(AND(MONTH(AP$4)=MONTH($G251),YEAR(AP$4)=YEAR($G251)),#REF!,IF(AND(AP$4&lt;($H251+1),(AP$4+1)&gt;$G251),$U251,0)))</f>
        <v>0</v>
      </c>
      <c r="AQ251" s="1285" t="e">
        <f>IF(AND(MONTH(AQ$4)=MONTH($H251),YEAR(AQ$4)=YEAR($H251)),#REF!,IF(AND(MONTH(AQ$4)=MONTH($G251),YEAR(AQ$4)=YEAR($G251)),#REF!,IF(AND(AQ$4&lt;($H251+1),(AQ$4+1)&gt;$G251),$U251,0)))</f>
        <v>#REF!</v>
      </c>
      <c r="AR251" s="1285">
        <f>IF(AND(MONTH(AR$4)=MONTH($H251),YEAR(AR$4)=YEAR($H251)),#REF!,IF(AND(MONTH(AR$4)=MONTH($G251),YEAR(AR$4)=YEAR($G251)),#REF!,IF(AND(AR$4&lt;($H251+1),(AR$4+1)&gt;$G251),$U251,0)))</f>
        <v>1610</v>
      </c>
      <c r="AS251" s="1285">
        <f>IF(AND(MONTH(AS$4)=MONTH($H251),YEAR(AS$4)=YEAR($H251)),#REF!,IF(AND(MONTH(AS$4)=MONTH($G251),YEAR(AS$4)=YEAR($G251)),#REF!,IF(AND(AS$4&lt;($H251+1),(AS$4+1)&gt;$G251),$U251,0)))</f>
        <v>1610</v>
      </c>
      <c r="AT251" s="1285">
        <f>IF(AND(MONTH(AT$4)=MONTH($H251),YEAR(AT$4)=YEAR($H251)),#REF!,IF(AND(MONTH(AT$4)=MONTH($G251),YEAR(AT$4)=YEAR($G251)),#REF!,IF(AND(AT$4&lt;($H251+1),(AT$4+1)&gt;$G251),$U251,0)))</f>
        <v>1610</v>
      </c>
      <c r="AU251" s="1300"/>
      <c r="AV251" s="1028"/>
      <c r="AW251" s="1028"/>
    </row>
    <row r="252" spans="1:49" ht="18" customHeight="1">
      <c r="A252" s="1186">
        <v>99</v>
      </c>
      <c r="B252" s="1196" t="s">
        <v>262</v>
      </c>
      <c r="C252" s="1196" t="s">
        <v>35</v>
      </c>
      <c r="D252" s="1196"/>
      <c r="E252" s="1209"/>
      <c r="F252" s="1303" t="s">
        <v>282</v>
      </c>
      <c r="G252" s="1211">
        <v>45544</v>
      </c>
      <c r="H252" s="1211">
        <v>45908</v>
      </c>
      <c r="I252" s="1256">
        <v>158.63999999999999</v>
      </c>
      <c r="J252" s="1257">
        <v>0</v>
      </c>
      <c r="K252" s="1257">
        <v>700</v>
      </c>
      <c r="L252" s="1258">
        <v>0</v>
      </c>
      <c r="M252" s="1258">
        <v>0</v>
      </c>
      <c r="N252" s="1259">
        <v>14.432499999999999</v>
      </c>
      <c r="O252" s="1260">
        <v>2.2999999999999998</v>
      </c>
      <c r="P252" s="1261">
        <f>N252+O252</f>
        <v>16.732500000000002</v>
      </c>
      <c r="Q252" s="1288">
        <f t="shared" si="82"/>
        <v>0</v>
      </c>
      <c r="R252" s="1285">
        <f t="shared" si="83"/>
        <v>0</v>
      </c>
      <c r="S252" s="1285">
        <f t="shared" ref="S252:S253" si="88">SUM(Q252:R252)</f>
        <v>0</v>
      </c>
      <c r="T252" s="1285">
        <f t="shared" si="85"/>
        <v>10102.75</v>
      </c>
      <c r="U252" s="1285">
        <f t="shared" si="86"/>
        <v>1610</v>
      </c>
      <c r="V252" s="1285">
        <f t="shared" ref="V252:V253" si="89">SUM(T252:U252)</f>
        <v>11712.75</v>
      </c>
      <c r="W252" s="1285">
        <f>IF(AND(MONTH(W$4)=MONTH($H252),YEAR(W$4)=YEAR($H252)),#REF!,IF(AND(MONTH(W$4)=MONTH($G252),YEAR(W$4)=YEAR($G252)),#REF!,IF(AND(W$4&lt;($H252+1),(W$4+1)&gt;$G252),$Q252,0)))</f>
        <v>0</v>
      </c>
      <c r="X252" s="1285">
        <f>IF(AND(MONTH(X$4)=MONTH($H252),YEAR(X$4)=YEAR($H252)),#REF!,IF(AND(MONTH(X$4)=MONTH($G252),YEAR(X$4)=YEAR($G252)),#REF!,IF(AND(X$4&lt;($H252+1),(X$4+1)&gt;$G252),$T252,0)))</f>
        <v>0</v>
      </c>
      <c r="Y252" s="1285">
        <f>IF(AND(MONTH(Y$4)=MONTH($H252),YEAR(Y$4)=YEAR($H252)),#REF!,IF(AND(MONTH(Y$4)=MONTH($G252),YEAR(Y$4)=YEAR($G252)),#REF!,IF(AND(Y$4&lt;($H252+1),(Y$4+1)&gt;$G252),$T252,0)))</f>
        <v>0</v>
      </c>
      <c r="Z252" s="1285">
        <f>IF(AND(MONTH(Z$4)=MONTH($H252),YEAR(Z$4)=YEAR($H252)),#REF!,IF(AND(MONTH(Z$4)=MONTH($G252),YEAR(Z$4)=YEAR($G252)),#REF!,IF(AND(Z$4&lt;($H252+1),(Z$4+1)&gt;$G252),$T252,0)))</f>
        <v>0</v>
      </c>
      <c r="AA252" s="1285">
        <f>IF(AND(MONTH(AA$4)=MONTH($H252),YEAR(AA$4)=YEAR($H252)),#REF!,IF(AND(MONTH(AA$4)=MONTH($G252),YEAR(AA$4)=YEAR($G252)),#REF!,IF(AND(AA$4&lt;($H252+1),(AA$4+1)&gt;$G252),$T252,0)))</f>
        <v>0</v>
      </c>
      <c r="AB252" s="1285">
        <f>IF(AND(MONTH(AB$4)=MONTH($H252),YEAR(AB$4)=YEAR($H252)),#REF!,IF(AND(MONTH(AB$4)=MONTH($G252),YEAR(AB$4)=YEAR($G252)),#REF!,IF(AND(AB$4&lt;($H252+1),(AB$4+1)&gt;$G252),$T252,0)))</f>
        <v>0</v>
      </c>
      <c r="AC252" s="1285">
        <f>IF(AND(MONTH(AC$4)=MONTH($H252),YEAR(AC$4)=YEAR($H252)),#REF!,IF(AND(MONTH(AC$4)=MONTH($G252),YEAR(AC$4)=YEAR($G252)),#REF!,IF(AND(AC$4&lt;($H252+1),(AC$4+1)&gt;$G252),$T252,0)))</f>
        <v>0</v>
      </c>
      <c r="AD252" s="1285">
        <f>IF(AND(MONTH(AD$4)=MONTH($H252),YEAR(AD$4)=YEAR($H252)),#REF!,IF(AND(MONTH(AD$4)=MONTH($G252),YEAR(AD$4)=YEAR($G252)),#REF!,IF(AND(AD$4&lt;($H252+1),(AD$4+1)&gt;$G252),$T252,0)))</f>
        <v>0</v>
      </c>
      <c r="AE252" s="1285">
        <f>IF(AND(MONTH(AE$4)=MONTH($H252),YEAR(AE$4)=YEAR($H252)),#REF!,IF(AND(MONTH(AE$4)=MONTH($G252),YEAR(AE$4)=YEAR($G252)),#REF!,IF(AND(AE$4&lt;($H252+1),(AE$4+1)&gt;$G252),$T252,0)))</f>
        <v>0</v>
      </c>
      <c r="AF252" s="1285">
        <f>IF(AND(MONTH(AF$4)=MONTH($H252),YEAR(AF$4)=YEAR($H252)),#REF!,IF(AND(MONTH(AF$4)=MONTH($G252),YEAR(AF$4)=YEAR($G252)),#REF!,IF(AND(AF$4&lt;($H252+1),(AF$4+1)&gt;$G252),$T252,0)))</f>
        <v>0</v>
      </c>
      <c r="AG252" s="1285">
        <f>IF(AND(MONTH(AG$4)=MONTH($H252),YEAR(AG$4)=YEAR($H252)),#REF!,IF(AND(MONTH(AG$4)=MONTH($G252),YEAR(AG$4)=YEAR($G252)),#REF!,IF(AND(AG$4&lt;($H252+1),(AG$4+1)&gt;$G252),$T252,0)))</f>
        <v>0</v>
      </c>
      <c r="AH252" s="1285">
        <f>IF(AND(MONTH(AH$4)=MONTH($H252),YEAR(AH$4)=YEAR($H252)),#REF!,IF(AND(MONTH(AH$4)=MONTH($G252),YEAR(AH$4)=YEAR($G252)),#REF!,IF(AND(AH$4&lt;($H252+1),(AH$4+1)&gt;$G252),$T252,0)))</f>
        <v>0</v>
      </c>
      <c r="AI252" s="1285">
        <f>IF(AND(MONTH(AI$4)=MONTH($H252),YEAR(AI$4)=YEAR($H252)),#REF!,IF(AND(MONTH(AI$4)=MONTH($G252),YEAR(AI$4)=YEAR($G252)),#REF!,IF(AND(AI$4&lt;($H252+1),(AI$4+1)&gt;$G252),$R252,0)))</f>
        <v>0</v>
      </c>
      <c r="AJ252" s="1285">
        <f>IF(AND(MONTH(AJ$4)=MONTH($H252),YEAR(AJ$4)=YEAR($H252)),#REF!,IF(AND(MONTH(AJ$4)=MONTH($G252),YEAR(AJ$4)=YEAR($G252)),#REF!,IF(AND(AJ$4&lt;($H252+1),(AJ$4+1)&gt;$G252),$U252,0)))</f>
        <v>0</v>
      </c>
      <c r="AK252" s="1285">
        <f>IF(AND(MONTH(AK$4)=MONTH($H252),YEAR(AK$4)=YEAR($H252)),#REF!,IF(AND(MONTH(AK$4)=MONTH($G252),YEAR(AK$4)=YEAR($G252)),#REF!,IF(AND(AK$4&lt;($H252+1),(AK$4+1)&gt;$G252),$U252,0)))</f>
        <v>0</v>
      </c>
      <c r="AL252" s="1285">
        <f>IF(AND(MONTH(AL$4)=MONTH($H252),YEAR(AL$4)=YEAR($H252)),#REF!,IF(AND(MONTH(AL$4)=MONTH($G252),YEAR(AL$4)=YEAR($G252)),#REF!,IF(AND(AL$4&lt;($H252+1),(AL$4+1)&gt;$G252),$U252,0)))</f>
        <v>0</v>
      </c>
      <c r="AM252" s="1285">
        <f>IF(AND(MONTH(AM$4)=MONTH($H252),YEAR(AM$4)=YEAR($H252)),#REF!,IF(AND(MONTH(AM$4)=MONTH($G252),YEAR(AM$4)=YEAR($G252)),#REF!,IF(AND(AM$4&lt;($H252+1),(AM$4+1)&gt;$G252),$U252,0)))</f>
        <v>0</v>
      </c>
      <c r="AN252" s="1285">
        <f>IF(AND(MONTH(AN$4)=MONTH($H252),YEAR(AN$4)=YEAR($H252)),#REF!,IF(AND(MONTH(AN$4)=MONTH($G252),YEAR(AN$4)=YEAR($G252)),#REF!,IF(AND(AN$4&lt;($H252+1),(AN$4+1)&gt;$G252),$U252,0)))</f>
        <v>0</v>
      </c>
      <c r="AO252" s="1285">
        <f>IF(AND(MONTH(AO$4)=MONTH($H252),YEAR(AO$4)=YEAR($H252)),#REF!,IF(AND(MONTH(AO$4)=MONTH($G252),YEAR(AO$4)=YEAR($G252)),#REF!,IF(AND(AO$4&lt;($H252+1),(AO$4+1)&gt;$G252),$U252,0)))</f>
        <v>0</v>
      </c>
      <c r="AP252" s="1285">
        <f>IF(AND(MONTH(AP$4)=MONTH($H252),YEAR(AP$4)=YEAR($H252)),#REF!,IF(AND(MONTH(AP$4)=MONTH($G252),YEAR(AP$4)=YEAR($G252)),#REF!,IF(AND(AP$4&lt;($H252+1),(AP$4+1)&gt;$G252),$U252,0)))</f>
        <v>0</v>
      </c>
      <c r="AQ252" s="1285">
        <f>IF(AND(MONTH(AQ$4)=MONTH($H252),YEAR(AQ$4)=YEAR($H252)),#REF!,IF(AND(MONTH(AQ$4)=MONTH($G252),YEAR(AQ$4)=YEAR($G252)),#REF!,IF(AND(AQ$4&lt;($H252+1),(AQ$4+1)&gt;$G252),$U252,0)))</f>
        <v>0</v>
      </c>
      <c r="AR252" s="1285">
        <f>IF(AND(MONTH(AR$4)=MONTH($H252),YEAR(AR$4)=YEAR($H252)),#REF!,IF(AND(MONTH(AR$4)=MONTH($G252),YEAR(AR$4)=YEAR($G252)),#REF!,IF(AND(AR$4&lt;($H252+1),(AR$4+1)&gt;$G252),$U252,0)))</f>
        <v>0</v>
      </c>
      <c r="AS252" s="1285">
        <f>IF(AND(MONTH(AS$4)=MONTH($H252),YEAR(AS$4)=YEAR($H252)),#REF!,IF(AND(MONTH(AS$4)=MONTH($G252),YEAR(AS$4)=YEAR($G252)),#REF!,IF(AND(AS$4&lt;($H252+1),(AS$4+1)&gt;$G252),$U252,0)))</f>
        <v>0</v>
      </c>
      <c r="AT252" s="1285">
        <f>IF(AND(MONTH(AT$4)=MONTH($H252),YEAR(AT$4)=YEAR($H252)),#REF!,IF(AND(MONTH(AT$4)=MONTH($G252),YEAR(AT$4)=YEAR($G252)),#REF!,IF(AND(AT$4&lt;($H252+1),(AT$4+1)&gt;$G252),$U252,0)))</f>
        <v>0</v>
      </c>
      <c r="AU252" s="1300"/>
      <c r="AV252" s="1028"/>
      <c r="AW252" s="1028"/>
    </row>
    <row r="253" spans="1:49" ht="18" customHeight="1">
      <c r="A253" s="1186">
        <v>99</v>
      </c>
      <c r="B253" s="1196" t="s">
        <v>262</v>
      </c>
      <c r="C253" s="1196" t="s">
        <v>35</v>
      </c>
      <c r="D253" s="1196"/>
      <c r="E253" s="1209"/>
      <c r="F253" s="1303" t="s">
        <v>282</v>
      </c>
      <c r="G253" s="1211">
        <v>45909</v>
      </c>
      <c r="H253" s="1211">
        <v>46273</v>
      </c>
      <c r="I253" s="1256">
        <v>158.63999999999999</v>
      </c>
      <c r="J253" s="1257">
        <v>0</v>
      </c>
      <c r="K253" s="1257">
        <v>700</v>
      </c>
      <c r="L253" s="1258">
        <v>0</v>
      </c>
      <c r="M253" s="1258">
        <v>0</v>
      </c>
      <c r="N253" s="1259">
        <v>14.72</v>
      </c>
      <c r="O253" s="1260">
        <v>2.2999999999999998</v>
      </c>
      <c r="P253" s="1261">
        <f>N253+O253</f>
        <v>17.02</v>
      </c>
      <c r="Q253" s="1288">
        <f t="shared" si="82"/>
        <v>0</v>
      </c>
      <c r="R253" s="1285">
        <f t="shared" si="83"/>
        <v>0</v>
      </c>
      <c r="S253" s="1285">
        <f t="shared" si="88"/>
        <v>0</v>
      </c>
      <c r="T253" s="1285">
        <f t="shared" si="85"/>
        <v>10304</v>
      </c>
      <c r="U253" s="1285">
        <f t="shared" si="86"/>
        <v>1610</v>
      </c>
      <c r="V253" s="1285">
        <f t="shared" si="89"/>
        <v>11914</v>
      </c>
      <c r="W253" s="1285">
        <f>IF(AND(MONTH(W$4)=MONTH($H253),YEAR(W$4)=YEAR($H253)),#REF!,IF(AND(MONTH(W$4)=MONTH($G253),YEAR(W$4)=YEAR($G253)),#REF!,IF(AND(W$4&lt;($H253+1),(W$4+1)&gt;$G253),$Q253,0)))</f>
        <v>0</v>
      </c>
      <c r="X253" s="1285">
        <f>IF(AND(MONTH(X$4)=MONTH($H253),YEAR(X$4)=YEAR($H253)),#REF!,IF(AND(MONTH(X$4)=MONTH($G253),YEAR(X$4)=YEAR($G253)),#REF!,IF(AND(X$4&lt;($H253+1),(X$4+1)&gt;$G253),$T253,0)))</f>
        <v>0</v>
      </c>
      <c r="Y253" s="1285">
        <f>IF(AND(MONTH(Y$4)=MONTH($H253),YEAR(Y$4)=YEAR($H253)),#REF!,IF(AND(MONTH(Y$4)=MONTH($G253),YEAR(Y$4)=YEAR($G253)),#REF!,IF(AND(Y$4&lt;($H253+1),(Y$4+1)&gt;$G253),$T253,0)))</f>
        <v>0</v>
      </c>
      <c r="Z253" s="1285">
        <f>IF(AND(MONTH(Z$4)=MONTH($H253),YEAR(Z$4)=YEAR($H253)),#REF!,IF(AND(MONTH(Z$4)=MONTH($G253),YEAR(Z$4)=YEAR($G253)),#REF!,IF(AND(Z$4&lt;($H253+1),(Z$4+1)&gt;$G253),$T253,0)))</f>
        <v>0</v>
      </c>
      <c r="AA253" s="1285">
        <f>IF(AND(MONTH(AA$4)=MONTH($H253),YEAR(AA$4)=YEAR($H253)),#REF!,IF(AND(MONTH(AA$4)=MONTH($G253),YEAR(AA$4)=YEAR($G253)),#REF!,IF(AND(AA$4&lt;($H253+1),(AA$4+1)&gt;$G253),$T253,0)))</f>
        <v>0</v>
      </c>
      <c r="AB253" s="1285">
        <f>IF(AND(MONTH(AB$4)=MONTH($H253),YEAR(AB$4)=YEAR($H253)),#REF!,IF(AND(MONTH(AB$4)=MONTH($G253),YEAR(AB$4)=YEAR($G253)),#REF!,IF(AND(AB$4&lt;($H253+1),(AB$4+1)&gt;$G253),$T253,0)))</f>
        <v>0</v>
      </c>
      <c r="AC253" s="1285">
        <f>IF(AND(MONTH(AC$4)=MONTH($H253),YEAR(AC$4)=YEAR($H253)),#REF!,IF(AND(MONTH(AC$4)=MONTH($G253),YEAR(AC$4)=YEAR($G253)),#REF!,IF(AND(AC$4&lt;($H253+1),(AC$4+1)&gt;$G253),$T253,0)))</f>
        <v>0</v>
      </c>
      <c r="AD253" s="1285">
        <f>IF(AND(MONTH(AD$4)=MONTH($H253),YEAR(AD$4)=YEAR($H253)),#REF!,IF(AND(MONTH(AD$4)=MONTH($G253),YEAR(AD$4)=YEAR($G253)),#REF!,IF(AND(AD$4&lt;($H253+1),(AD$4+1)&gt;$G253),$T253,0)))</f>
        <v>0</v>
      </c>
      <c r="AE253" s="1285">
        <f>IF(AND(MONTH(AE$4)=MONTH($H253),YEAR(AE$4)=YEAR($H253)),#REF!,IF(AND(MONTH(AE$4)=MONTH($G253),YEAR(AE$4)=YEAR($G253)),#REF!,IF(AND(AE$4&lt;($H253+1),(AE$4+1)&gt;$G253),$T253,0)))</f>
        <v>0</v>
      </c>
      <c r="AF253" s="1285">
        <f>IF(AND(MONTH(AF$4)=MONTH($H253),YEAR(AF$4)=YEAR($H253)),#REF!,IF(AND(MONTH(AF$4)=MONTH($G253),YEAR(AF$4)=YEAR($G253)),#REF!,IF(AND(AF$4&lt;($H253+1),(AF$4+1)&gt;$G253),$T253,0)))</f>
        <v>0</v>
      </c>
      <c r="AG253" s="1285">
        <f>IF(AND(MONTH(AG$4)=MONTH($H253),YEAR(AG$4)=YEAR($H253)),#REF!,IF(AND(MONTH(AG$4)=MONTH($G253),YEAR(AG$4)=YEAR($G253)),#REF!,IF(AND(AG$4&lt;($H253+1),(AG$4+1)&gt;$G253),$T253,0)))</f>
        <v>0</v>
      </c>
      <c r="AH253" s="1285">
        <f>IF(AND(MONTH(AH$4)=MONTH($H253),YEAR(AH$4)=YEAR($H253)),#REF!,IF(AND(MONTH(AH$4)=MONTH($G253),YEAR(AH$4)=YEAR($G253)),#REF!,IF(AND(AH$4&lt;($H253+1),(AH$4+1)&gt;$G253),$T253,0)))</f>
        <v>0</v>
      </c>
      <c r="AI253" s="1285">
        <f>IF(AND(MONTH(AI$4)=MONTH($H253),YEAR(AI$4)=YEAR($H253)),#REF!,IF(AND(MONTH(AI$4)=MONTH($G253),YEAR(AI$4)=YEAR($G253)),#REF!,IF(AND(AI$4&lt;($H253+1),(AI$4+1)&gt;$G253),$R253,0)))</f>
        <v>0</v>
      </c>
      <c r="AJ253" s="1285">
        <f>IF(AND(MONTH(AJ$4)=MONTH($H253),YEAR(AJ$4)=YEAR($H253)),#REF!,IF(AND(MONTH(AJ$4)=MONTH($G253),YEAR(AJ$4)=YEAR($G253)),#REF!,IF(AND(AJ$4&lt;($H253+1),(AJ$4+1)&gt;$G253),$U253,0)))</f>
        <v>0</v>
      </c>
      <c r="AK253" s="1285">
        <f>IF(AND(MONTH(AK$4)=MONTH($H253),YEAR(AK$4)=YEAR($H253)),#REF!,IF(AND(MONTH(AK$4)=MONTH($G253),YEAR(AK$4)=YEAR($G253)),#REF!,IF(AND(AK$4&lt;($H253+1),(AK$4+1)&gt;$G253),$U253,0)))</f>
        <v>0</v>
      </c>
      <c r="AL253" s="1285">
        <f>IF(AND(MONTH(AL$4)=MONTH($H253),YEAR(AL$4)=YEAR($H253)),#REF!,IF(AND(MONTH(AL$4)=MONTH($G253),YEAR(AL$4)=YEAR($G253)),#REF!,IF(AND(AL$4&lt;($H253+1),(AL$4+1)&gt;$G253),$U253,0)))</f>
        <v>0</v>
      </c>
      <c r="AM253" s="1285">
        <f>IF(AND(MONTH(AM$4)=MONTH($H253),YEAR(AM$4)=YEAR($H253)),#REF!,IF(AND(MONTH(AM$4)=MONTH($G253),YEAR(AM$4)=YEAR($G253)),#REF!,IF(AND(AM$4&lt;($H253+1),(AM$4+1)&gt;$G253),$U253,0)))</f>
        <v>0</v>
      </c>
      <c r="AN253" s="1285">
        <f>IF(AND(MONTH(AN$4)=MONTH($H253),YEAR(AN$4)=YEAR($H253)),#REF!,IF(AND(MONTH(AN$4)=MONTH($G253),YEAR(AN$4)=YEAR($G253)),#REF!,IF(AND(AN$4&lt;($H253+1),(AN$4+1)&gt;$G253),$U253,0)))</f>
        <v>0</v>
      </c>
      <c r="AO253" s="1285">
        <f>IF(AND(MONTH(AO$4)=MONTH($H253),YEAR(AO$4)=YEAR($H253)),#REF!,IF(AND(MONTH(AO$4)=MONTH($G253),YEAR(AO$4)=YEAR($G253)),#REF!,IF(AND(AO$4&lt;($H253+1),(AO$4+1)&gt;$G253),$U253,0)))</f>
        <v>0</v>
      </c>
      <c r="AP253" s="1285">
        <f>IF(AND(MONTH(AP$4)=MONTH($H253),YEAR(AP$4)=YEAR($H253)),#REF!,IF(AND(MONTH(AP$4)=MONTH($G253),YEAR(AP$4)=YEAR($G253)),#REF!,IF(AND(AP$4&lt;($H253+1),(AP$4+1)&gt;$G253),$U253,0)))</f>
        <v>0</v>
      </c>
      <c r="AQ253" s="1285">
        <f>IF(AND(MONTH(AQ$4)=MONTH($H253),YEAR(AQ$4)=YEAR($H253)),#REF!,IF(AND(MONTH(AQ$4)=MONTH($G253),YEAR(AQ$4)=YEAR($G253)),#REF!,IF(AND(AQ$4&lt;($H253+1),(AQ$4+1)&gt;$G253),$U253,0)))</f>
        <v>0</v>
      </c>
      <c r="AR253" s="1285">
        <f>IF(AND(MONTH(AR$4)=MONTH($H253),YEAR(AR$4)=YEAR($H253)),#REF!,IF(AND(MONTH(AR$4)=MONTH($G253),YEAR(AR$4)=YEAR($G253)),#REF!,IF(AND(AR$4&lt;($H253+1),(AR$4+1)&gt;$G253),$U253,0)))</f>
        <v>0</v>
      </c>
      <c r="AS253" s="1285">
        <f>IF(AND(MONTH(AS$4)=MONTH($H253),YEAR(AS$4)=YEAR($H253)),#REF!,IF(AND(MONTH(AS$4)=MONTH($G253),YEAR(AS$4)=YEAR($G253)),#REF!,IF(AND(AS$4&lt;($H253+1),(AS$4+1)&gt;$G253),$U253,0)))</f>
        <v>0</v>
      </c>
      <c r="AT253" s="1285">
        <f>IF(AND(MONTH(AT$4)=MONTH($H253),YEAR(AT$4)=YEAR($H253)),#REF!,IF(AND(MONTH(AT$4)=MONTH($G253),YEAR(AT$4)=YEAR($G253)),#REF!,IF(AND(AT$4&lt;($H253+1),(AT$4+1)&gt;$G253),$U253,0)))</f>
        <v>0</v>
      </c>
      <c r="AU253" s="1300"/>
      <c r="AV253" s="1028"/>
      <c r="AW253" s="1028"/>
    </row>
    <row r="254" spans="1:49" ht="18" customHeight="1">
      <c r="A254" s="1186">
        <v>100</v>
      </c>
      <c r="B254" s="1187" t="s">
        <v>262</v>
      </c>
      <c r="C254" s="1187" t="s">
        <v>35</v>
      </c>
      <c r="D254" s="1187"/>
      <c r="E254" s="1187" t="s">
        <v>284</v>
      </c>
      <c r="F254" s="1214" t="s">
        <v>285</v>
      </c>
      <c r="G254" s="1190">
        <v>44482</v>
      </c>
      <c r="H254" s="1190">
        <v>45577</v>
      </c>
      <c r="I254" s="1235"/>
      <c r="J254" s="1236">
        <v>1033</v>
      </c>
      <c r="K254" s="1236">
        <v>1033</v>
      </c>
      <c r="L254" s="1237">
        <v>12.42</v>
      </c>
      <c r="M254" s="1237">
        <v>1.38</v>
      </c>
      <c r="N254" s="1237">
        <v>13.363</v>
      </c>
      <c r="O254" s="1238">
        <v>2.2999999999999998</v>
      </c>
      <c r="P254" s="1234">
        <f t="shared" ref="P254:P261" si="90">L254+M254</f>
        <v>13.8</v>
      </c>
      <c r="Q254" s="1284">
        <f t="shared" si="82"/>
        <v>12829.86</v>
      </c>
      <c r="R254" s="1285">
        <f t="shared" si="83"/>
        <v>1425.54</v>
      </c>
      <c r="S254" s="1285">
        <f t="shared" si="84"/>
        <v>14255.4</v>
      </c>
      <c r="T254" s="1285">
        <f t="shared" si="85"/>
        <v>13803.978999999999</v>
      </c>
      <c r="U254" s="1285">
        <f t="shared" si="86"/>
        <v>2375.9</v>
      </c>
      <c r="V254" s="1285">
        <f t="shared" si="87"/>
        <v>16179.879000000001</v>
      </c>
      <c r="W254" s="1285">
        <f>IF(AND(MONTH(W$4)=MONTH($H254),YEAR(W$4)=YEAR($H254)),#REF!,IF(AND(MONTH(W$4)=MONTH($G254),YEAR(W$4)=YEAR($G254)),#REF!,IF(AND(W$4&lt;($H254+1),(W$4+1)&gt;$G254),$Q254,0)))</f>
        <v>12829.86</v>
      </c>
      <c r="X254" s="1285">
        <f>IF(AND(MONTH(X$4)=MONTH($H254),YEAR(X$4)=YEAR($H254)),#REF!,IF(AND(MONTH(X$4)=MONTH($G254),YEAR(X$4)=YEAR($G254)),#REF!,IF(AND(X$4&lt;($H254+1),(X$4+1)&gt;$G254),$T254,0)))</f>
        <v>13803.978999999999</v>
      </c>
      <c r="Y254" s="1285">
        <f>IF(AND(MONTH(Y$4)=MONTH($H254),YEAR(Y$4)=YEAR($H254)),#REF!,IF(AND(MONTH(Y$4)=MONTH($G254),YEAR(Y$4)=YEAR($G254)),#REF!,IF(AND(Y$4&lt;($H254+1),(Y$4+1)&gt;$G254),$T254,0)))</f>
        <v>13803.978999999999</v>
      </c>
      <c r="Z254" s="1285">
        <f>IF(AND(MONTH(Z$4)=MONTH($H254),YEAR(Z$4)=YEAR($H254)),#REF!,IF(AND(MONTH(Z$4)=MONTH($G254),YEAR(Z$4)=YEAR($G254)),#REF!,IF(AND(Z$4&lt;($H254+1),(Z$4+1)&gt;$G254),$T254,0)))</f>
        <v>13803.978999999999</v>
      </c>
      <c r="AA254" s="1285">
        <f>IF(AND(MONTH(AA$4)=MONTH($H254),YEAR(AA$4)=YEAR($H254)),#REF!,IF(AND(MONTH(AA$4)=MONTH($G254),YEAR(AA$4)=YEAR($G254)),#REF!,IF(AND(AA$4&lt;($H254+1),(AA$4+1)&gt;$G254),$T254,0)))</f>
        <v>13803.978999999999</v>
      </c>
      <c r="AB254" s="1285">
        <f>IF(AND(MONTH(AB$4)=MONTH($H254),YEAR(AB$4)=YEAR($H254)),#REF!,IF(AND(MONTH(AB$4)=MONTH($G254),YEAR(AB$4)=YEAR($G254)),#REF!,IF(AND(AB$4&lt;($H254+1),(AB$4+1)&gt;$G254),$T254,0)))</f>
        <v>13803.978999999999</v>
      </c>
      <c r="AC254" s="1285">
        <f>IF(AND(MONTH(AC$4)=MONTH($H254),YEAR(AC$4)=YEAR($H254)),#REF!,IF(AND(MONTH(AC$4)=MONTH($G254),YEAR(AC$4)=YEAR($G254)),#REF!,IF(AND(AC$4&lt;($H254+1),(AC$4+1)&gt;$G254),$T254,0)))</f>
        <v>13803.978999999999</v>
      </c>
      <c r="AD254" s="1285">
        <f>IF(AND(MONTH(AD$4)=MONTH($H254),YEAR(AD$4)=YEAR($H254)),#REF!,IF(AND(MONTH(AD$4)=MONTH($G254),YEAR(AD$4)=YEAR($G254)),#REF!,IF(AND(AD$4&lt;($H254+1),(AD$4+1)&gt;$G254),$T254,0)))</f>
        <v>13803.978999999999</v>
      </c>
      <c r="AE254" s="1285">
        <f>IF(AND(MONTH(AE$4)=MONTH($H254),YEAR(AE$4)=YEAR($H254)),#REF!,IF(AND(MONTH(AE$4)=MONTH($G254),YEAR(AE$4)=YEAR($G254)),#REF!,IF(AND(AE$4&lt;($H254+1),(AE$4+1)&gt;$G254),$T254,0)))</f>
        <v>13803.978999999999</v>
      </c>
      <c r="AF254" s="1285">
        <f>IF(AND(MONTH(AF$4)=MONTH($H254),YEAR(AF$4)=YEAR($H254)),#REF!,IF(AND(MONTH(AF$4)=MONTH($G254),YEAR(AF$4)=YEAR($G254)),#REF!,IF(AND(AF$4&lt;($H254+1),(AF$4+1)&gt;$G254),$T254,0)))</f>
        <v>13803.978999999999</v>
      </c>
      <c r="AG254" s="1285">
        <f>IF(AND(MONTH(AG$4)=MONTH($H254),YEAR(AG$4)=YEAR($H254)),#REF!,IF(AND(MONTH(AG$4)=MONTH($G254),YEAR(AG$4)=YEAR($G254)),#REF!,IF(AND(AG$4&lt;($H254+1),(AG$4+1)&gt;$G254),$T254,0)))</f>
        <v>13803.978999999999</v>
      </c>
      <c r="AH254" s="1285">
        <f>IF(AND(MONTH(AH$4)=MONTH($H254),YEAR(AH$4)=YEAR($H254)),#REF!,IF(AND(MONTH(AH$4)=MONTH($G254),YEAR(AH$4)=YEAR($G254)),#REF!,IF(AND(AH$4&lt;($H254+1),(AH$4+1)&gt;$G254),$T254,0)))</f>
        <v>13803.978999999999</v>
      </c>
      <c r="AI254" s="1285">
        <f>IF(AND(MONTH(AI$4)=MONTH($H254),YEAR(AI$4)=YEAR($H254)),#REF!,IF(AND(MONTH(AI$4)=MONTH($G254),YEAR(AI$4)=YEAR($G254)),#REF!,IF(AND(AI$4&lt;($H254+1),(AI$4+1)&gt;$G254),$R254,0)))</f>
        <v>1425.54</v>
      </c>
      <c r="AJ254" s="1285">
        <f>IF(AND(MONTH(AJ$4)=MONTH($H254),YEAR(AJ$4)=YEAR($H254)),#REF!,IF(AND(MONTH(AJ$4)=MONTH($G254),YEAR(AJ$4)=YEAR($G254)),#REF!,IF(AND(AJ$4&lt;($H254+1),(AJ$4+1)&gt;$G254),$U254,0)))</f>
        <v>2375.9</v>
      </c>
      <c r="AK254" s="1285">
        <f>IF(AND(MONTH(AK$4)=MONTH($H254),YEAR(AK$4)=YEAR($H254)),#REF!,IF(AND(MONTH(AK$4)=MONTH($G254),YEAR(AK$4)=YEAR($G254)),#REF!,IF(AND(AK$4&lt;($H254+1),(AK$4+1)&gt;$G254),$U254,0)))</f>
        <v>2375.9</v>
      </c>
      <c r="AL254" s="1285">
        <f>IF(AND(MONTH(AL$4)=MONTH($H254),YEAR(AL$4)=YEAR($H254)),#REF!,IF(AND(MONTH(AL$4)=MONTH($G254),YEAR(AL$4)=YEAR($G254)),#REF!,IF(AND(AL$4&lt;($H254+1),(AL$4+1)&gt;$G254),$U254,0)))</f>
        <v>2375.9</v>
      </c>
      <c r="AM254" s="1285">
        <f>IF(AND(MONTH(AM$4)=MONTH($H254),YEAR(AM$4)=YEAR($H254)),#REF!,IF(AND(MONTH(AM$4)=MONTH($G254),YEAR(AM$4)=YEAR($G254)),#REF!,IF(AND(AM$4&lt;($H254+1),(AM$4+1)&gt;$G254),$U254,0)))</f>
        <v>2375.9</v>
      </c>
      <c r="AN254" s="1285">
        <f>IF(AND(MONTH(AN$4)=MONTH($H254),YEAR(AN$4)=YEAR($H254)),#REF!,IF(AND(MONTH(AN$4)=MONTH($G254),YEAR(AN$4)=YEAR($G254)),#REF!,IF(AND(AN$4&lt;($H254+1),(AN$4+1)&gt;$G254),$U254,0)))</f>
        <v>2375.9</v>
      </c>
      <c r="AO254" s="1285">
        <f>IF(AND(MONTH(AO$4)=MONTH($H254),YEAR(AO$4)=YEAR($H254)),#REF!,IF(AND(MONTH(AO$4)=MONTH($G254),YEAR(AO$4)=YEAR($G254)),#REF!,IF(AND(AO$4&lt;($H254+1),(AO$4+1)&gt;$G254),$U254,0)))</f>
        <v>2375.9</v>
      </c>
      <c r="AP254" s="1285">
        <f>IF(AND(MONTH(AP$4)=MONTH($H254),YEAR(AP$4)=YEAR($H254)),#REF!,IF(AND(MONTH(AP$4)=MONTH($G254),YEAR(AP$4)=YEAR($G254)),#REF!,IF(AND(AP$4&lt;($H254+1),(AP$4+1)&gt;$G254),$U254,0)))</f>
        <v>2375.9</v>
      </c>
      <c r="AQ254" s="1285">
        <f>IF(AND(MONTH(AQ$4)=MONTH($H254),YEAR(AQ$4)=YEAR($H254)),#REF!,IF(AND(MONTH(AQ$4)=MONTH($G254),YEAR(AQ$4)=YEAR($G254)),#REF!,IF(AND(AQ$4&lt;($H254+1),(AQ$4+1)&gt;$G254),$U254,0)))</f>
        <v>2375.9</v>
      </c>
      <c r="AR254" s="1285">
        <f>IF(AND(MONTH(AR$4)=MONTH($H254),YEAR(AR$4)=YEAR($H254)),#REF!,IF(AND(MONTH(AR$4)=MONTH($G254),YEAR(AR$4)=YEAR($G254)),#REF!,IF(AND(AR$4&lt;($H254+1),(AR$4+1)&gt;$G254),$U254,0)))</f>
        <v>2375.9</v>
      </c>
      <c r="AS254" s="1285">
        <f>IF(AND(MONTH(AS$4)=MONTH($H254),YEAR(AS$4)=YEAR($H254)),#REF!,IF(AND(MONTH(AS$4)=MONTH($G254),YEAR(AS$4)=YEAR($G254)),#REF!,IF(AND(AS$4&lt;($H254+1),(AS$4+1)&gt;$G254),$U254,0)))</f>
        <v>2375.9</v>
      </c>
      <c r="AT254" s="1285">
        <f>IF(AND(MONTH(AT$4)=MONTH($H254),YEAR(AT$4)=YEAR($H254)),#REF!,IF(AND(MONTH(AT$4)=MONTH($G254),YEAR(AT$4)=YEAR($G254)),#REF!,IF(AND(AT$4&lt;($H254+1),(AT$4+1)&gt;$G254),$U254,0)))</f>
        <v>2375.9</v>
      </c>
      <c r="AU254" s="1297"/>
      <c r="AV254" s="1028"/>
      <c r="AW254" s="1028"/>
    </row>
    <row r="255" spans="1:49" ht="18" customHeight="1">
      <c r="A255" s="1186">
        <v>101</v>
      </c>
      <c r="B255" s="1196" t="s">
        <v>286</v>
      </c>
      <c r="C255" s="1196" t="s">
        <v>35</v>
      </c>
      <c r="D255" s="1196"/>
      <c r="E255" s="1187" t="s">
        <v>287</v>
      </c>
      <c r="F255" s="1304" t="s">
        <v>288</v>
      </c>
      <c r="G255" s="1190">
        <v>44796</v>
      </c>
      <c r="H255" s="1190">
        <v>45160</v>
      </c>
      <c r="I255" s="1235"/>
      <c r="J255" s="1236">
        <v>610</v>
      </c>
      <c r="K255" s="1236">
        <v>610</v>
      </c>
      <c r="L255" s="1237">
        <v>12.535</v>
      </c>
      <c r="M255" s="1237">
        <v>1.38</v>
      </c>
      <c r="N255" s="1237">
        <v>13.49525</v>
      </c>
      <c r="O255" s="1238">
        <v>2.2999999999999998</v>
      </c>
      <c r="P255" s="1234">
        <f t="shared" si="90"/>
        <v>13.914999999999999</v>
      </c>
      <c r="Q255" s="1284">
        <f t="shared" si="82"/>
        <v>7646.35</v>
      </c>
      <c r="R255" s="1285">
        <f t="shared" si="83"/>
        <v>841.8</v>
      </c>
      <c r="S255" s="1285">
        <f t="shared" si="84"/>
        <v>8488.15</v>
      </c>
      <c r="T255" s="1285">
        <f t="shared" si="85"/>
        <v>8232.1025000000009</v>
      </c>
      <c r="U255" s="1285">
        <f t="shared" si="86"/>
        <v>1403</v>
      </c>
      <c r="V255" s="1285">
        <f t="shared" si="87"/>
        <v>9635.1025000000009</v>
      </c>
      <c r="W255" s="1285">
        <f>IF(AND(MONTH(W$4)=MONTH($H255),YEAR(W$4)=YEAR($H255)),#REF!,IF(AND(MONTH(W$4)=MONTH($G255),YEAR(W$4)=YEAR($G255)),#REF!,IF(AND(W$4&lt;($H255+1),(W$4+1)&gt;$G255),$Q255,0)))</f>
        <v>7646.35</v>
      </c>
      <c r="X255" s="1285">
        <f>IF(AND(MONTH(X$4)=MONTH($H255),YEAR(X$4)=YEAR($H255)),#REF!,IF(AND(MONTH(X$4)=MONTH($G255),YEAR(X$4)=YEAR($G255)),#REF!,IF(AND(X$4&lt;($H255+1),(X$4+1)&gt;$G255),$T255,0)))</f>
        <v>8232.1025000000009</v>
      </c>
      <c r="Y255" s="1285">
        <f>IF(AND(MONTH(Y$4)=MONTH($H255),YEAR(Y$4)=YEAR($H255)),#REF!,IF(AND(MONTH(Y$4)=MONTH($G255),YEAR(Y$4)=YEAR($G255)),#REF!,IF(AND(Y$4&lt;($H255+1),(Y$4+1)&gt;$G255),$T255,0)))</f>
        <v>8232.1025000000009</v>
      </c>
      <c r="Z255" s="1285">
        <f>IF(AND(MONTH(Z$4)=MONTH($H255),YEAR(Z$4)=YEAR($H255)),#REF!,IF(AND(MONTH(Z$4)=MONTH($G255),YEAR(Z$4)=YEAR($G255)),#REF!,IF(AND(Z$4&lt;($H255+1),(Z$4+1)&gt;$G255),$T255,0)))</f>
        <v>8232.1025000000009</v>
      </c>
      <c r="AA255" s="1285">
        <f>IF(AND(MONTH(AA$4)=MONTH($H255),YEAR(AA$4)=YEAR($H255)),#REF!,IF(AND(MONTH(AA$4)=MONTH($G255),YEAR(AA$4)=YEAR($G255)),#REF!,IF(AND(AA$4&lt;($H255+1),(AA$4+1)&gt;$G255),$T255,0)))</f>
        <v>8232.1025000000009</v>
      </c>
      <c r="AB255" s="1285">
        <f>IF(AND(MONTH(AB$4)=MONTH($H255),YEAR(AB$4)=YEAR($H255)),#REF!,IF(AND(MONTH(AB$4)=MONTH($G255),YEAR(AB$4)=YEAR($G255)),#REF!,IF(AND(AB$4&lt;($H255+1),(AB$4+1)&gt;$G255),$T255,0)))</f>
        <v>8232.1025000000009</v>
      </c>
      <c r="AC255" s="1285">
        <f>IF(AND(MONTH(AC$4)=MONTH($H255),YEAR(AC$4)=YEAR($H255)),#REF!,IF(AND(MONTH(AC$4)=MONTH($G255),YEAR(AC$4)=YEAR($G255)),#REF!,IF(AND(AC$4&lt;($H255+1),(AC$4+1)&gt;$G255),$T255,0)))</f>
        <v>8232.1025000000009</v>
      </c>
      <c r="AD255" s="1285" t="e">
        <f>IF(AND(MONTH(AD$4)=MONTH($H255),YEAR(AD$4)=YEAR($H255)),#REF!,IF(AND(MONTH(AD$4)=MONTH($G255),YEAR(AD$4)=YEAR($G255)),#REF!,IF(AND(AD$4&lt;($H255+1),(AD$4+1)&gt;$G255),$T255,0)))</f>
        <v>#REF!</v>
      </c>
      <c r="AE255" s="1285">
        <f>IF(AND(MONTH(AE$4)=MONTH($H255),YEAR(AE$4)=YEAR($H255)),#REF!,IF(AND(MONTH(AE$4)=MONTH($G255),YEAR(AE$4)=YEAR($G255)),#REF!,IF(AND(AE$4&lt;($H255+1),(AE$4+1)&gt;$G255),$T255,0)))</f>
        <v>0</v>
      </c>
      <c r="AF255" s="1285">
        <f>IF(AND(MONTH(AF$4)=MONTH($H255),YEAR(AF$4)=YEAR($H255)),#REF!,IF(AND(MONTH(AF$4)=MONTH($G255),YEAR(AF$4)=YEAR($G255)),#REF!,IF(AND(AF$4&lt;($H255+1),(AF$4+1)&gt;$G255),$T255,0)))</f>
        <v>0</v>
      </c>
      <c r="AG255" s="1285">
        <f>IF(AND(MONTH(AG$4)=MONTH($H255),YEAR(AG$4)=YEAR($H255)),#REF!,IF(AND(MONTH(AG$4)=MONTH($G255),YEAR(AG$4)=YEAR($G255)),#REF!,IF(AND(AG$4&lt;($H255+1),(AG$4+1)&gt;$G255),$T255,0)))</f>
        <v>0</v>
      </c>
      <c r="AH255" s="1285">
        <f>IF(AND(MONTH(AH$4)=MONTH($H255),YEAR(AH$4)=YEAR($H255)),#REF!,IF(AND(MONTH(AH$4)=MONTH($G255),YEAR(AH$4)=YEAR($G255)),#REF!,IF(AND(AH$4&lt;($H255+1),(AH$4+1)&gt;$G255),$T255,0)))</f>
        <v>0</v>
      </c>
      <c r="AI255" s="1285">
        <f>IF(AND(MONTH(AI$4)=MONTH($H255),YEAR(AI$4)=YEAR($H255)),#REF!,IF(AND(MONTH(AI$4)=MONTH($G255),YEAR(AI$4)=YEAR($G255)),#REF!,IF(AND(AI$4&lt;($H255+1),(AI$4+1)&gt;$G255),$R255,0)))</f>
        <v>841.8</v>
      </c>
      <c r="AJ255" s="1285">
        <f>IF(AND(MONTH(AJ$4)=MONTH($H255),YEAR(AJ$4)=YEAR($H255)),#REF!,IF(AND(MONTH(AJ$4)=MONTH($G255),YEAR(AJ$4)=YEAR($G255)),#REF!,IF(AND(AJ$4&lt;($H255+1),(AJ$4+1)&gt;$G255),$U255,0)))</f>
        <v>1403</v>
      </c>
      <c r="AK255" s="1285">
        <f>IF(AND(MONTH(AK$4)=MONTH($H255),YEAR(AK$4)=YEAR($H255)),#REF!,IF(AND(MONTH(AK$4)=MONTH($G255),YEAR(AK$4)=YEAR($G255)),#REF!,IF(AND(AK$4&lt;($H255+1),(AK$4+1)&gt;$G255),$U255,0)))</f>
        <v>1403</v>
      </c>
      <c r="AL255" s="1285">
        <f>IF(AND(MONTH(AL$4)=MONTH($H255),YEAR(AL$4)=YEAR($H255)),#REF!,IF(AND(MONTH(AL$4)=MONTH($G255),YEAR(AL$4)=YEAR($G255)),#REF!,IF(AND(AL$4&lt;($H255+1),(AL$4+1)&gt;$G255),$U255,0)))</f>
        <v>1403</v>
      </c>
      <c r="AM255" s="1285">
        <f>IF(AND(MONTH(AM$4)=MONTH($H255),YEAR(AM$4)=YEAR($H255)),#REF!,IF(AND(MONTH(AM$4)=MONTH($G255),YEAR(AM$4)=YEAR($G255)),#REF!,IF(AND(AM$4&lt;($H255+1),(AM$4+1)&gt;$G255),$U255,0)))</f>
        <v>1403</v>
      </c>
      <c r="AN255" s="1285">
        <f>IF(AND(MONTH(AN$4)=MONTH($H255),YEAR(AN$4)=YEAR($H255)),#REF!,IF(AND(MONTH(AN$4)=MONTH($G255),YEAR(AN$4)=YEAR($G255)),#REF!,IF(AND(AN$4&lt;($H255+1),(AN$4+1)&gt;$G255),$U255,0)))</f>
        <v>1403</v>
      </c>
      <c r="AO255" s="1285">
        <f>IF(AND(MONTH(AO$4)=MONTH($H255),YEAR(AO$4)=YEAR($H255)),#REF!,IF(AND(MONTH(AO$4)=MONTH($G255),YEAR(AO$4)=YEAR($G255)),#REF!,IF(AND(AO$4&lt;($H255+1),(AO$4+1)&gt;$G255),$U255,0)))</f>
        <v>1403</v>
      </c>
      <c r="AP255" s="1285" t="e">
        <f>IF(AND(MONTH(AP$4)=MONTH($H255),YEAR(AP$4)=YEAR($H255)),#REF!,IF(AND(MONTH(AP$4)=MONTH($G255),YEAR(AP$4)=YEAR($G255)),#REF!,IF(AND(AP$4&lt;($H255+1),(AP$4+1)&gt;$G255),$U255,0)))</f>
        <v>#REF!</v>
      </c>
      <c r="AQ255" s="1285">
        <f>IF(AND(MONTH(AQ$4)=MONTH($H255),YEAR(AQ$4)=YEAR($H255)),#REF!,IF(AND(MONTH(AQ$4)=MONTH($G255),YEAR(AQ$4)=YEAR($G255)),#REF!,IF(AND(AQ$4&lt;($H255+1),(AQ$4+1)&gt;$G255),$U255,0)))</f>
        <v>0</v>
      </c>
      <c r="AR255" s="1285">
        <f>IF(AND(MONTH(AR$4)=MONTH($H255),YEAR(AR$4)=YEAR($H255)),#REF!,IF(AND(MONTH(AR$4)=MONTH($G255),YEAR(AR$4)=YEAR($G255)),#REF!,IF(AND(AR$4&lt;($H255+1),(AR$4+1)&gt;$G255),$U255,0)))</f>
        <v>0</v>
      </c>
      <c r="AS255" s="1285">
        <f>IF(AND(MONTH(AS$4)=MONTH($H255),YEAR(AS$4)=YEAR($H255)),#REF!,IF(AND(MONTH(AS$4)=MONTH($G255),YEAR(AS$4)=YEAR($G255)),#REF!,IF(AND(AS$4&lt;($H255+1),(AS$4+1)&gt;$G255),$U255,0)))</f>
        <v>0</v>
      </c>
      <c r="AT255" s="1285">
        <f>IF(AND(MONTH(AT$4)=MONTH($H255),YEAR(AT$4)=YEAR($H255)),#REF!,IF(AND(MONTH(AT$4)=MONTH($G255),YEAR(AT$4)=YEAR($G255)),#REF!,IF(AND(AT$4&lt;($H255+1),(AT$4+1)&gt;$G255),$U255,0)))</f>
        <v>0</v>
      </c>
      <c r="AU255" s="1300"/>
      <c r="AV255" s="1028"/>
      <c r="AW255" s="1028"/>
    </row>
    <row r="256" spans="1:49" ht="18" customHeight="1">
      <c r="A256" s="1186">
        <v>101</v>
      </c>
      <c r="B256" s="1196" t="s">
        <v>286</v>
      </c>
      <c r="C256" s="1196" t="s">
        <v>35</v>
      </c>
      <c r="D256" s="1196"/>
      <c r="E256" s="1187"/>
      <c r="F256" s="1304" t="s">
        <v>288</v>
      </c>
      <c r="G256" s="1190">
        <v>45161</v>
      </c>
      <c r="H256" s="1190">
        <v>45526</v>
      </c>
      <c r="I256" s="1235"/>
      <c r="J256" s="1236">
        <v>0</v>
      </c>
      <c r="K256" s="1236">
        <v>610</v>
      </c>
      <c r="L256" s="1237">
        <v>12.65</v>
      </c>
      <c r="M256" s="1237">
        <v>1.38</v>
      </c>
      <c r="N256" s="1237">
        <v>13.6275</v>
      </c>
      <c r="O256" s="1238">
        <v>2.2999999999999998</v>
      </c>
      <c r="P256" s="1234">
        <f t="shared" si="90"/>
        <v>14.03</v>
      </c>
      <c r="Q256" s="1284">
        <f t="shared" si="82"/>
        <v>7716.5</v>
      </c>
      <c r="R256" s="1285">
        <f t="shared" si="83"/>
        <v>841.8</v>
      </c>
      <c r="S256" s="1285">
        <f t="shared" si="84"/>
        <v>8558.2999999999993</v>
      </c>
      <c r="T256" s="1285">
        <f t="shared" si="85"/>
        <v>8312.7749999999996</v>
      </c>
      <c r="U256" s="1285">
        <f t="shared" si="86"/>
        <v>1403</v>
      </c>
      <c r="V256" s="1285">
        <f t="shared" si="87"/>
        <v>9715.7749999999996</v>
      </c>
      <c r="W256" s="1285">
        <f>IF(AND(MONTH(W$4)=MONTH($H256),YEAR(W$4)=YEAR($H256)),#REF!,IF(AND(MONTH(W$4)=MONTH($G256),YEAR(W$4)=YEAR($G256)),#REF!,IF(AND(W$4&lt;($H256+1),(W$4+1)&gt;$G256),$Q256,0)))</f>
        <v>0</v>
      </c>
      <c r="X256" s="1285">
        <f>IF(AND(MONTH(X$4)=MONTH($H256),YEAR(X$4)=YEAR($H256)),#REF!,IF(AND(MONTH(X$4)=MONTH($G256),YEAR(X$4)=YEAR($G256)),#REF!,IF(AND(X$4&lt;($H256+1),(X$4+1)&gt;$G256),$T256,0)))</f>
        <v>0</v>
      </c>
      <c r="Y256" s="1285">
        <f>IF(AND(MONTH(Y$4)=MONTH($H256),YEAR(Y$4)=YEAR($H256)),#REF!,IF(AND(MONTH(Y$4)=MONTH($G256),YEAR(Y$4)=YEAR($G256)),#REF!,IF(AND(Y$4&lt;($H256+1),(Y$4+1)&gt;$G256),$T256,0)))</f>
        <v>0</v>
      </c>
      <c r="Z256" s="1285">
        <f>IF(AND(MONTH(Z$4)=MONTH($H256),YEAR(Z$4)=YEAR($H256)),#REF!,IF(AND(MONTH(Z$4)=MONTH($G256),YEAR(Z$4)=YEAR($G256)),#REF!,IF(AND(Z$4&lt;($H256+1),(Z$4+1)&gt;$G256),$T256,0)))</f>
        <v>0</v>
      </c>
      <c r="AA256" s="1285">
        <f>IF(AND(MONTH(AA$4)=MONTH($H256),YEAR(AA$4)=YEAR($H256)),#REF!,IF(AND(MONTH(AA$4)=MONTH($G256),YEAR(AA$4)=YEAR($G256)),#REF!,IF(AND(AA$4&lt;($H256+1),(AA$4+1)&gt;$G256),$T256,0)))</f>
        <v>0</v>
      </c>
      <c r="AB256" s="1285">
        <f>IF(AND(MONTH(AB$4)=MONTH($H256),YEAR(AB$4)=YEAR($H256)),#REF!,IF(AND(MONTH(AB$4)=MONTH($G256),YEAR(AB$4)=YEAR($G256)),#REF!,IF(AND(AB$4&lt;($H256+1),(AB$4+1)&gt;$G256),$T256,0)))</f>
        <v>0</v>
      </c>
      <c r="AC256" s="1285">
        <f>IF(AND(MONTH(AC$4)=MONTH($H256),YEAR(AC$4)=YEAR($H256)),#REF!,IF(AND(MONTH(AC$4)=MONTH($G256),YEAR(AC$4)=YEAR($G256)),#REF!,IF(AND(AC$4&lt;($H256+1),(AC$4+1)&gt;$G256),$T256,0)))</f>
        <v>0</v>
      </c>
      <c r="AD256" s="1285" t="e">
        <f>IF(AND(MONTH(AD$4)=MONTH($H256),YEAR(AD$4)=YEAR($H256)),#REF!,IF(AND(MONTH(AD$4)=MONTH($G256),YEAR(AD$4)=YEAR($G256)),#REF!,IF(AND(AD$4&lt;($H256+1),(AD$4+1)&gt;$G256),$T256,0)))</f>
        <v>#REF!</v>
      </c>
      <c r="AE256" s="1285">
        <f>IF(AND(MONTH(AE$4)=MONTH($H256),YEAR(AE$4)=YEAR($H256)),#REF!,IF(AND(MONTH(AE$4)=MONTH($G256),YEAR(AE$4)=YEAR($G256)),#REF!,IF(AND(AE$4&lt;($H256+1),(AE$4+1)&gt;$G256),$T256,0)))</f>
        <v>8312.7749999999996</v>
      </c>
      <c r="AF256" s="1285">
        <f>IF(AND(MONTH(AF$4)=MONTH($H256),YEAR(AF$4)=YEAR($H256)),#REF!,IF(AND(MONTH(AF$4)=MONTH($G256),YEAR(AF$4)=YEAR($G256)),#REF!,IF(AND(AF$4&lt;($H256+1),(AF$4+1)&gt;$G256),$T256,0)))</f>
        <v>8312.7749999999996</v>
      </c>
      <c r="AG256" s="1285">
        <f>IF(AND(MONTH(AG$4)=MONTH($H256),YEAR(AG$4)=YEAR($H256)),#REF!,IF(AND(MONTH(AG$4)=MONTH($G256),YEAR(AG$4)=YEAR($G256)),#REF!,IF(AND(AG$4&lt;($H256+1),(AG$4+1)&gt;$G256),$T256,0)))</f>
        <v>8312.7749999999996</v>
      </c>
      <c r="AH256" s="1285">
        <f>IF(AND(MONTH(AH$4)=MONTH($H256),YEAR(AH$4)=YEAR($H256)),#REF!,IF(AND(MONTH(AH$4)=MONTH($G256),YEAR(AH$4)=YEAR($G256)),#REF!,IF(AND(AH$4&lt;($H256+1),(AH$4+1)&gt;$G256),$T256,0)))</f>
        <v>8312.7749999999996</v>
      </c>
      <c r="AI256" s="1285">
        <f>IF(AND(MONTH(AI$4)=MONTH($H256),YEAR(AI$4)=YEAR($H256)),#REF!,IF(AND(MONTH(AI$4)=MONTH($G256),YEAR(AI$4)=YEAR($G256)),#REF!,IF(AND(AI$4&lt;($H256+1),(AI$4+1)&gt;$G256),$R256,0)))</f>
        <v>0</v>
      </c>
      <c r="AJ256" s="1285">
        <f>IF(AND(MONTH(AJ$4)=MONTH($H256),YEAR(AJ$4)=YEAR($H256)),#REF!,IF(AND(MONTH(AJ$4)=MONTH($G256),YEAR(AJ$4)=YEAR($G256)),#REF!,IF(AND(AJ$4&lt;($H256+1),(AJ$4+1)&gt;$G256),$U256,0)))</f>
        <v>0</v>
      </c>
      <c r="AK256" s="1285">
        <f>IF(AND(MONTH(AK$4)=MONTH($H256),YEAR(AK$4)=YEAR($H256)),#REF!,IF(AND(MONTH(AK$4)=MONTH($G256),YEAR(AK$4)=YEAR($G256)),#REF!,IF(AND(AK$4&lt;($H256+1),(AK$4+1)&gt;$G256),$U256,0)))</f>
        <v>0</v>
      </c>
      <c r="AL256" s="1285">
        <f>IF(AND(MONTH(AL$4)=MONTH($H256),YEAR(AL$4)=YEAR($H256)),#REF!,IF(AND(MONTH(AL$4)=MONTH($G256),YEAR(AL$4)=YEAR($G256)),#REF!,IF(AND(AL$4&lt;($H256+1),(AL$4+1)&gt;$G256),$U256,0)))</f>
        <v>0</v>
      </c>
      <c r="AM256" s="1285">
        <f>IF(AND(MONTH(AM$4)=MONTH($H256),YEAR(AM$4)=YEAR($H256)),#REF!,IF(AND(MONTH(AM$4)=MONTH($G256),YEAR(AM$4)=YEAR($G256)),#REF!,IF(AND(AM$4&lt;($H256+1),(AM$4+1)&gt;$G256),$U256,0)))</f>
        <v>0</v>
      </c>
      <c r="AN256" s="1285">
        <f>IF(AND(MONTH(AN$4)=MONTH($H256),YEAR(AN$4)=YEAR($H256)),#REF!,IF(AND(MONTH(AN$4)=MONTH($G256),YEAR(AN$4)=YEAR($G256)),#REF!,IF(AND(AN$4&lt;($H256+1),(AN$4+1)&gt;$G256),$U256,0)))</f>
        <v>0</v>
      </c>
      <c r="AO256" s="1285">
        <f>IF(AND(MONTH(AO$4)=MONTH($H256),YEAR(AO$4)=YEAR($H256)),#REF!,IF(AND(MONTH(AO$4)=MONTH($G256),YEAR(AO$4)=YEAR($G256)),#REF!,IF(AND(AO$4&lt;($H256+1),(AO$4+1)&gt;$G256),$U256,0)))</f>
        <v>0</v>
      </c>
      <c r="AP256" s="1285" t="e">
        <f>IF(AND(MONTH(AP$4)=MONTH($H256),YEAR(AP$4)=YEAR($H256)),#REF!,IF(AND(MONTH(AP$4)=MONTH($G256),YEAR(AP$4)=YEAR($G256)),#REF!,IF(AND(AP$4&lt;($H256+1),(AP$4+1)&gt;$G256),$U256,0)))</f>
        <v>#REF!</v>
      </c>
      <c r="AQ256" s="1285">
        <f>IF(AND(MONTH(AQ$4)=MONTH($H256),YEAR(AQ$4)=YEAR($H256)),#REF!,IF(AND(MONTH(AQ$4)=MONTH($G256),YEAR(AQ$4)=YEAR($G256)),#REF!,IF(AND(AQ$4&lt;($H256+1),(AQ$4+1)&gt;$G256),$U256,0)))</f>
        <v>1403</v>
      </c>
      <c r="AR256" s="1285">
        <f>IF(AND(MONTH(AR$4)=MONTH($H256),YEAR(AR$4)=YEAR($H256)),#REF!,IF(AND(MONTH(AR$4)=MONTH($G256),YEAR(AR$4)=YEAR($G256)),#REF!,IF(AND(AR$4&lt;($H256+1),(AR$4+1)&gt;$G256),$U256,0)))</f>
        <v>1403</v>
      </c>
      <c r="AS256" s="1285">
        <f>IF(AND(MONTH(AS$4)=MONTH($H256),YEAR(AS$4)=YEAR($H256)),#REF!,IF(AND(MONTH(AS$4)=MONTH($G256),YEAR(AS$4)=YEAR($G256)),#REF!,IF(AND(AS$4&lt;($H256+1),(AS$4+1)&gt;$G256),$U256,0)))</f>
        <v>1403</v>
      </c>
      <c r="AT256" s="1285">
        <f>IF(AND(MONTH(AT$4)=MONTH($H256),YEAR(AT$4)=YEAR($H256)),#REF!,IF(AND(MONTH(AT$4)=MONTH($G256),YEAR(AT$4)=YEAR($G256)),#REF!,IF(AND(AT$4&lt;($H256+1),(AT$4+1)&gt;$G256),$U256,0)))</f>
        <v>1403</v>
      </c>
      <c r="AU256" s="1300"/>
      <c r="AV256" s="1028"/>
      <c r="AW256" s="1028"/>
    </row>
    <row r="257" spans="1:49" ht="18" customHeight="1">
      <c r="A257" s="1186">
        <v>101</v>
      </c>
      <c r="B257" s="1196" t="s">
        <v>286</v>
      </c>
      <c r="C257" s="1196" t="s">
        <v>35</v>
      </c>
      <c r="D257" s="1196"/>
      <c r="E257" s="1187"/>
      <c r="F257" s="1304" t="s">
        <v>288</v>
      </c>
      <c r="G257" s="1190">
        <v>45527</v>
      </c>
      <c r="H257" s="1190">
        <v>45891</v>
      </c>
      <c r="I257" s="1235"/>
      <c r="J257" s="1236">
        <v>0</v>
      </c>
      <c r="K257" s="1236">
        <v>610</v>
      </c>
      <c r="L257" s="1237">
        <v>12.765000000000001</v>
      </c>
      <c r="M257" s="1237">
        <v>1.38</v>
      </c>
      <c r="N257" s="1237">
        <v>13.75975</v>
      </c>
      <c r="O257" s="1238">
        <v>2.2999999999999998</v>
      </c>
      <c r="P257" s="1234">
        <f t="shared" si="90"/>
        <v>14.145</v>
      </c>
      <c r="Q257" s="1284">
        <f t="shared" si="82"/>
        <v>7786.65</v>
      </c>
      <c r="R257" s="1285">
        <f t="shared" si="83"/>
        <v>841.8</v>
      </c>
      <c r="S257" s="1285">
        <f t="shared" si="84"/>
        <v>8628.4500000000007</v>
      </c>
      <c r="T257" s="1285">
        <f t="shared" si="85"/>
        <v>8393.4475000000002</v>
      </c>
      <c r="U257" s="1285">
        <f t="shared" si="86"/>
        <v>1403</v>
      </c>
      <c r="V257" s="1285">
        <f t="shared" si="87"/>
        <v>9796.4475000000002</v>
      </c>
      <c r="W257" s="1285">
        <f>IF(AND(MONTH(W$4)=MONTH($H257),YEAR(W$4)=YEAR($H257)),#REF!,IF(AND(MONTH(W$4)=MONTH($G257),YEAR(W$4)=YEAR($G257)),#REF!,IF(AND(W$4&lt;($H257+1),(W$4+1)&gt;$G257),$Q257,0)))</f>
        <v>0</v>
      </c>
      <c r="X257" s="1285">
        <f>IF(AND(MONTH(X$4)=MONTH($H257),YEAR(X$4)=YEAR($H257)),#REF!,IF(AND(MONTH(X$4)=MONTH($G257),YEAR(X$4)=YEAR($G257)),#REF!,IF(AND(X$4&lt;($H257+1),(X$4+1)&gt;$G257),$T257,0)))</f>
        <v>0</v>
      </c>
      <c r="Y257" s="1285">
        <f>IF(AND(MONTH(Y$4)=MONTH($H257),YEAR(Y$4)=YEAR($H257)),#REF!,IF(AND(MONTH(Y$4)=MONTH($G257),YEAR(Y$4)=YEAR($G257)),#REF!,IF(AND(Y$4&lt;($H257+1),(Y$4+1)&gt;$G257),$T257,0)))</f>
        <v>0</v>
      </c>
      <c r="Z257" s="1285">
        <f>IF(AND(MONTH(Z$4)=MONTH($H257),YEAR(Z$4)=YEAR($H257)),#REF!,IF(AND(MONTH(Z$4)=MONTH($G257),YEAR(Z$4)=YEAR($G257)),#REF!,IF(AND(Z$4&lt;($H257+1),(Z$4+1)&gt;$G257),$T257,0)))</f>
        <v>0</v>
      </c>
      <c r="AA257" s="1285">
        <f>IF(AND(MONTH(AA$4)=MONTH($H257),YEAR(AA$4)=YEAR($H257)),#REF!,IF(AND(MONTH(AA$4)=MONTH($G257),YEAR(AA$4)=YEAR($G257)),#REF!,IF(AND(AA$4&lt;($H257+1),(AA$4+1)&gt;$G257),$T257,0)))</f>
        <v>0</v>
      </c>
      <c r="AB257" s="1285">
        <f>IF(AND(MONTH(AB$4)=MONTH($H257),YEAR(AB$4)=YEAR($H257)),#REF!,IF(AND(MONTH(AB$4)=MONTH($G257),YEAR(AB$4)=YEAR($G257)),#REF!,IF(AND(AB$4&lt;($H257+1),(AB$4+1)&gt;$G257),$T257,0)))</f>
        <v>0</v>
      </c>
      <c r="AC257" s="1285">
        <f>IF(AND(MONTH(AC$4)=MONTH($H257),YEAR(AC$4)=YEAR($H257)),#REF!,IF(AND(MONTH(AC$4)=MONTH($G257),YEAR(AC$4)=YEAR($G257)),#REF!,IF(AND(AC$4&lt;($H257+1),(AC$4+1)&gt;$G257),$T257,0)))</f>
        <v>0</v>
      </c>
      <c r="AD257" s="1285">
        <f>IF(AND(MONTH(AD$4)=MONTH($H257),YEAR(AD$4)=YEAR($H257)),#REF!,IF(AND(MONTH(AD$4)=MONTH($G257),YEAR(AD$4)=YEAR($G257)),#REF!,IF(AND(AD$4&lt;($H257+1),(AD$4+1)&gt;$G257),$T257,0)))</f>
        <v>0</v>
      </c>
      <c r="AE257" s="1285">
        <f>IF(AND(MONTH(AE$4)=MONTH($H257),YEAR(AE$4)=YEAR($H257)),#REF!,IF(AND(MONTH(AE$4)=MONTH($G257),YEAR(AE$4)=YEAR($G257)),#REF!,IF(AND(AE$4&lt;($H257+1),(AE$4+1)&gt;$G257),$T257,0)))</f>
        <v>0</v>
      </c>
      <c r="AF257" s="1285">
        <f>IF(AND(MONTH(AF$4)=MONTH($H257),YEAR(AF$4)=YEAR($H257)),#REF!,IF(AND(MONTH(AF$4)=MONTH($G257),YEAR(AF$4)=YEAR($G257)),#REF!,IF(AND(AF$4&lt;($H257+1),(AF$4+1)&gt;$G257),$T257,0)))</f>
        <v>0</v>
      </c>
      <c r="AG257" s="1285">
        <f>IF(AND(MONTH(AG$4)=MONTH($H257),YEAR(AG$4)=YEAR($H257)),#REF!,IF(AND(MONTH(AG$4)=MONTH($G257),YEAR(AG$4)=YEAR($G257)),#REF!,IF(AND(AG$4&lt;($H257+1),(AG$4+1)&gt;$G257),$T257,0)))</f>
        <v>0</v>
      </c>
      <c r="AH257" s="1285">
        <f>IF(AND(MONTH(AH$4)=MONTH($H257),YEAR(AH$4)=YEAR($H257)),#REF!,IF(AND(MONTH(AH$4)=MONTH($G257),YEAR(AH$4)=YEAR($G257)),#REF!,IF(AND(AH$4&lt;($H257+1),(AH$4+1)&gt;$G257),$T257,0)))</f>
        <v>0</v>
      </c>
      <c r="AI257" s="1285">
        <f>IF(AND(MONTH(AI$4)=MONTH($H257),YEAR(AI$4)=YEAR($H257)),#REF!,IF(AND(MONTH(AI$4)=MONTH($G257),YEAR(AI$4)=YEAR($G257)),#REF!,IF(AND(AI$4&lt;($H257+1),(AI$4+1)&gt;$G257),$R257,0)))</f>
        <v>0</v>
      </c>
      <c r="AJ257" s="1285">
        <f>IF(AND(MONTH(AJ$4)=MONTH($H257),YEAR(AJ$4)=YEAR($H257)),#REF!,IF(AND(MONTH(AJ$4)=MONTH($G257),YEAR(AJ$4)=YEAR($G257)),#REF!,IF(AND(AJ$4&lt;($H257+1),(AJ$4+1)&gt;$G257),$U257,0)))</f>
        <v>0</v>
      </c>
      <c r="AK257" s="1285">
        <f>IF(AND(MONTH(AK$4)=MONTH($H257),YEAR(AK$4)=YEAR($H257)),#REF!,IF(AND(MONTH(AK$4)=MONTH($G257),YEAR(AK$4)=YEAR($G257)),#REF!,IF(AND(AK$4&lt;($H257+1),(AK$4+1)&gt;$G257),$U257,0)))</f>
        <v>0</v>
      </c>
      <c r="AL257" s="1285">
        <f>IF(AND(MONTH(AL$4)=MONTH($H257),YEAR(AL$4)=YEAR($H257)),#REF!,IF(AND(MONTH(AL$4)=MONTH($G257),YEAR(AL$4)=YEAR($G257)),#REF!,IF(AND(AL$4&lt;($H257+1),(AL$4+1)&gt;$G257),$U257,0)))</f>
        <v>0</v>
      </c>
      <c r="AM257" s="1285">
        <f>IF(AND(MONTH(AM$4)=MONTH($H257),YEAR(AM$4)=YEAR($H257)),#REF!,IF(AND(MONTH(AM$4)=MONTH($G257),YEAR(AM$4)=YEAR($G257)),#REF!,IF(AND(AM$4&lt;($H257+1),(AM$4+1)&gt;$G257),$U257,0)))</f>
        <v>0</v>
      </c>
      <c r="AN257" s="1285">
        <f>IF(AND(MONTH(AN$4)=MONTH($H257),YEAR(AN$4)=YEAR($H257)),#REF!,IF(AND(MONTH(AN$4)=MONTH($G257),YEAR(AN$4)=YEAR($G257)),#REF!,IF(AND(AN$4&lt;($H257+1),(AN$4+1)&gt;$G257),$U257,0)))</f>
        <v>0</v>
      </c>
      <c r="AO257" s="1285">
        <f>IF(AND(MONTH(AO$4)=MONTH($H257),YEAR(AO$4)=YEAR($H257)),#REF!,IF(AND(MONTH(AO$4)=MONTH($G257),YEAR(AO$4)=YEAR($G257)),#REF!,IF(AND(AO$4&lt;($H257+1),(AO$4+1)&gt;$G257),$U257,0)))</f>
        <v>0</v>
      </c>
      <c r="AP257" s="1285">
        <f>IF(AND(MONTH(AP$4)=MONTH($H257),YEAR(AP$4)=YEAR($H257)),#REF!,IF(AND(MONTH(AP$4)=MONTH($G257),YEAR(AP$4)=YEAR($G257)),#REF!,IF(AND(AP$4&lt;($H257+1),(AP$4+1)&gt;$G257),$U257,0)))</f>
        <v>0</v>
      </c>
      <c r="AQ257" s="1285">
        <f>IF(AND(MONTH(AQ$4)=MONTH($H257),YEAR(AQ$4)=YEAR($H257)),#REF!,IF(AND(MONTH(AQ$4)=MONTH($G257),YEAR(AQ$4)=YEAR($G257)),#REF!,IF(AND(AQ$4&lt;($H257+1),(AQ$4+1)&gt;$G257),$U257,0)))</f>
        <v>0</v>
      </c>
      <c r="AR257" s="1285">
        <f>IF(AND(MONTH(AR$4)=MONTH($H257),YEAR(AR$4)=YEAR($H257)),#REF!,IF(AND(MONTH(AR$4)=MONTH($G257),YEAR(AR$4)=YEAR($G257)),#REF!,IF(AND(AR$4&lt;($H257+1),(AR$4+1)&gt;$G257),$U257,0)))</f>
        <v>0</v>
      </c>
      <c r="AS257" s="1285">
        <f>IF(AND(MONTH(AS$4)=MONTH($H257),YEAR(AS$4)=YEAR($H257)),#REF!,IF(AND(MONTH(AS$4)=MONTH($G257),YEAR(AS$4)=YEAR($G257)),#REF!,IF(AND(AS$4&lt;($H257+1),(AS$4+1)&gt;$G257),$U257,0)))</f>
        <v>0</v>
      </c>
      <c r="AT257" s="1285">
        <f>IF(AND(MONTH(AT$4)=MONTH($H257),YEAR(AT$4)=YEAR($H257)),#REF!,IF(AND(MONTH(AT$4)=MONTH($G257),YEAR(AT$4)=YEAR($G257)),#REF!,IF(AND(AT$4&lt;($H257+1),(AT$4+1)&gt;$G257),$U257,0)))</f>
        <v>0</v>
      </c>
      <c r="AU257" s="1300"/>
      <c r="AV257" s="1028"/>
      <c r="AW257" s="1028"/>
    </row>
    <row r="258" spans="1:49" ht="18" customHeight="1">
      <c r="A258" s="1186">
        <v>102</v>
      </c>
      <c r="B258" s="1187" t="s">
        <v>286</v>
      </c>
      <c r="C258" s="1187" t="s">
        <v>289</v>
      </c>
      <c r="D258" s="1187"/>
      <c r="E258" s="1187" t="s">
        <v>290</v>
      </c>
      <c r="F258" s="1304" t="s">
        <v>291</v>
      </c>
      <c r="G258" s="1190">
        <v>44863</v>
      </c>
      <c r="H258" s="1190">
        <v>45227</v>
      </c>
      <c r="I258" s="1235"/>
      <c r="J258" s="1236">
        <v>926</v>
      </c>
      <c r="K258" s="1236">
        <v>926</v>
      </c>
      <c r="L258" s="1237">
        <v>8.9700000000000006</v>
      </c>
      <c r="M258" s="1237">
        <v>1.38</v>
      </c>
      <c r="N258" s="1237">
        <v>9.3955000000000002</v>
      </c>
      <c r="O258" s="1238">
        <v>2.2999999999999998</v>
      </c>
      <c r="P258" s="1234">
        <f t="shared" si="90"/>
        <v>10.35</v>
      </c>
      <c r="Q258" s="1284">
        <f t="shared" si="82"/>
        <v>8306.2199999999993</v>
      </c>
      <c r="R258" s="1285">
        <f t="shared" si="83"/>
        <v>1277.8800000000001</v>
      </c>
      <c r="S258" s="1285">
        <f t="shared" si="84"/>
        <v>9584.1</v>
      </c>
      <c r="T258" s="1285">
        <f t="shared" si="85"/>
        <v>8700.2330000000002</v>
      </c>
      <c r="U258" s="1285">
        <f t="shared" si="86"/>
        <v>2129.8000000000002</v>
      </c>
      <c r="V258" s="1285">
        <f t="shared" si="87"/>
        <v>10830.032999999999</v>
      </c>
      <c r="W258" s="1285">
        <f>IF(AND(MONTH(W$4)=MONTH($H258),YEAR(W$4)=YEAR($H258)),#REF!,IF(AND(MONTH(W$4)=MONTH($G258),YEAR(W$4)=YEAR($G258)),#REF!,IF(AND(W$4&lt;($H258+1),(W$4+1)&gt;$G258),$Q258,0)))</f>
        <v>8306.2199999999993</v>
      </c>
      <c r="X258" s="1285">
        <f>IF(AND(MONTH(X$4)=MONTH($H258),YEAR(X$4)=YEAR($H258)),#REF!,IF(AND(MONTH(X$4)=MONTH($G258),YEAR(X$4)=YEAR($G258)),#REF!,IF(AND(X$4&lt;($H258+1),(X$4+1)&gt;$G258),$T258,0)))</f>
        <v>8700.2330000000002</v>
      </c>
      <c r="Y258" s="1285">
        <f>IF(AND(MONTH(Y$4)=MONTH($H258),YEAR(Y$4)=YEAR($H258)),#REF!,IF(AND(MONTH(Y$4)=MONTH($G258),YEAR(Y$4)=YEAR($G258)),#REF!,IF(AND(Y$4&lt;($H258+1),(Y$4+1)&gt;$G258),$T258,0)))</f>
        <v>8700.2330000000002</v>
      </c>
      <c r="Z258" s="1285">
        <f>IF(AND(MONTH(Z$4)=MONTH($H258),YEAR(Z$4)=YEAR($H258)),#REF!,IF(AND(MONTH(Z$4)=MONTH($G258),YEAR(Z$4)=YEAR($G258)),#REF!,IF(AND(Z$4&lt;($H258+1),(Z$4+1)&gt;$G258),$T258,0)))</f>
        <v>8700.2330000000002</v>
      </c>
      <c r="AA258" s="1285">
        <f>IF(AND(MONTH(AA$4)=MONTH($H258),YEAR(AA$4)=YEAR($H258)),#REF!,IF(AND(MONTH(AA$4)=MONTH($G258),YEAR(AA$4)=YEAR($G258)),#REF!,IF(AND(AA$4&lt;($H258+1),(AA$4+1)&gt;$G258),$T258,0)))</f>
        <v>8700.2330000000002</v>
      </c>
      <c r="AB258" s="1285">
        <f>IF(AND(MONTH(AB$4)=MONTH($H258),YEAR(AB$4)=YEAR($H258)),#REF!,IF(AND(MONTH(AB$4)=MONTH($G258),YEAR(AB$4)=YEAR($G258)),#REF!,IF(AND(AB$4&lt;($H258+1),(AB$4+1)&gt;$G258),$T258,0)))</f>
        <v>8700.2330000000002</v>
      </c>
      <c r="AC258" s="1285">
        <f>IF(AND(MONTH(AC$4)=MONTH($H258),YEAR(AC$4)=YEAR($H258)),#REF!,IF(AND(MONTH(AC$4)=MONTH($G258),YEAR(AC$4)=YEAR($G258)),#REF!,IF(AND(AC$4&lt;($H258+1),(AC$4+1)&gt;$G258),$T258,0)))</f>
        <v>8700.2330000000002</v>
      </c>
      <c r="AD258" s="1285">
        <f>IF(AND(MONTH(AD$4)=MONTH($H258),YEAR(AD$4)=YEAR($H258)),#REF!,IF(AND(MONTH(AD$4)=MONTH($G258),YEAR(AD$4)=YEAR($G258)),#REF!,IF(AND(AD$4&lt;($H258+1),(AD$4+1)&gt;$G258),$T258,0)))</f>
        <v>8700.2330000000002</v>
      </c>
      <c r="AE258" s="1285">
        <f>IF(AND(MONTH(AE$4)=MONTH($H258),YEAR(AE$4)=YEAR($H258)),#REF!,IF(AND(MONTH(AE$4)=MONTH($G258),YEAR(AE$4)=YEAR($G258)),#REF!,IF(AND(AE$4&lt;($H258+1),(AE$4+1)&gt;$G258),$T258,0)))</f>
        <v>8700.2330000000002</v>
      </c>
      <c r="AF258" s="1285" t="e">
        <f>IF(AND(MONTH(AF$4)=MONTH($H258),YEAR(AF$4)=YEAR($H258)),#REF!,IF(AND(MONTH(AF$4)=MONTH($G258),YEAR(AF$4)=YEAR($G258)),#REF!,IF(AND(AF$4&lt;($H258+1),(AF$4+1)&gt;$G258),$T258,0)))</f>
        <v>#REF!</v>
      </c>
      <c r="AG258" s="1285">
        <f>IF(AND(MONTH(AG$4)=MONTH($H258),YEAR(AG$4)=YEAR($H258)),#REF!,IF(AND(MONTH(AG$4)=MONTH($G258),YEAR(AG$4)=YEAR($G258)),#REF!,IF(AND(AG$4&lt;($H258+1),(AG$4+1)&gt;$G258),$T258,0)))</f>
        <v>0</v>
      </c>
      <c r="AH258" s="1285">
        <f>IF(AND(MONTH(AH$4)=MONTH($H258),YEAR(AH$4)=YEAR($H258)),#REF!,IF(AND(MONTH(AH$4)=MONTH($G258),YEAR(AH$4)=YEAR($G258)),#REF!,IF(AND(AH$4&lt;($H258+1),(AH$4+1)&gt;$G258),$T258,0)))</f>
        <v>0</v>
      </c>
      <c r="AI258" s="1285">
        <f>IF(AND(MONTH(AI$4)=MONTH($H258),YEAR(AI$4)=YEAR($H258)),#REF!,IF(AND(MONTH(AI$4)=MONTH($G258),YEAR(AI$4)=YEAR($G258)),#REF!,IF(AND(AI$4&lt;($H258+1),(AI$4+1)&gt;$G258),$R258,0)))</f>
        <v>1277.8800000000001</v>
      </c>
      <c r="AJ258" s="1285">
        <f>IF(AND(MONTH(AJ$4)=MONTH($H258),YEAR(AJ$4)=YEAR($H258)),#REF!,IF(AND(MONTH(AJ$4)=MONTH($G258),YEAR(AJ$4)=YEAR($G258)),#REF!,IF(AND(AJ$4&lt;($H258+1),(AJ$4+1)&gt;$G258),$U258,0)))</f>
        <v>2129.8000000000002</v>
      </c>
      <c r="AK258" s="1285">
        <f>IF(AND(MONTH(AK$4)=MONTH($H258),YEAR(AK$4)=YEAR($H258)),#REF!,IF(AND(MONTH(AK$4)=MONTH($G258),YEAR(AK$4)=YEAR($G258)),#REF!,IF(AND(AK$4&lt;($H258+1),(AK$4+1)&gt;$G258),$U258,0)))</f>
        <v>2129.8000000000002</v>
      </c>
      <c r="AL258" s="1285">
        <f>IF(AND(MONTH(AL$4)=MONTH($H258),YEAR(AL$4)=YEAR($H258)),#REF!,IF(AND(MONTH(AL$4)=MONTH($G258),YEAR(AL$4)=YEAR($G258)),#REF!,IF(AND(AL$4&lt;($H258+1),(AL$4+1)&gt;$G258),$U258,0)))</f>
        <v>2129.8000000000002</v>
      </c>
      <c r="AM258" s="1285">
        <f>IF(AND(MONTH(AM$4)=MONTH($H258),YEAR(AM$4)=YEAR($H258)),#REF!,IF(AND(MONTH(AM$4)=MONTH($G258),YEAR(AM$4)=YEAR($G258)),#REF!,IF(AND(AM$4&lt;($H258+1),(AM$4+1)&gt;$G258),$U258,0)))</f>
        <v>2129.8000000000002</v>
      </c>
      <c r="AN258" s="1285">
        <f>IF(AND(MONTH(AN$4)=MONTH($H258),YEAR(AN$4)=YEAR($H258)),#REF!,IF(AND(MONTH(AN$4)=MONTH($G258),YEAR(AN$4)=YEAR($G258)),#REF!,IF(AND(AN$4&lt;($H258+1),(AN$4+1)&gt;$G258),$U258,0)))</f>
        <v>2129.8000000000002</v>
      </c>
      <c r="AO258" s="1285">
        <f>IF(AND(MONTH(AO$4)=MONTH($H258),YEAR(AO$4)=YEAR($H258)),#REF!,IF(AND(MONTH(AO$4)=MONTH($G258),YEAR(AO$4)=YEAR($G258)),#REF!,IF(AND(AO$4&lt;($H258+1),(AO$4+1)&gt;$G258),$U258,0)))</f>
        <v>2129.8000000000002</v>
      </c>
      <c r="AP258" s="1285">
        <f>IF(AND(MONTH(AP$4)=MONTH($H258),YEAR(AP$4)=YEAR($H258)),#REF!,IF(AND(MONTH(AP$4)=MONTH($G258),YEAR(AP$4)=YEAR($G258)),#REF!,IF(AND(AP$4&lt;($H258+1),(AP$4+1)&gt;$G258),$U258,0)))</f>
        <v>2129.8000000000002</v>
      </c>
      <c r="AQ258" s="1285">
        <f>IF(AND(MONTH(AQ$4)=MONTH($H258),YEAR(AQ$4)=YEAR($H258)),#REF!,IF(AND(MONTH(AQ$4)=MONTH($G258),YEAR(AQ$4)=YEAR($G258)),#REF!,IF(AND(AQ$4&lt;($H258+1),(AQ$4+1)&gt;$G258),$U258,0)))</f>
        <v>2129.8000000000002</v>
      </c>
      <c r="AR258" s="1285" t="e">
        <f>IF(AND(MONTH(AR$4)=MONTH($H258),YEAR(AR$4)=YEAR($H258)),#REF!,IF(AND(MONTH(AR$4)=MONTH($G258),YEAR(AR$4)=YEAR($G258)),#REF!,IF(AND(AR$4&lt;($H258+1),(AR$4+1)&gt;$G258),$U258,0)))</f>
        <v>#REF!</v>
      </c>
      <c r="AS258" s="1285">
        <f>IF(AND(MONTH(AS$4)=MONTH($H258),YEAR(AS$4)=YEAR($H258)),#REF!,IF(AND(MONTH(AS$4)=MONTH($G258),YEAR(AS$4)=YEAR($G258)),#REF!,IF(AND(AS$4&lt;($H258+1),(AS$4+1)&gt;$G258),$U258,0)))</f>
        <v>0</v>
      </c>
      <c r="AT258" s="1285">
        <f>IF(AND(MONTH(AT$4)=MONTH($H258),YEAR(AT$4)=YEAR($H258)),#REF!,IF(AND(MONTH(AT$4)=MONTH($G258),YEAR(AT$4)=YEAR($G258)),#REF!,IF(AND(AT$4&lt;($H258+1),(AT$4+1)&gt;$G258),$U258,0)))</f>
        <v>0</v>
      </c>
      <c r="AU258" s="1297"/>
      <c r="AV258" s="1028"/>
      <c r="AW258" s="1028"/>
    </row>
    <row r="259" spans="1:49" ht="18" customHeight="1">
      <c r="A259" s="1186">
        <v>102</v>
      </c>
      <c r="B259" s="1187" t="s">
        <v>286</v>
      </c>
      <c r="C259" s="1187" t="s">
        <v>289</v>
      </c>
      <c r="D259" s="1187"/>
      <c r="E259" s="1187"/>
      <c r="F259" s="1304" t="s">
        <v>291</v>
      </c>
      <c r="G259" s="1190">
        <v>45228</v>
      </c>
      <c r="H259" s="1190">
        <v>45593</v>
      </c>
      <c r="I259" s="1235"/>
      <c r="J259" s="1236">
        <v>0</v>
      </c>
      <c r="K259" s="1236">
        <v>926</v>
      </c>
      <c r="L259" s="1237">
        <v>9.5449999999999999</v>
      </c>
      <c r="M259" s="1237">
        <v>1.38</v>
      </c>
      <c r="N259" s="1237">
        <v>10.056749999999999</v>
      </c>
      <c r="O259" s="1238">
        <v>2.2999999999999998</v>
      </c>
      <c r="P259" s="1234">
        <f t="shared" si="90"/>
        <v>10.925000000000001</v>
      </c>
      <c r="Q259" s="1284">
        <f t="shared" si="82"/>
        <v>8838.67</v>
      </c>
      <c r="R259" s="1285">
        <f t="shared" si="83"/>
        <v>1277.8800000000001</v>
      </c>
      <c r="S259" s="1285">
        <f t="shared" si="84"/>
        <v>10116.549999999999</v>
      </c>
      <c r="T259" s="1285">
        <f t="shared" si="85"/>
        <v>9312.5504999999994</v>
      </c>
      <c r="U259" s="1285">
        <f t="shared" si="86"/>
        <v>2129.8000000000002</v>
      </c>
      <c r="V259" s="1285">
        <f t="shared" si="87"/>
        <v>11442.3505</v>
      </c>
      <c r="W259" s="1285">
        <f>IF(AND(MONTH(W$4)=MONTH($H259),YEAR(W$4)=YEAR($H259)),#REF!,IF(AND(MONTH(W$4)=MONTH($G259),YEAR(W$4)=YEAR($G259)),#REF!,IF(AND(W$4&lt;($H259+1),(W$4+1)&gt;$G259),$Q259,0)))</f>
        <v>0</v>
      </c>
      <c r="X259" s="1285">
        <f>IF(AND(MONTH(X$4)=MONTH($H259),YEAR(X$4)=YEAR($H259)),#REF!,IF(AND(MONTH(X$4)=MONTH($G259),YEAR(X$4)=YEAR($G259)),#REF!,IF(AND(X$4&lt;($H259+1),(X$4+1)&gt;$G259),$T259,0)))</f>
        <v>0</v>
      </c>
      <c r="Y259" s="1285">
        <f>IF(AND(MONTH(Y$4)=MONTH($H259),YEAR(Y$4)=YEAR($H259)),#REF!,IF(AND(MONTH(Y$4)=MONTH($G259),YEAR(Y$4)=YEAR($G259)),#REF!,IF(AND(Y$4&lt;($H259+1),(Y$4+1)&gt;$G259),$T259,0)))</f>
        <v>0</v>
      </c>
      <c r="Z259" s="1285">
        <f>IF(AND(MONTH(Z$4)=MONTH($H259),YEAR(Z$4)=YEAR($H259)),#REF!,IF(AND(MONTH(Z$4)=MONTH($G259),YEAR(Z$4)=YEAR($G259)),#REF!,IF(AND(Z$4&lt;($H259+1),(Z$4+1)&gt;$G259),$T259,0)))</f>
        <v>0</v>
      </c>
      <c r="AA259" s="1285">
        <f>IF(AND(MONTH(AA$4)=MONTH($H259),YEAR(AA$4)=YEAR($H259)),#REF!,IF(AND(MONTH(AA$4)=MONTH($G259),YEAR(AA$4)=YEAR($G259)),#REF!,IF(AND(AA$4&lt;($H259+1),(AA$4+1)&gt;$G259),$T259,0)))</f>
        <v>0</v>
      </c>
      <c r="AB259" s="1285">
        <f>IF(AND(MONTH(AB$4)=MONTH($H259),YEAR(AB$4)=YEAR($H259)),#REF!,IF(AND(MONTH(AB$4)=MONTH($G259),YEAR(AB$4)=YEAR($G259)),#REF!,IF(AND(AB$4&lt;($H259+1),(AB$4+1)&gt;$G259),$T259,0)))</f>
        <v>0</v>
      </c>
      <c r="AC259" s="1285">
        <f>IF(AND(MONTH(AC$4)=MONTH($H259),YEAR(AC$4)=YEAR($H259)),#REF!,IF(AND(MONTH(AC$4)=MONTH($G259),YEAR(AC$4)=YEAR($G259)),#REF!,IF(AND(AC$4&lt;($H259+1),(AC$4+1)&gt;$G259),$T259,0)))</f>
        <v>0</v>
      </c>
      <c r="AD259" s="1285">
        <f>IF(AND(MONTH(AD$4)=MONTH($H259),YEAR(AD$4)=YEAR($H259)),#REF!,IF(AND(MONTH(AD$4)=MONTH($G259),YEAR(AD$4)=YEAR($G259)),#REF!,IF(AND(AD$4&lt;($H259+1),(AD$4+1)&gt;$G259),$T259,0)))</f>
        <v>0</v>
      </c>
      <c r="AE259" s="1285">
        <f>IF(AND(MONTH(AE$4)=MONTH($H259),YEAR(AE$4)=YEAR($H259)),#REF!,IF(AND(MONTH(AE$4)=MONTH($G259),YEAR(AE$4)=YEAR($G259)),#REF!,IF(AND(AE$4&lt;($H259+1),(AE$4+1)&gt;$G259),$T259,0)))</f>
        <v>0</v>
      </c>
      <c r="AF259" s="1285" t="e">
        <f>IF(AND(MONTH(AF$4)=MONTH($H259),YEAR(AF$4)=YEAR($H259)),#REF!,IF(AND(MONTH(AF$4)=MONTH($G259),YEAR(AF$4)=YEAR($G259)),#REF!,IF(AND(AF$4&lt;($H259+1),(AF$4+1)&gt;$G259),$T259,0)))</f>
        <v>#REF!</v>
      </c>
      <c r="AG259" s="1285">
        <f>IF(AND(MONTH(AG$4)=MONTH($H259),YEAR(AG$4)=YEAR($H259)),#REF!,IF(AND(MONTH(AG$4)=MONTH($G259),YEAR(AG$4)=YEAR($G259)),#REF!,IF(AND(AG$4&lt;($H259+1),(AG$4+1)&gt;$G259),$T259,0)))</f>
        <v>9312.5504999999994</v>
      </c>
      <c r="AH259" s="1285">
        <f>IF(AND(MONTH(AH$4)=MONTH($H259),YEAR(AH$4)=YEAR($H259)),#REF!,IF(AND(MONTH(AH$4)=MONTH($G259),YEAR(AH$4)=YEAR($G259)),#REF!,IF(AND(AH$4&lt;($H259+1),(AH$4+1)&gt;$G259),$T259,0)))</f>
        <v>9312.5504999999994</v>
      </c>
      <c r="AI259" s="1285">
        <f>IF(AND(MONTH(AI$4)=MONTH($H259),YEAR(AI$4)=YEAR($H259)),#REF!,IF(AND(MONTH(AI$4)=MONTH($G259),YEAR(AI$4)=YEAR($G259)),#REF!,IF(AND(AI$4&lt;($H259+1),(AI$4+1)&gt;$G259),$R259,0)))</f>
        <v>0</v>
      </c>
      <c r="AJ259" s="1285">
        <f>IF(AND(MONTH(AJ$4)=MONTH($H259),YEAR(AJ$4)=YEAR($H259)),#REF!,IF(AND(MONTH(AJ$4)=MONTH($G259),YEAR(AJ$4)=YEAR($G259)),#REF!,IF(AND(AJ$4&lt;($H259+1),(AJ$4+1)&gt;$G259),$U259,0)))</f>
        <v>0</v>
      </c>
      <c r="AK259" s="1285">
        <f>IF(AND(MONTH(AK$4)=MONTH($H259),YEAR(AK$4)=YEAR($H259)),#REF!,IF(AND(MONTH(AK$4)=MONTH($G259),YEAR(AK$4)=YEAR($G259)),#REF!,IF(AND(AK$4&lt;($H259+1),(AK$4+1)&gt;$G259),$U259,0)))</f>
        <v>0</v>
      </c>
      <c r="AL259" s="1285">
        <f>IF(AND(MONTH(AL$4)=MONTH($H259),YEAR(AL$4)=YEAR($H259)),#REF!,IF(AND(MONTH(AL$4)=MONTH($G259),YEAR(AL$4)=YEAR($G259)),#REF!,IF(AND(AL$4&lt;($H259+1),(AL$4+1)&gt;$G259),$U259,0)))</f>
        <v>0</v>
      </c>
      <c r="AM259" s="1285">
        <f>IF(AND(MONTH(AM$4)=MONTH($H259),YEAR(AM$4)=YEAR($H259)),#REF!,IF(AND(MONTH(AM$4)=MONTH($G259),YEAR(AM$4)=YEAR($G259)),#REF!,IF(AND(AM$4&lt;($H259+1),(AM$4+1)&gt;$G259),$U259,0)))</f>
        <v>0</v>
      </c>
      <c r="AN259" s="1285">
        <f>IF(AND(MONTH(AN$4)=MONTH($H259),YEAR(AN$4)=YEAR($H259)),#REF!,IF(AND(MONTH(AN$4)=MONTH($G259),YEAR(AN$4)=YEAR($G259)),#REF!,IF(AND(AN$4&lt;($H259+1),(AN$4+1)&gt;$G259),$U259,0)))</f>
        <v>0</v>
      </c>
      <c r="AO259" s="1285">
        <f>IF(AND(MONTH(AO$4)=MONTH($H259),YEAR(AO$4)=YEAR($H259)),#REF!,IF(AND(MONTH(AO$4)=MONTH($G259),YEAR(AO$4)=YEAR($G259)),#REF!,IF(AND(AO$4&lt;($H259+1),(AO$4+1)&gt;$G259),$U259,0)))</f>
        <v>0</v>
      </c>
      <c r="AP259" s="1285">
        <f>IF(AND(MONTH(AP$4)=MONTH($H259),YEAR(AP$4)=YEAR($H259)),#REF!,IF(AND(MONTH(AP$4)=MONTH($G259),YEAR(AP$4)=YEAR($G259)),#REF!,IF(AND(AP$4&lt;($H259+1),(AP$4+1)&gt;$G259),$U259,0)))</f>
        <v>0</v>
      </c>
      <c r="AQ259" s="1285">
        <f>IF(AND(MONTH(AQ$4)=MONTH($H259),YEAR(AQ$4)=YEAR($H259)),#REF!,IF(AND(MONTH(AQ$4)=MONTH($G259),YEAR(AQ$4)=YEAR($G259)),#REF!,IF(AND(AQ$4&lt;($H259+1),(AQ$4+1)&gt;$G259),$U259,0)))</f>
        <v>0</v>
      </c>
      <c r="AR259" s="1285" t="e">
        <f>IF(AND(MONTH(AR$4)=MONTH($H259),YEAR(AR$4)=YEAR($H259)),#REF!,IF(AND(MONTH(AR$4)=MONTH($G259),YEAR(AR$4)=YEAR($G259)),#REF!,IF(AND(AR$4&lt;($H259+1),(AR$4+1)&gt;$G259),$U259,0)))</f>
        <v>#REF!</v>
      </c>
      <c r="AS259" s="1285">
        <f>IF(AND(MONTH(AS$4)=MONTH($H259),YEAR(AS$4)=YEAR($H259)),#REF!,IF(AND(MONTH(AS$4)=MONTH($G259),YEAR(AS$4)=YEAR($G259)),#REF!,IF(AND(AS$4&lt;($H259+1),(AS$4+1)&gt;$G259),$U259,0)))</f>
        <v>2129.8000000000002</v>
      </c>
      <c r="AT259" s="1285">
        <f>IF(AND(MONTH(AT$4)=MONTH($H259),YEAR(AT$4)=YEAR($H259)),#REF!,IF(AND(MONTH(AT$4)=MONTH($G259),YEAR(AT$4)=YEAR($G259)),#REF!,IF(AND(AT$4&lt;($H259+1),(AT$4+1)&gt;$G259),$U259,0)))</f>
        <v>2129.8000000000002</v>
      </c>
      <c r="AU259" s="1297"/>
      <c r="AV259" s="1028"/>
      <c r="AW259" s="1028"/>
    </row>
    <row r="260" spans="1:49" ht="18" customHeight="1">
      <c r="A260" s="1186">
        <v>102</v>
      </c>
      <c r="B260" s="1187" t="s">
        <v>286</v>
      </c>
      <c r="C260" s="1187" t="s">
        <v>289</v>
      </c>
      <c r="D260" s="1187"/>
      <c r="E260" s="1187"/>
      <c r="F260" s="1304" t="s">
        <v>291</v>
      </c>
      <c r="G260" s="1190">
        <v>45594</v>
      </c>
      <c r="H260" s="1190">
        <v>45958</v>
      </c>
      <c r="I260" s="1235"/>
      <c r="J260" s="1236">
        <v>0</v>
      </c>
      <c r="K260" s="1236">
        <v>926</v>
      </c>
      <c r="L260" s="1237">
        <v>10.119999999999999</v>
      </c>
      <c r="M260" s="1237">
        <v>1.38</v>
      </c>
      <c r="N260" s="1237">
        <v>10.718</v>
      </c>
      <c r="O260" s="1238">
        <v>2.2999999999999998</v>
      </c>
      <c r="P260" s="1234">
        <f t="shared" si="90"/>
        <v>11.5</v>
      </c>
      <c r="Q260" s="1284">
        <f t="shared" si="82"/>
        <v>9371.1200000000008</v>
      </c>
      <c r="R260" s="1285">
        <f t="shared" si="83"/>
        <v>1277.8800000000001</v>
      </c>
      <c r="S260" s="1285">
        <f t="shared" si="84"/>
        <v>10649</v>
      </c>
      <c r="T260" s="1285">
        <f t="shared" si="85"/>
        <v>9924.8680000000004</v>
      </c>
      <c r="U260" s="1285">
        <f t="shared" si="86"/>
        <v>2129.8000000000002</v>
      </c>
      <c r="V260" s="1285">
        <f t="shared" si="87"/>
        <v>12054.668</v>
      </c>
      <c r="W260" s="1285">
        <f>IF(AND(MONTH(W$4)=MONTH($H260),YEAR(W$4)=YEAR($H260)),#REF!,IF(AND(MONTH(W$4)=MONTH($G260),YEAR(W$4)=YEAR($G260)),#REF!,IF(AND(W$4&lt;($H260+1),(W$4+1)&gt;$G260),$Q260,0)))</f>
        <v>0</v>
      </c>
      <c r="X260" s="1285">
        <f>IF(AND(MONTH(X$4)=MONTH($H260),YEAR(X$4)=YEAR($H260)),#REF!,IF(AND(MONTH(X$4)=MONTH($G260),YEAR(X$4)=YEAR($G260)),#REF!,IF(AND(X$4&lt;($H260+1),(X$4+1)&gt;$G260),$T260,0)))</f>
        <v>0</v>
      </c>
      <c r="Y260" s="1285">
        <f>IF(AND(MONTH(Y$4)=MONTH($H260),YEAR(Y$4)=YEAR($H260)),#REF!,IF(AND(MONTH(Y$4)=MONTH($G260),YEAR(Y$4)=YEAR($G260)),#REF!,IF(AND(Y$4&lt;($H260+1),(Y$4+1)&gt;$G260),$T260,0)))</f>
        <v>0</v>
      </c>
      <c r="Z260" s="1285">
        <f>IF(AND(MONTH(Z$4)=MONTH($H260),YEAR(Z$4)=YEAR($H260)),#REF!,IF(AND(MONTH(Z$4)=MONTH($G260),YEAR(Z$4)=YEAR($G260)),#REF!,IF(AND(Z$4&lt;($H260+1),(Z$4+1)&gt;$G260),$T260,0)))</f>
        <v>0</v>
      </c>
      <c r="AA260" s="1285">
        <f>IF(AND(MONTH(AA$4)=MONTH($H260),YEAR(AA$4)=YEAR($H260)),#REF!,IF(AND(MONTH(AA$4)=MONTH($G260),YEAR(AA$4)=YEAR($G260)),#REF!,IF(AND(AA$4&lt;($H260+1),(AA$4+1)&gt;$G260),$T260,0)))</f>
        <v>0</v>
      </c>
      <c r="AB260" s="1285">
        <f>IF(AND(MONTH(AB$4)=MONTH($H260),YEAR(AB$4)=YEAR($H260)),#REF!,IF(AND(MONTH(AB$4)=MONTH($G260),YEAR(AB$4)=YEAR($G260)),#REF!,IF(AND(AB$4&lt;($H260+1),(AB$4+1)&gt;$G260),$T260,0)))</f>
        <v>0</v>
      </c>
      <c r="AC260" s="1285">
        <f>IF(AND(MONTH(AC$4)=MONTH($H260),YEAR(AC$4)=YEAR($H260)),#REF!,IF(AND(MONTH(AC$4)=MONTH($G260),YEAR(AC$4)=YEAR($G260)),#REF!,IF(AND(AC$4&lt;($H260+1),(AC$4+1)&gt;$G260),$T260,0)))</f>
        <v>0</v>
      </c>
      <c r="AD260" s="1285">
        <f>IF(AND(MONTH(AD$4)=MONTH($H260),YEAR(AD$4)=YEAR($H260)),#REF!,IF(AND(MONTH(AD$4)=MONTH($G260),YEAR(AD$4)=YEAR($G260)),#REF!,IF(AND(AD$4&lt;($H260+1),(AD$4+1)&gt;$G260),$T260,0)))</f>
        <v>0</v>
      </c>
      <c r="AE260" s="1285">
        <f>IF(AND(MONTH(AE$4)=MONTH($H260),YEAR(AE$4)=YEAR($H260)),#REF!,IF(AND(MONTH(AE$4)=MONTH($G260),YEAR(AE$4)=YEAR($G260)),#REF!,IF(AND(AE$4&lt;($H260+1),(AE$4+1)&gt;$G260),$T260,0)))</f>
        <v>0</v>
      </c>
      <c r="AF260" s="1285">
        <f>IF(AND(MONTH(AF$4)=MONTH($H260),YEAR(AF$4)=YEAR($H260)),#REF!,IF(AND(MONTH(AF$4)=MONTH($G260),YEAR(AF$4)=YEAR($G260)),#REF!,IF(AND(AF$4&lt;($H260+1),(AF$4+1)&gt;$G260),$T260,0)))</f>
        <v>0</v>
      </c>
      <c r="AG260" s="1285">
        <f>IF(AND(MONTH(AG$4)=MONTH($H260),YEAR(AG$4)=YEAR($H260)),#REF!,IF(AND(MONTH(AG$4)=MONTH($G260),YEAR(AG$4)=YEAR($G260)),#REF!,IF(AND(AG$4&lt;($H260+1),(AG$4+1)&gt;$G260),$T260,0)))</f>
        <v>0</v>
      </c>
      <c r="AH260" s="1285">
        <f>IF(AND(MONTH(AH$4)=MONTH($H260),YEAR(AH$4)=YEAR($H260)),#REF!,IF(AND(MONTH(AH$4)=MONTH($G260),YEAR(AH$4)=YEAR($G260)),#REF!,IF(AND(AH$4&lt;($H260+1),(AH$4+1)&gt;$G260),$T260,0)))</f>
        <v>0</v>
      </c>
      <c r="AI260" s="1285">
        <f>IF(AND(MONTH(AI$4)=MONTH($H260),YEAR(AI$4)=YEAR($H260)),#REF!,IF(AND(MONTH(AI$4)=MONTH($G260),YEAR(AI$4)=YEAR($G260)),#REF!,IF(AND(AI$4&lt;($H260+1),(AI$4+1)&gt;$G260),$R260,0)))</f>
        <v>0</v>
      </c>
      <c r="AJ260" s="1285">
        <f>IF(AND(MONTH(AJ$4)=MONTH($H260),YEAR(AJ$4)=YEAR($H260)),#REF!,IF(AND(MONTH(AJ$4)=MONTH($G260),YEAR(AJ$4)=YEAR($G260)),#REF!,IF(AND(AJ$4&lt;($H260+1),(AJ$4+1)&gt;$G260),$U260,0)))</f>
        <v>0</v>
      </c>
      <c r="AK260" s="1285">
        <f>IF(AND(MONTH(AK$4)=MONTH($H260),YEAR(AK$4)=YEAR($H260)),#REF!,IF(AND(MONTH(AK$4)=MONTH($G260),YEAR(AK$4)=YEAR($G260)),#REF!,IF(AND(AK$4&lt;($H260+1),(AK$4+1)&gt;$G260),$U260,0)))</f>
        <v>0</v>
      </c>
      <c r="AL260" s="1285">
        <f>IF(AND(MONTH(AL$4)=MONTH($H260),YEAR(AL$4)=YEAR($H260)),#REF!,IF(AND(MONTH(AL$4)=MONTH($G260),YEAR(AL$4)=YEAR($G260)),#REF!,IF(AND(AL$4&lt;($H260+1),(AL$4+1)&gt;$G260),$U260,0)))</f>
        <v>0</v>
      </c>
      <c r="AM260" s="1285">
        <f>IF(AND(MONTH(AM$4)=MONTH($H260),YEAR(AM$4)=YEAR($H260)),#REF!,IF(AND(MONTH(AM$4)=MONTH($G260),YEAR(AM$4)=YEAR($G260)),#REF!,IF(AND(AM$4&lt;($H260+1),(AM$4+1)&gt;$G260),$U260,0)))</f>
        <v>0</v>
      </c>
      <c r="AN260" s="1285">
        <f>IF(AND(MONTH(AN$4)=MONTH($H260),YEAR(AN$4)=YEAR($H260)),#REF!,IF(AND(MONTH(AN$4)=MONTH($G260),YEAR(AN$4)=YEAR($G260)),#REF!,IF(AND(AN$4&lt;($H260+1),(AN$4+1)&gt;$G260),$U260,0)))</f>
        <v>0</v>
      </c>
      <c r="AO260" s="1285">
        <f>IF(AND(MONTH(AO$4)=MONTH($H260),YEAR(AO$4)=YEAR($H260)),#REF!,IF(AND(MONTH(AO$4)=MONTH($G260),YEAR(AO$4)=YEAR($G260)),#REF!,IF(AND(AO$4&lt;($H260+1),(AO$4+1)&gt;$G260),$U260,0)))</f>
        <v>0</v>
      </c>
      <c r="AP260" s="1285">
        <f>IF(AND(MONTH(AP$4)=MONTH($H260),YEAR(AP$4)=YEAR($H260)),#REF!,IF(AND(MONTH(AP$4)=MONTH($G260),YEAR(AP$4)=YEAR($G260)),#REF!,IF(AND(AP$4&lt;($H260+1),(AP$4+1)&gt;$G260),$U260,0)))</f>
        <v>0</v>
      </c>
      <c r="AQ260" s="1285">
        <f>IF(AND(MONTH(AQ$4)=MONTH($H260),YEAR(AQ$4)=YEAR($H260)),#REF!,IF(AND(MONTH(AQ$4)=MONTH($G260),YEAR(AQ$4)=YEAR($G260)),#REF!,IF(AND(AQ$4&lt;($H260+1),(AQ$4+1)&gt;$G260),$U260,0)))</f>
        <v>0</v>
      </c>
      <c r="AR260" s="1285">
        <f>IF(AND(MONTH(AR$4)=MONTH($H260),YEAR(AR$4)=YEAR($H260)),#REF!,IF(AND(MONTH(AR$4)=MONTH($G260),YEAR(AR$4)=YEAR($G260)),#REF!,IF(AND(AR$4&lt;($H260+1),(AR$4+1)&gt;$G260),$U260,0)))</f>
        <v>0</v>
      </c>
      <c r="AS260" s="1285">
        <f>IF(AND(MONTH(AS$4)=MONTH($H260),YEAR(AS$4)=YEAR($H260)),#REF!,IF(AND(MONTH(AS$4)=MONTH($G260),YEAR(AS$4)=YEAR($G260)),#REF!,IF(AND(AS$4&lt;($H260+1),(AS$4+1)&gt;$G260),$U260,0)))</f>
        <v>0</v>
      </c>
      <c r="AT260" s="1285">
        <f>IF(AND(MONTH(AT$4)=MONTH($H260),YEAR(AT$4)=YEAR($H260)),#REF!,IF(AND(MONTH(AT$4)=MONTH($G260),YEAR(AT$4)=YEAR($G260)),#REF!,IF(AND(AT$4&lt;($H260+1),(AT$4+1)&gt;$G260),$U260,0)))</f>
        <v>0</v>
      </c>
      <c r="AU260" s="1297"/>
      <c r="AV260" s="1028"/>
      <c r="AW260" s="1028"/>
    </row>
    <row r="261" spans="1:49" ht="18" customHeight="1">
      <c r="A261" s="1186">
        <v>103</v>
      </c>
      <c r="B261" s="1187" t="s">
        <v>286</v>
      </c>
      <c r="C261" s="1187" t="s">
        <v>71</v>
      </c>
      <c r="D261" s="1187"/>
      <c r="E261" s="1187"/>
      <c r="F261" s="1378" t="s">
        <v>292</v>
      </c>
      <c r="G261" s="1190">
        <v>44908</v>
      </c>
      <c r="H261" s="1190">
        <v>45272</v>
      </c>
      <c r="I261" s="1235"/>
      <c r="J261" s="1360">
        <v>0</v>
      </c>
      <c r="K261" s="1236">
        <v>1280</v>
      </c>
      <c r="L261" s="1237">
        <v>11.27</v>
      </c>
      <c r="M261" s="1237">
        <v>1.38</v>
      </c>
      <c r="N261" s="1237">
        <v>12.0405</v>
      </c>
      <c r="O261" s="1238">
        <v>2.2999999999999998</v>
      </c>
      <c r="P261" s="1234">
        <f t="shared" si="90"/>
        <v>12.65</v>
      </c>
      <c r="Q261" s="1284">
        <f t="shared" si="82"/>
        <v>14425.6</v>
      </c>
      <c r="R261" s="1285">
        <f t="shared" si="83"/>
        <v>1766.4</v>
      </c>
      <c r="S261" s="1285">
        <f t="shared" si="84"/>
        <v>16192</v>
      </c>
      <c r="T261" s="1285">
        <f t="shared" si="85"/>
        <v>15411.84</v>
      </c>
      <c r="U261" s="1285">
        <f t="shared" si="86"/>
        <v>2944</v>
      </c>
      <c r="V261" s="1285">
        <f t="shared" si="87"/>
        <v>18355.84</v>
      </c>
      <c r="W261" s="1285">
        <f>IF(AND(MONTH(W$4)=MONTH($H261),YEAR(W$4)=YEAR($H261)),#REF!,IF(AND(MONTH(W$4)=MONTH($G261),YEAR(W$4)=YEAR($G261)),#REF!,IF(AND(W$4&lt;($H261+1),(W$4+1)&gt;$G261),$Q261,0)))</f>
        <v>14425.6</v>
      </c>
      <c r="X261" s="1285">
        <f>IF(AND(MONTH(X$4)=MONTH($H261),YEAR(X$4)=YEAR($H261)),#REF!,IF(AND(MONTH(X$4)=MONTH($G261),YEAR(X$4)=YEAR($G261)),#REF!,IF(AND(X$4&lt;($H261+1),(X$4+1)&gt;$G261),$T261,0)))</f>
        <v>15411.84</v>
      </c>
      <c r="Y261" s="1285">
        <f>IF(AND(MONTH(Y$4)=MONTH($H261),YEAR(Y$4)=YEAR($H261)),#REF!,IF(AND(MONTH(Y$4)=MONTH($G261),YEAR(Y$4)=YEAR($G261)),#REF!,IF(AND(Y$4&lt;($H261+1),(Y$4+1)&gt;$G261),$T261,0)))</f>
        <v>15411.84</v>
      </c>
      <c r="Z261" s="1285">
        <f>IF(AND(MONTH(Z$4)=MONTH($H261),YEAR(Z$4)=YEAR($H261)),#REF!,IF(AND(MONTH(Z$4)=MONTH($G261),YEAR(Z$4)=YEAR($G261)),#REF!,IF(AND(Z$4&lt;($H261+1),(Z$4+1)&gt;$G261),$T261,0)))</f>
        <v>15411.84</v>
      </c>
      <c r="AA261" s="1285">
        <f>IF(AND(MONTH(AA$4)=MONTH($H261),YEAR(AA$4)=YEAR($H261)),#REF!,IF(AND(MONTH(AA$4)=MONTH($G261),YEAR(AA$4)=YEAR($G261)),#REF!,IF(AND(AA$4&lt;($H261+1),(AA$4+1)&gt;$G261),$T261,0)))</f>
        <v>15411.84</v>
      </c>
      <c r="AB261" s="1285">
        <f>IF(AND(MONTH(AB$4)=MONTH($H261),YEAR(AB$4)=YEAR($H261)),#REF!,IF(AND(MONTH(AB$4)=MONTH($G261),YEAR(AB$4)=YEAR($G261)),#REF!,IF(AND(AB$4&lt;($H261+1),(AB$4+1)&gt;$G261),$T261,0)))</f>
        <v>15411.84</v>
      </c>
      <c r="AC261" s="1285">
        <f>IF(AND(MONTH(AC$4)=MONTH($H261),YEAR(AC$4)=YEAR($H261)),#REF!,IF(AND(MONTH(AC$4)=MONTH($G261),YEAR(AC$4)=YEAR($G261)),#REF!,IF(AND(AC$4&lt;($H261+1),(AC$4+1)&gt;$G261),$T261,0)))</f>
        <v>15411.84</v>
      </c>
      <c r="AD261" s="1285">
        <f>IF(AND(MONTH(AD$4)=MONTH($H261),YEAR(AD$4)=YEAR($H261)),#REF!,IF(AND(MONTH(AD$4)=MONTH($G261),YEAR(AD$4)=YEAR($G261)),#REF!,IF(AND(AD$4&lt;($H261+1),(AD$4+1)&gt;$G261),$T261,0)))</f>
        <v>15411.84</v>
      </c>
      <c r="AE261" s="1285">
        <f>IF(AND(MONTH(AE$4)=MONTH($H261),YEAR(AE$4)=YEAR($H261)),#REF!,IF(AND(MONTH(AE$4)=MONTH($G261),YEAR(AE$4)=YEAR($G261)),#REF!,IF(AND(AE$4&lt;($H261+1),(AE$4+1)&gt;$G261),$T261,0)))</f>
        <v>15411.84</v>
      </c>
      <c r="AF261" s="1285">
        <f>IF(AND(MONTH(AF$4)=MONTH($H261),YEAR(AF$4)=YEAR($H261)),#REF!,IF(AND(MONTH(AF$4)=MONTH($G261),YEAR(AF$4)=YEAR($G261)),#REF!,IF(AND(AF$4&lt;($H261+1),(AF$4+1)&gt;$G261),$T261,0)))</f>
        <v>15411.84</v>
      </c>
      <c r="AG261" s="1285">
        <f>IF(AND(MONTH(AG$4)=MONTH($H261),YEAR(AG$4)=YEAR($H261)),#REF!,IF(AND(MONTH(AG$4)=MONTH($G261),YEAR(AG$4)=YEAR($G261)),#REF!,IF(AND(AG$4&lt;($H261+1),(AG$4+1)&gt;$G261),$T261,0)))</f>
        <v>15411.84</v>
      </c>
      <c r="AH261" s="1285" t="e">
        <f>IF(AND(MONTH(AH$4)=MONTH($H261),YEAR(AH$4)=YEAR($H261)),#REF!,IF(AND(MONTH(AH$4)=MONTH($G261),YEAR(AH$4)=YEAR($G261)),#REF!,IF(AND(AH$4&lt;($H261+1),(AH$4+1)&gt;$G261),$T261,0)))</f>
        <v>#REF!</v>
      </c>
      <c r="AI261" s="1285">
        <f>IF(AND(MONTH(AI$4)=MONTH($H261),YEAR(AI$4)=YEAR($H261)),#REF!,IF(AND(MONTH(AI$4)=MONTH($G261),YEAR(AI$4)=YEAR($G261)),#REF!,IF(AND(AI$4&lt;($H261+1),(AI$4+1)&gt;$G261),$R261,0)))</f>
        <v>1766.4</v>
      </c>
      <c r="AJ261" s="1285">
        <f>IF(AND(MONTH(AJ$4)=MONTH($H261),YEAR(AJ$4)=YEAR($H261)),#REF!,IF(AND(MONTH(AJ$4)=MONTH($G261),YEAR(AJ$4)=YEAR($G261)),#REF!,IF(AND(AJ$4&lt;($H261+1),(AJ$4+1)&gt;$G261),$U261,0)))</f>
        <v>2944</v>
      </c>
      <c r="AK261" s="1285">
        <f>IF(AND(MONTH(AK$4)=MONTH($H261),YEAR(AK$4)=YEAR($H261)),#REF!,IF(AND(MONTH(AK$4)=MONTH($G261),YEAR(AK$4)=YEAR($G261)),#REF!,IF(AND(AK$4&lt;($H261+1),(AK$4+1)&gt;$G261),$U261,0)))</f>
        <v>2944</v>
      </c>
      <c r="AL261" s="1285">
        <f>IF(AND(MONTH(AL$4)=MONTH($H261),YEAR(AL$4)=YEAR($H261)),#REF!,IF(AND(MONTH(AL$4)=MONTH($G261),YEAR(AL$4)=YEAR($G261)),#REF!,IF(AND(AL$4&lt;($H261+1),(AL$4+1)&gt;$G261),$U261,0)))</f>
        <v>2944</v>
      </c>
      <c r="AM261" s="1285">
        <f>IF(AND(MONTH(AM$4)=MONTH($H261),YEAR(AM$4)=YEAR($H261)),#REF!,IF(AND(MONTH(AM$4)=MONTH($G261),YEAR(AM$4)=YEAR($G261)),#REF!,IF(AND(AM$4&lt;($H261+1),(AM$4+1)&gt;$G261),$U261,0)))</f>
        <v>2944</v>
      </c>
      <c r="AN261" s="1285">
        <f>IF(AND(MONTH(AN$4)=MONTH($H261),YEAR(AN$4)=YEAR($H261)),#REF!,IF(AND(MONTH(AN$4)=MONTH($G261),YEAR(AN$4)=YEAR($G261)),#REF!,IF(AND(AN$4&lt;($H261+1),(AN$4+1)&gt;$G261),$U261,0)))</f>
        <v>2944</v>
      </c>
      <c r="AO261" s="1285">
        <f>IF(AND(MONTH(AO$4)=MONTH($H261),YEAR(AO$4)=YEAR($H261)),#REF!,IF(AND(MONTH(AO$4)=MONTH($G261),YEAR(AO$4)=YEAR($G261)),#REF!,IF(AND(AO$4&lt;($H261+1),(AO$4+1)&gt;$G261),$U261,0)))</f>
        <v>2944</v>
      </c>
      <c r="AP261" s="1285">
        <f>IF(AND(MONTH(AP$4)=MONTH($H261),YEAR(AP$4)=YEAR($H261)),#REF!,IF(AND(MONTH(AP$4)=MONTH($G261),YEAR(AP$4)=YEAR($G261)),#REF!,IF(AND(AP$4&lt;($H261+1),(AP$4+1)&gt;$G261),$U261,0)))</f>
        <v>2944</v>
      </c>
      <c r="AQ261" s="1285">
        <f>IF(AND(MONTH(AQ$4)=MONTH($H261),YEAR(AQ$4)=YEAR($H261)),#REF!,IF(AND(MONTH(AQ$4)=MONTH($G261),YEAR(AQ$4)=YEAR($G261)),#REF!,IF(AND(AQ$4&lt;($H261+1),(AQ$4+1)&gt;$G261),$U261,0)))</f>
        <v>2944</v>
      </c>
      <c r="AR261" s="1285">
        <f>IF(AND(MONTH(AR$4)=MONTH($H261),YEAR(AR$4)=YEAR($H261)),#REF!,IF(AND(MONTH(AR$4)=MONTH($G261),YEAR(AR$4)=YEAR($G261)),#REF!,IF(AND(AR$4&lt;($H261+1),(AR$4+1)&gt;$G261),$U261,0)))</f>
        <v>2944</v>
      </c>
      <c r="AS261" s="1285">
        <f>IF(AND(MONTH(AS$4)=MONTH($H261),YEAR(AS$4)=YEAR($H261)),#REF!,IF(AND(MONTH(AS$4)=MONTH($G261),YEAR(AS$4)=YEAR($G261)),#REF!,IF(AND(AS$4&lt;($H261+1),(AS$4+1)&gt;$G261),$U261,0)))</f>
        <v>2944</v>
      </c>
      <c r="AT261" s="1285" t="e">
        <f>IF(AND(MONTH(AT$4)=MONTH($H261),YEAR(AT$4)=YEAR($H261)),#REF!,IF(AND(MONTH(AT$4)=MONTH($G261),YEAR(AT$4)=YEAR($G261)),#REF!,IF(AND(AT$4&lt;($H261+1),(AT$4+1)&gt;$G261),$U261,0)))</f>
        <v>#REF!</v>
      </c>
      <c r="AU261" s="1297"/>
      <c r="AV261" s="1028"/>
      <c r="AW261" s="1028"/>
    </row>
    <row r="262" spans="1:49" ht="18" customHeight="1">
      <c r="A262" s="1186">
        <v>103</v>
      </c>
      <c r="B262" s="1196" t="s">
        <v>286</v>
      </c>
      <c r="C262" s="1196" t="s">
        <v>71</v>
      </c>
      <c r="D262" s="1196"/>
      <c r="E262" s="1209" t="s">
        <v>293</v>
      </c>
      <c r="F262" s="1379" t="s">
        <v>292</v>
      </c>
      <c r="G262" s="1211">
        <v>45273</v>
      </c>
      <c r="H262" s="1211">
        <v>46003</v>
      </c>
      <c r="I262" s="1256"/>
      <c r="J262" s="1361">
        <v>1280</v>
      </c>
      <c r="K262" s="1257">
        <v>1280</v>
      </c>
      <c r="L262" s="1260">
        <v>0</v>
      </c>
      <c r="M262" s="1260">
        <v>0</v>
      </c>
      <c r="N262" s="1259">
        <v>12.42</v>
      </c>
      <c r="O262" s="1260">
        <v>2.2999999999999998</v>
      </c>
      <c r="P262" s="1261">
        <f>N262+O262</f>
        <v>14.72</v>
      </c>
      <c r="Q262" s="1288">
        <f t="shared" si="82"/>
        <v>0</v>
      </c>
      <c r="R262" s="1285">
        <f t="shared" si="83"/>
        <v>0</v>
      </c>
      <c r="S262" s="1285">
        <f t="shared" si="84"/>
        <v>0</v>
      </c>
      <c r="T262" s="1285">
        <f t="shared" si="85"/>
        <v>15897.6</v>
      </c>
      <c r="U262" s="1285">
        <f t="shared" si="86"/>
        <v>2944</v>
      </c>
      <c r="V262" s="1285">
        <f t="shared" si="87"/>
        <v>18841.599999999999</v>
      </c>
      <c r="W262" s="1285">
        <f>IF(AND(MONTH(W$4)=MONTH($H262),YEAR(W$4)=YEAR($H262)),#REF!,IF(AND(MONTH(W$4)=MONTH($G262),YEAR(W$4)=YEAR($G262)),#REF!,IF(AND(W$4&lt;($H262+1),(W$4+1)&gt;$G262),$Q262,0)))</f>
        <v>0</v>
      </c>
      <c r="X262" s="1285">
        <f>IF(AND(MONTH(X$4)=MONTH($H262),YEAR(X$4)=YEAR($H262)),#REF!,IF(AND(MONTH(X$4)=MONTH($G262),YEAR(X$4)=YEAR($G262)),#REF!,IF(AND(X$4&lt;($H262+1),(X$4+1)&gt;$G262),$T262,0)))</f>
        <v>0</v>
      </c>
      <c r="Y262" s="1285">
        <f>IF(AND(MONTH(Y$4)=MONTH($H262),YEAR(Y$4)=YEAR($H262)),#REF!,IF(AND(MONTH(Y$4)=MONTH($G262),YEAR(Y$4)=YEAR($G262)),#REF!,IF(AND(Y$4&lt;($H262+1),(Y$4+1)&gt;$G262),$T262,0)))</f>
        <v>0</v>
      </c>
      <c r="Z262" s="1285">
        <f>IF(AND(MONTH(Z$4)=MONTH($H262),YEAR(Z$4)=YEAR($H262)),#REF!,IF(AND(MONTH(Z$4)=MONTH($G262),YEAR(Z$4)=YEAR($G262)),#REF!,IF(AND(Z$4&lt;($H262+1),(Z$4+1)&gt;$G262),$T262,0)))</f>
        <v>0</v>
      </c>
      <c r="AA262" s="1285">
        <f>IF(AND(MONTH(AA$4)=MONTH($H262),YEAR(AA$4)=YEAR($H262)),#REF!,IF(AND(MONTH(AA$4)=MONTH($G262),YEAR(AA$4)=YEAR($G262)),#REF!,IF(AND(AA$4&lt;($H262+1),(AA$4+1)&gt;$G262),$T262,0)))</f>
        <v>0</v>
      </c>
      <c r="AB262" s="1285">
        <f>IF(AND(MONTH(AB$4)=MONTH($H262),YEAR(AB$4)=YEAR($H262)),#REF!,IF(AND(MONTH(AB$4)=MONTH($G262),YEAR(AB$4)=YEAR($G262)),#REF!,IF(AND(AB$4&lt;($H262+1),(AB$4+1)&gt;$G262),$T262,0)))</f>
        <v>0</v>
      </c>
      <c r="AC262" s="1285">
        <f>IF(AND(MONTH(AC$4)=MONTH($H262),YEAR(AC$4)=YEAR($H262)),#REF!,IF(AND(MONTH(AC$4)=MONTH($G262),YEAR(AC$4)=YEAR($G262)),#REF!,IF(AND(AC$4&lt;($H262+1),(AC$4+1)&gt;$G262),$T262,0)))</f>
        <v>0</v>
      </c>
      <c r="AD262" s="1285">
        <f>IF(AND(MONTH(AD$4)=MONTH($H262),YEAR(AD$4)=YEAR($H262)),#REF!,IF(AND(MONTH(AD$4)=MONTH($G262),YEAR(AD$4)=YEAR($G262)),#REF!,IF(AND(AD$4&lt;($H262+1),(AD$4+1)&gt;$G262),$T262,0)))</f>
        <v>0</v>
      </c>
      <c r="AE262" s="1285">
        <f>IF(AND(MONTH(AE$4)=MONTH($H262),YEAR(AE$4)=YEAR($H262)),#REF!,IF(AND(MONTH(AE$4)=MONTH($G262),YEAR(AE$4)=YEAR($G262)),#REF!,IF(AND(AE$4&lt;($H262+1),(AE$4+1)&gt;$G262),$T262,0)))</f>
        <v>0</v>
      </c>
      <c r="AF262" s="1285">
        <f>IF(AND(MONTH(AF$4)=MONTH($H262),YEAR(AF$4)=YEAR($H262)),#REF!,IF(AND(MONTH(AF$4)=MONTH($G262),YEAR(AF$4)=YEAR($G262)),#REF!,IF(AND(AF$4&lt;($H262+1),(AF$4+1)&gt;$G262),$T262,0)))</f>
        <v>0</v>
      </c>
      <c r="AG262" s="1285">
        <f>IF(AND(MONTH(AG$4)=MONTH($H262),YEAR(AG$4)=YEAR($H262)),#REF!,IF(AND(MONTH(AG$4)=MONTH($G262),YEAR(AG$4)=YEAR($G262)),#REF!,IF(AND(AG$4&lt;($H262+1),(AG$4+1)&gt;$G262),$T262,0)))</f>
        <v>0</v>
      </c>
      <c r="AH262" s="1285" t="e">
        <f>IF(AND(MONTH(AH$4)=MONTH($H262),YEAR(AH$4)=YEAR($H262)),#REF!,IF(AND(MONTH(AH$4)=MONTH($G262),YEAR(AH$4)=YEAR($G262)),#REF!,IF(AND(AH$4&lt;($H262+1),(AH$4+1)&gt;$G262),$T262,0)))</f>
        <v>#REF!</v>
      </c>
      <c r="AI262" s="1285">
        <f>IF(AND(MONTH(AI$4)=MONTH($H262),YEAR(AI$4)=YEAR($H262)),#REF!,IF(AND(MONTH(AI$4)=MONTH($G262),YEAR(AI$4)=YEAR($G262)),#REF!,IF(AND(AI$4&lt;($H262+1),(AI$4+1)&gt;$G262),$R262,0)))</f>
        <v>0</v>
      </c>
      <c r="AJ262" s="1285">
        <f>IF(AND(MONTH(AJ$4)=MONTH($H262),YEAR(AJ$4)=YEAR($H262)),#REF!,IF(AND(MONTH(AJ$4)=MONTH($G262),YEAR(AJ$4)=YEAR($G262)),#REF!,IF(AND(AJ$4&lt;($H262+1),(AJ$4+1)&gt;$G262),$U262,0)))</f>
        <v>0</v>
      </c>
      <c r="AK262" s="1285">
        <f>IF(AND(MONTH(AK$4)=MONTH($H262),YEAR(AK$4)=YEAR($H262)),#REF!,IF(AND(MONTH(AK$4)=MONTH($G262),YEAR(AK$4)=YEAR($G262)),#REF!,IF(AND(AK$4&lt;($H262+1),(AK$4+1)&gt;$G262),$U262,0)))</f>
        <v>0</v>
      </c>
      <c r="AL262" s="1285">
        <f>IF(AND(MONTH(AL$4)=MONTH($H262),YEAR(AL$4)=YEAR($H262)),#REF!,IF(AND(MONTH(AL$4)=MONTH($G262),YEAR(AL$4)=YEAR($G262)),#REF!,IF(AND(AL$4&lt;($H262+1),(AL$4+1)&gt;$G262),$U262,0)))</f>
        <v>0</v>
      </c>
      <c r="AM262" s="1285">
        <f>IF(AND(MONTH(AM$4)=MONTH($H262),YEAR(AM$4)=YEAR($H262)),#REF!,IF(AND(MONTH(AM$4)=MONTH($G262),YEAR(AM$4)=YEAR($G262)),#REF!,IF(AND(AM$4&lt;($H262+1),(AM$4+1)&gt;$G262),$U262,0)))</f>
        <v>0</v>
      </c>
      <c r="AN262" s="1285">
        <f>IF(AND(MONTH(AN$4)=MONTH($H262),YEAR(AN$4)=YEAR($H262)),#REF!,IF(AND(MONTH(AN$4)=MONTH($G262),YEAR(AN$4)=YEAR($G262)),#REF!,IF(AND(AN$4&lt;($H262+1),(AN$4+1)&gt;$G262),$U262,0)))</f>
        <v>0</v>
      </c>
      <c r="AO262" s="1285">
        <f>IF(AND(MONTH(AO$4)=MONTH($H262),YEAR(AO$4)=YEAR($H262)),#REF!,IF(AND(MONTH(AO$4)=MONTH($G262),YEAR(AO$4)=YEAR($G262)),#REF!,IF(AND(AO$4&lt;($H262+1),(AO$4+1)&gt;$G262),$U262,0)))</f>
        <v>0</v>
      </c>
      <c r="AP262" s="1285">
        <f>IF(AND(MONTH(AP$4)=MONTH($H262),YEAR(AP$4)=YEAR($H262)),#REF!,IF(AND(MONTH(AP$4)=MONTH($G262),YEAR(AP$4)=YEAR($G262)),#REF!,IF(AND(AP$4&lt;($H262+1),(AP$4+1)&gt;$G262),$U262,0)))</f>
        <v>0</v>
      </c>
      <c r="AQ262" s="1285">
        <f>IF(AND(MONTH(AQ$4)=MONTH($H262),YEAR(AQ$4)=YEAR($H262)),#REF!,IF(AND(MONTH(AQ$4)=MONTH($G262),YEAR(AQ$4)=YEAR($G262)),#REF!,IF(AND(AQ$4&lt;($H262+1),(AQ$4+1)&gt;$G262),$U262,0)))</f>
        <v>0</v>
      </c>
      <c r="AR262" s="1285">
        <f>IF(AND(MONTH(AR$4)=MONTH($H262),YEAR(AR$4)=YEAR($H262)),#REF!,IF(AND(MONTH(AR$4)=MONTH($G262),YEAR(AR$4)=YEAR($G262)),#REF!,IF(AND(AR$4&lt;($H262+1),(AR$4+1)&gt;$G262),$U262,0)))</f>
        <v>0</v>
      </c>
      <c r="AS262" s="1285">
        <f>IF(AND(MONTH(AS$4)=MONTH($H262),YEAR(AS$4)=YEAR($H262)),#REF!,IF(AND(MONTH(AS$4)=MONTH($G262),YEAR(AS$4)=YEAR($G262)),#REF!,IF(AND(AS$4&lt;($H262+1),(AS$4+1)&gt;$G262),$U262,0)))</f>
        <v>0</v>
      </c>
      <c r="AT262" s="1285" t="e">
        <f>IF(AND(MONTH(AT$4)=MONTH($H262),YEAR(AT$4)=YEAR($H262)),#REF!,IF(AND(MONTH(AT$4)=MONTH($G262),YEAR(AT$4)=YEAR($G262)),#REF!,IF(AND(AT$4&lt;($H262+1),(AT$4+1)&gt;$G262),$U262,0)))</f>
        <v>#REF!</v>
      </c>
      <c r="AU262" s="1300"/>
      <c r="AV262" s="1028"/>
      <c r="AW262" s="1028"/>
    </row>
    <row r="263" spans="1:49" ht="18" customHeight="1">
      <c r="A263" s="1186">
        <v>103</v>
      </c>
      <c r="B263" s="1196" t="s">
        <v>286</v>
      </c>
      <c r="C263" s="1196" t="s">
        <v>71</v>
      </c>
      <c r="D263" s="1196"/>
      <c r="E263" s="1209"/>
      <c r="F263" s="1379" t="s">
        <v>292</v>
      </c>
      <c r="G263" s="1211">
        <v>46004</v>
      </c>
      <c r="H263" s="1211">
        <v>46368</v>
      </c>
      <c r="I263" s="1256"/>
      <c r="J263" s="1361">
        <v>0</v>
      </c>
      <c r="K263" s="1257">
        <v>1280</v>
      </c>
      <c r="L263" s="1260">
        <v>0</v>
      </c>
      <c r="M263" s="1260">
        <v>0</v>
      </c>
      <c r="N263" s="1259">
        <v>12.65</v>
      </c>
      <c r="O263" s="1260">
        <v>2.2999999999999998</v>
      </c>
      <c r="P263" s="1261">
        <f>N263+O263</f>
        <v>14.95</v>
      </c>
      <c r="Q263" s="1288">
        <f t="shared" si="82"/>
        <v>0</v>
      </c>
      <c r="R263" s="1285">
        <f t="shared" si="83"/>
        <v>0</v>
      </c>
      <c r="S263" s="1285">
        <f t="shared" ref="S263" si="91">SUM(Q263:R263)</f>
        <v>0</v>
      </c>
      <c r="T263" s="1285">
        <f t="shared" si="85"/>
        <v>16192</v>
      </c>
      <c r="U263" s="1285">
        <f t="shared" si="86"/>
        <v>2944</v>
      </c>
      <c r="V263" s="1285">
        <f t="shared" ref="V263" si="92">SUM(T263:U263)</f>
        <v>19136</v>
      </c>
      <c r="W263" s="1285">
        <f>IF(AND(MONTH(W$4)=MONTH($H263),YEAR(W$4)=YEAR($H263)),#REF!,IF(AND(MONTH(W$4)=MONTH($G263),YEAR(W$4)=YEAR($G263)),#REF!,IF(AND(W$4&lt;($H263+1),(W$4+1)&gt;$G263),$Q263,0)))</f>
        <v>0</v>
      </c>
      <c r="X263" s="1285">
        <f>IF(AND(MONTH(X$4)=MONTH($H263),YEAR(X$4)=YEAR($H263)),#REF!,IF(AND(MONTH(X$4)=MONTH($G263),YEAR(X$4)=YEAR($G263)),#REF!,IF(AND(X$4&lt;($H263+1),(X$4+1)&gt;$G263),$T263,0)))</f>
        <v>0</v>
      </c>
      <c r="Y263" s="1285">
        <f>IF(AND(MONTH(Y$4)=MONTH($H263),YEAR(Y$4)=YEAR($H263)),#REF!,IF(AND(MONTH(Y$4)=MONTH($G263),YEAR(Y$4)=YEAR($G263)),#REF!,IF(AND(Y$4&lt;($H263+1),(Y$4+1)&gt;$G263),$T263,0)))</f>
        <v>0</v>
      </c>
      <c r="Z263" s="1285">
        <f>IF(AND(MONTH(Z$4)=MONTH($H263),YEAR(Z$4)=YEAR($H263)),#REF!,IF(AND(MONTH(Z$4)=MONTH($G263),YEAR(Z$4)=YEAR($G263)),#REF!,IF(AND(Z$4&lt;($H263+1),(Z$4+1)&gt;$G263),$T263,0)))</f>
        <v>0</v>
      </c>
      <c r="AA263" s="1285">
        <f>IF(AND(MONTH(AA$4)=MONTH($H263),YEAR(AA$4)=YEAR($H263)),#REF!,IF(AND(MONTH(AA$4)=MONTH($G263),YEAR(AA$4)=YEAR($G263)),#REF!,IF(AND(AA$4&lt;($H263+1),(AA$4+1)&gt;$G263),$T263,0)))</f>
        <v>0</v>
      </c>
      <c r="AB263" s="1285">
        <f>IF(AND(MONTH(AB$4)=MONTH($H263),YEAR(AB$4)=YEAR($H263)),#REF!,IF(AND(MONTH(AB$4)=MONTH($G263),YEAR(AB$4)=YEAR($G263)),#REF!,IF(AND(AB$4&lt;($H263+1),(AB$4+1)&gt;$G263),$T263,0)))</f>
        <v>0</v>
      </c>
      <c r="AC263" s="1285">
        <f>IF(AND(MONTH(AC$4)=MONTH($H263),YEAR(AC$4)=YEAR($H263)),#REF!,IF(AND(MONTH(AC$4)=MONTH($G263),YEAR(AC$4)=YEAR($G263)),#REF!,IF(AND(AC$4&lt;($H263+1),(AC$4+1)&gt;$G263),$T263,0)))</f>
        <v>0</v>
      </c>
      <c r="AD263" s="1285">
        <f>IF(AND(MONTH(AD$4)=MONTH($H263),YEAR(AD$4)=YEAR($H263)),#REF!,IF(AND(MONTH(AD$4)=MONTH($G263),YEAR(AD$4)=YEAR($G263)),#REF!,IF(AND(AD$4&lt;($H263+1),(AD$4+1)&gt;$G263),$T263,0)))</f>
        <v>0</v>
      </c>
      <c r="AE263" s="1285">
        <f>IF(AND(MONTH(AE$4)=MONTH($H263),YEAR(AE$4)=YEAR($H263)),#REF!,IF(AND(MONTH(AE$4)=MONTH($G263),YEAR(AE$4)=YEAR($G263)),#REF!,IF(AND(AE$4&lt;($H263+1),(AE$4+1)&gt;$G263),$T263,0)))</f>
        <v>0</v>
      </c>
      <c r="AF263" s="1285">
        <f>IF(AND(MONTH(AF$4)=MONTH($H263),YEAR(AF$4)=YEAR($H263)),#REF!,IF(AND(MONTH(AF$4)=MONTH($G263),YEAR(AF$4)=YEAR($G263)),#REF!,IF(AND(AF$4&lt;($H263+1),(AF$4+1)&gt;$G263),$T263,0)))</f>
        <v>0</v>
      </c>
      <c r="AG263" s="1285">
        <f>IF(AND(MONTH(AG$4)=MONTH($H263),YEAR(AG$4)=YEAR($H263)),#REF!,IF(AND(MONTH(AG$4)=MONTH($G263),YEAR(AG$4)=YEAR($G263)),#REF!,IF(AND(AG$4&lt;($H263+1),(AG$4+1)&gt;$G263),$T263,0)))</f>
        <v>0</v>
      </c>
      <c r="AH263" s="1285">
        <f>IF(AND(MONTH(AH$4)=MONTH($H263),YEAR(AH$4)=YEAR($H263)),#REF!,IF(AND(MONTH(AH$4)=MONTH($G263),YEAR(AH$4)=YEAR($G263)),#REF!,IF(AND(AH$4&lt;($H263+1),(AH$4+1)&gt;$G263),$T263,0)))</f>
        <v>0</v>
      </c>
      <c r="AI263" s="1285">
        <f>IF(AND(MONTH(AI$4)=MONTH($H263),YEAR(AI$4)=YEAR($H263)),#REF!,IF(AND(MONTH(AI$4)=MONTH($G263),YEAR(AI$4)=YEAR($G263)),#REF!,IF(AND(AI$4&lt;($H263+1),(AI$4+1)&gt;$G263),$R263,0)))</f>
        <v>0</v>
      </c>
      <c r="AJ263" s="1285">
        <f>IF(AND(MONTH(AJ$4)=MONTH($H263),YEAR(AJ$4)=YEAR($H263)),#REF!,IF(AND(MONTH(AJ$4)=MONTH($G263),YEAR(AJ$4)=YEAR($G263)),#REF!,IF(AND(AJ$4&lt;($H263+1),(AJ$4+1)&gt;$G263),$U263,0)))</f>
        <v>0</v>
      </c>
      <c r="AK263" s="1285">
        <f>IF(AND(MONTH(AK$4)=MONTH($H263),YEAR(AK$4)=YEAR($H263)),#REF!,IF(AND(MONTH(AK$4)=MONTH($G263),YEAR(AK$4)=YEAR($G263)),#REF!,IF(AND(AK$4&lt;($H263+1),(AK$4+1)&gt;$G263),$U263,0)))</f>
        <v>0</v>
      </c>
      <c r="AL263" s="1285">
        <f>IF(AND(MONTH(AL$4)=MONTH($H263),YEAR(AL$4)=YEAR($H263)),#REF!,IF(AND(MONTH(AL$4)=MONTH($G263),YEAR(AL$4)=YEAR($G263)),#REF!,IF(AND(AL$4&lt;($H263+1),(AL$4+1)&gt;$G263),$U263,0)))</f>
        <v>0</v>
      </c>
      <c r="AM263" s="1285">
        <f>IF(AND(MONTH(AM$4)=MONTH($H263),YEAR(AM$4)=YEAR($H263)),#REF!,IF(AND(MONTH(AM$4)=MONTH($G263),YEAR(AM$4)=YEAR($G263)),#REF!,IF(AND(AM$4&lt;($H263+1),(AM$4+1)&gt;$G263),$U263,0)))</f>
        <v>0</v>
      </c>
      <c r="AN263" s="1285">
        <f>IF(AND(MONTH(AN$4)=MONTH($H263),YEAR(AN$4)=YEAR($H263)),#REF!,IF(AND(MONTH(AN$4)=MONTH($G263),YEAR(AN$4)=YEAR($G263)),#REF!,IF(AND(AN$4&lt;($H263+1),(AN$4+1)&gt;$G263),$U263,0)))</f>
        <v>0</v>
      </c>
      <c r="AO263" s="1285">
        <f>IF(AND(MONTH(AO$4)=MONTH($H263),YEAR(AO$4)=YEAR($H263)),#REF!,IF(AND(MONTH(AO$4)=MONTH($G263),YEAR(AO$4)=YEAR($G263)),#REF!,IF(AND(AO$4&lt;($H263+1),(AO$4+1)&gt;$G263),$U263,0)))</f>
        <v>0</v>
      </c>
      <c r="AP263" s="1285">
        <f>IF(AND(MONTH(AP$4)=MONTH($H263),YEAR(AP$4)=YEAR($H263)),#REF!,IF(AND(MONTH(AP$4)=MONTH($G263),YEAR(AP$4)=YEAR($G263)),#REF!,IF(AND(AP$4&lt;($H263+1),(AP$4+1)&gt;$G263),$U263,0)))</f>
        <v>0</v>
      </c>
      <c r="AQ263" s="1285">
        <f>IF(AND(MONTH(AQ$4)=MONTH($H263),YEAR(AQ$4)=YEAR($H263)),#REF!,IF(AND(MONTH(AQ$4)=MONTH($G263),YEAR(AQ$4)=YEAR($G263)),#REF!,IF(AND(AQ$4&lt;($H263+1),(AQ$4+1)&gt;$G263),$U263,0)))</f>
        <v>0</v>
      </c>
      <c r="AR263" s="1285">
        <f>IF(AND(MONTH(AR$4)=MONTH($H263),YEAR(AR$4)=YEAR($H263)),#REF!,IF(AND(MONTH(AR$4)=MONTH($G263),YEAR(AR$4)=YEAR($G263)),#REF!,IF(AND(AR$4&lt;($H263+1),(AR$4+1)&gt;$G263),$U263,0)))</f>
        <v>0</v>
      </c>
      <c r="AS263" s="1285">
        <f>IF(AND(MONTH(AS$4)=MONTH($H263),YEAR(AS$4)=YEAR($H263)),#REF!,IF(AND(MONTH(AS$4)=MONTH($G263),YEAR(AS$4)=YEAR($G263)),#REF!,IF(AND(AS$4&lt;($H263+1),(AS$4+1)&gt;$G263),$U263,0)))</f>
        <v>0</v>
      </c>
      <c r="AT263" s="1285">
        <f>IF(AND(MONTH(AT$4)=MONTH($H263),YEAR(AT$4)=YEAR($H263)),#REF!,IF(AND(MONTH(AT$4)=MONTH($G263),YEAR(AT$4)=YEAR($G263)),#REF!,IF(AND(AT$4&lt;($H263+1),(AT$4+1)&gt;$G263),$U263,0)))</f>
        <v>0</v>
      </c>
      <c r="AU263" s="1300"/>
      <c r="AV263" s="1028"/>
      <c r="AW263" s="1028"/>
    </row>
    <row r="264" spans="1:49" ht="18" customHeight="1">
      <c r="A264" s="1186">
        <v>104</v>
      </c>
      <c r="B264" s="1187" t="s">
        <v>286</v>
      </c>
      <c r="C264" s="1187" t="s">
        <v>71</v>
      </c>
      <c r="D264" s="1187"/>
      <c r="E264" s="1187" t="s">
        <v>294</v>
      </c>
      <c r="F264" s="1378" t="s">
        <v>295</v>
      </c>
      <c r="G264" s="1190">
        <v>44220</v>
      </c>
      <c r="H264" s="1190">
        <v>45314</v>
      </c>
      <c r="I264" s="1235"/>
      <c r="J264" s="1360">
        <v>1230</v>
      </c>
      <c r="K264" s="1236">
        <v>1230</v>
      </c>
      <c r="L264" s="1237">
        <v>10.119999999999999</v>
      </c>
      <c r="M264" s="1237">
        <v>1.38</v>
      </c>
      <c r="N264" s="1237">
        <v>10.718</v>
      </c>
      <c r="O264" s="1238">
        <v>2.2999999999999998</v>
      </c>
      <c r="P264" s="1234">
        <f t="shared" ref="P264:P271" si="93">L264+M264</f>
        <v>11.5</v>
      </c>
      <c r="Q264" s="1284">
        <f t="shared" si="82"/>
        <v>12447.6</v>
      </c>
      <c r="R264" s="1285">
        <f t="shared" si="83"/>
        <v>1697.4</v>
      </c>
      <c r="S264" s="1285">
        <f t="shared" si="84"/>
        <v>14145</v>
      </c>
      <c r="T264" s="1285">
        <f t="shared" si="85"/>
        <v>13183.14</v>
      </c>
      <c r="U264" s="1285">
        <f t="shared" si="86"/>
        <v>2829</v>
      </c>
      <c r="V264" s="1285">
        <f t="shared" si="87"/>
        <v>16012.14</v>
      </c>
      <c r="W264" s="1285">
        <f>IF(AND(MONTH(W$4)=MONTH($H264),YEAR(W$4)=YEAR($H264)),#REF!,IF(AND(MONTH(W$4)=MONTH($G264),YEAR(W$4)=YEAR($G264)),#REF!,IF(AND(W$4&lt;($H264+1),(W$4+1)&gt;$G264),$Q264,0)))</f>
        <v>12447.6</v>
      </c>
      <c r="X264" s="1285">
        <f>IF(AND(MONTH(X$4)=MONTH($H264),YEAR(X$4)=YEAR($H264)),#REF!,IF(AND(MONTH(X$4)=MONTH($G264),YEAR(X$4)=YEAR($G264)),#REF!,IF(AND(X$4&lt;($H264+1),(X$4+1)&gt;$G264),$T264,0)))</f>
        <v>13183.14</v>
      </c>
      <c r="Y264" s="1285">
        <f>IF(AND(MONTH(Y$4)=MONTH($H264),YEAR(Y$4)=YEAR($H264)),#REF!,IF(AND(MONTH(Y$4)=MONTH($G264),YEAR(Y$4)=YEAR($G264)),#REF!,IF(AND(Y$4&lt;($H264+1),(Y$4+1)&gt;$G264),$T264,0)))</f>
        <v>13183.14</v>
      </c>
      <c r="Z264" s="1285">
        <f>IF(AND(MONTH(Z$4)=MONTH($H264),YEAR(Z$4)=YEAR($H264)),#REF!,IF(AND(MONTH(Z$4)=MONTH($G264),YEAR(Z$4)=YEAR($G264)),#REF!,IF(AND(Z$4&lt;($H264+1),(Z$4+1)&gt;$G264),$T264,0)))</f>
        <v>13183.14</v>
      </c>
      <c r="AA264" s="1285">
        <f>IF(AND(MONTH(AA$4)=MONTH($H264),YEAR(AA$4)=YEAR($H264)),#REF!,IF(AND(MONTH(AA$4)=MONTH($G264),YEAR(AA$4)=YEAR($G264)),#REF!,IF(AND(AA$4&lt;($H264+1),(AA$4+1)&gt;$G264),$T264,0)))</f>
        <v>13183.14</v>
      </c>
      <c r="AB264" s="1285">
        <f>IF(AND(MONTH(AB$4)=MONTH($H264),YEAR(AB$4)=YEAR($H264)),#REF!,IF(AND(MONTH(AB$4)=MONTH($G264),YEAR(AB$4)=YEAR($G264)),#REF!,IF(AND(AB$4&lt;($H264+1),(AB$4+1)&gt;$G264),$T264,0)))</f>
        <v>13183.14</v>
      </c>
      <c r="AC264" s="1285">
        <f>IF(AND(MONTH(AC$4)=MONTH($H264),YEAR(AC$4)=YEAR($H264)),#REF!,IF(AND(MONTH(AC$4)=MONTH($G264),YEAR(AC$4)=YEAR($G264)),#REF!,IF(AND(AC$4&lt;($H264+1),(AC$4+1)&gt;$G264),$T264,0)))</f>
        <v>13183.14</v>
      </c>
      <c r="AD264" s="1285">
        <f>IF(AND(MONTH(AD$4)=MONTH($H264),YEAR(AD$4)=YEAR($H264)),#REF!,IF(AND(MONTH(AD$4)=MONTH($G264),YEAR(AD$4)=YEAR($G264)),#REF!,IF(AND(AD$4&lt;($H264+1),(AD$4+1)&gt;$G264),$T264,0)))</f>
        <v>13183.14</v>
      </c>
      <c r="AE264" s="1285">
        <f>IF(AND(MONTH(AE$4)=MONTH($H264),YEAR(AE$4)=YEAR($H264)),#REF!,IF(AND(MONTH(AE$4)=MONTH($G264),YEAR(AE$4)=YEAR($G264)),#REF!,IF(AND(AE$4&lt;($H264+1),(AE$4+1)&gt;$G264),$T264,0)))</f>
        <v>13183.14</v>
      </c>
      <c r="AF264" s="1285">
        <f>IF(AND(MONTH(AF$4)=MONTH($H264),YEAR(AF$4)=YEAR($H264)),#REF!,IF(AND(MONTH(AF$4)=MONTH($G264),YEAR(AF$4)=YEAR($G264)),#REF!,IF(AND(AF$4&lt;($H264+1),(AF$4+1)&gt;$G264),$T264,0)))</f>
        <v>13183.14</v>
      </c>
      <c r="AG264" s="1285">
        <f>IF(AND(MONTH(AG$4)=MONTH($H264),YEAR(AG$4)=YEAR($H264)),#REF!,IF(AND(MONTH(AG$4)=MONTH($G264),YEAR(AG$4)=YEAR($G264)),#REF!,IF(AND(AG$4&lt;($H264+1),(AG$4+1)&gt;$G264),$T264,0)))</f>
        <v>13183.14</v>
      </c>
      <c r="AH264" s="1285">
        <f>IF(AND(MONTH(AH$4)=MONTH($H264),YEAR(AH$4)=YEAR($H264)),#REF!,IF(AND(MONTH(AH$4)=MONTH($G264),YEAR(AH$4)=YEAR($G264)),#REF!,IF(AND(AH$4&lt;($H264+1),(AH$4+1)&gt;$G264),$T264,0)))</f>
        <v>13183.14</v>
      </c>
      <c r="AI264" s="1285">
        <f>IF(AND(MONTH(AI$4)=MONTH($H264),YEAR(AI$4)=YEAR($H264)),#REF!,IF(AND(MONTH(AI$4)=MONTH($G264),YEAR(AI$4)=YEAR($G264)),#REF!,IF(AND(AI$4&lt;($H264+1),(AI$4+1)&gt;$G264),$R264,0)))</f>
        <v>1697.4</v>
      </c>
      <c r="AJ264" s="1285">
        <f>IF(AND(MONTH(AJ$4)=MONTH($H264),YEAR(AJ$4)=YEAR($H264)),#REF!,IF(AND(MONTH(AJ$4)=MONTH($G264),YEAR(AJ$4)=YEAR($G264)),#REF!,IF(AND(AJ$4&lt;($H264+1),(AJ$4+1)&gt;$G264),$U264,0)))</f>
        <v>2829</v>
      </c>
      <c r="AK264" s="1285">
        <f>IF(AND(MONTH(AK$4)=MONTH($H264),YEAR(AK$4)=YEAR($H264)),#REF!,IF(AND(MONTH(AK$4)=MONTH($G264),YEAR(AK$4)=YEAR($G264)),#REF!,IF(AND(AK$4&lt;($H264+1),(AK$4+1)&gt;$G264),$U264,0)))</f>
        <v>2829</v>
      </c>
      <c r="AL264" s="1285">
        <f>IF(AND(MONTH(AL$4)=MONTH($H264),YEAR(AL$4)=YEAR($H264)),#REF!,IF(AND(MONTH(AL$4)=MONTH($G264),YEAR(AL$4)=YEAR($G264)),#REF!,IF(AND(AL$4&lt;($H264+1),(AL$4+1)&gt;$G264),$U264,0)))</f>
        <v>2829</v>
      </c>
      <c r="AM264" s="1285">
        <f>IF(AND(MONTH(AM$4)=MONTH($H264),YEAR(AM$4)=YEAR($H264)),#REF!,IF(AND(MONTH(AM$4)=MONTH($G264),YEAR(AM$4)=YEAR($G264)),#REF!,IF(AND(AM$4&lt;($H264+1),(AM$4+1)&gt;$G264),$U264,0)))</f>
        <v>2829</v>
      </c>
      <c r="AN264" s="1285">
        <f>IF(AND(MONTH(AN$4)=MONTH($H264),YEAR(AN$4)=YEAR($H264)),#REF!,IF(AND(MONTH(AN$4)=MONTH($G264),YEAR(AN$4)=YEAR($G264)),#REF!,IF(AND(AN$4&lt;($H264+1),(AN$4+1)&gt;$G264),$U264,0)))</f>
        <v>2829</v>
      </c>
      <c r="AO264" s="1285">
        <f>IF(AND(MONTH(AO$4)=MONTH($H264),YEAR(AO$4)=YEAR($H264)),#REF!,IF(AND(MONTH(AO$4)=MONTH($G264),YEAR(AO$4)=YEAR($G264)),#REF!,IF(AND(AO$4&lt;($H264+1),(AO$4+1)&gt;$G264),$U264,0)))</f>
        <v>2829</v>
      </c>
      <c r="AP264" s="1285">
        <f>IF(AND(MONTH(AP$4)=MONTH($H264),YEAR(AP$4)=YEAR($H264)),#REF!,IF(AND(MONTH(AP$4)=MONTH($G264),YEAR(AP$4)=YEAR($G264)),#REF!,IF(AND(AP$4&lt;($H264+1),(AP$4+1)&gt;$G264),$U264,0)))</f>
        <v>2829</v>
      </c>
      <c r="AQ264" s="1285">
        <f>IF(AND(MONTH(AQ$4)=MONTH($H264),YEAR(AQ$4)=YEAR($H264)),#REF!,IF(AND(MONTH(AQ$4)=MONTH($G264),YEAR(AQ$4)=YEAR($G264)),#REF!,IF(AND(AQ$4&lt;($H264+1),(AQ$4+1)&gt;$G264),$U264,0)))</f>
        <v>2829</v>
      </c>
      <c r="AR264" s="1285">
        <f>IF(AND(MONTH(AR$4)=MONTH($H264),YEAR(AR$4)=YEAR($H264)),#REF!,IF(AND(MONTH(AR$4)=MONTH($G264),YEAR(AR$4)=YEAR($G264)),#REF!,IF(AND(AR$4&lt;($H264+1),(AR$4+1)&gt;$G264),$U264,0)))</f>
        <v>2829</v>
      </c>
      <c r="AS264" s="1285">
        <f>IF(AND(MONTH(AS$4)=MONTH($H264),YEAR(AS$4)=YEAR($H264)),#REF!,IF(AND(MONTH(AS$4)=MONTH($G264),YEAR(AS$4)=YEAR($G264)),#REF!,IF(AND(AS$4&lt;($H264+1),(AS$4+1)&gt;$G264),$U264,0)))</f>
        <v>2829</v>
      </c>
      <c r="AT264" s="1285">
        <f>IF(AND(MONTH(AT$4)=MONTH($H264),YEAR(AT$4)=YEAR($H264)),#REF!,IF(AND(MONTH(AT$4)=MONTH($G264),YEAR(AT$4)=YEAR($G264)),#REF!,IF(AND(AT$4&lt;($H264+1),(AT$4+1)&gt;$G264),$U264,0)))</f>
        <v>2829</v>
      </c>
      <c r="AU264" s="1297"/>
      <c r="AV264" s="1028"/>
      <c r="AW264" s="1028"/>
    </row>
    <row r="265" spans="1:49" ht="18" customHeight="1">
      <c r="A265" s="1186">
        <v>105</v>
      </c>
      <c r="B265" s="1187" t="s">
        <v>286</v>
      </c>
      <c r="C265" s="1187" t="s">
        <v>85</v>
      </c>
      <c r="D265" s="1187"/>
      <c r="E265" s="1187" t="s">
        <v>296</v>
      </c>
      <c r="F265" s="1378" t="s">
        <v>297</v>
      </c>
      <c r="G265" s="1190">
        <v>44747</v>
      </c>
      <c r="H265" s="1190">
        <v>45111</v>
      </c>
      <c r="I265" s="1235"/>
      <c r="J265" s="1360">
        <v>592</v>
      </c>
      <c r="K265" s="1360">
        <v>592</v>
      </c>
      <c r="L265" s="1237">
        <v>13.57</v>
      </c>
      <c r="M265" s="1237">
        <v>1.38</v>
      </c>
      <c r="N265" s="1237">
        <v>14.685499999999999</v>
      </c>
      <c r="O265" s="1238">
        <v>2.2999999999999998</v>
      </c>
      <c r="P265" s="1234">
        <f t="shared" si="93"/>
        <v>14.95</v>
      </c>
      <c r="Q265" s="1284">
        <f t="shared" si="82"/>
        <v>8033.44</v>
      </c>
      <c r="R265" s="1285">
        <f t="shared" ref="R265:R296" si="94">M265*K265</f>
        <v>816.96</v>
      </c>
      <c r="S265" s="1285">
        <f t="shared" si="84"/>
        <v>8850.4</v>
      </c>
      <c r="T265" s="1285">
        <f t="shared" ref="T265:T292" si="95">N265*K265</f>
        <v>8693.8160000000007</v>
      </c>
      <c r="U265" s="1285">
        <f t="shared" ref="U265:U296" si="96">O265*K265</f>
        <v>1361.6</v>
      </c>
      <c r="V265" s="1285">
        <f t="shared" si="87"/>
        <v>10055.415999999999</v>
      </c>
      <c r="W265" s="1285">
        <f>IF(AND(MONTH(W$4)=MONTH($H265),YEAR(W$4)=YEAR($H265)),#REF!,IF(AND(MONTH(W$4)=MONTH($G265),YEAR(W$4)=YEAR($G265)),#REF!,IF(AND(W$4&lt;($H265+1),(W$4+1)&gt;$G265),$Q265,0)))</f>
        <v>8033.44</v>
      </c>
      <c r="X265" s="1285">
        <f>IF(AND(MONTH(X$4)=MONTH($H265),YEAR(X$4)=YEAR($H265)),#REF!,IF(AND(MONTH(X$4)=MONTH($G265),YEAR(X$4)=YEAR($G265)),#REF!,IF(AND(X$4&lt;($H265+1),(X$4+1)&gt;$G265),$T265,0)))</f>
        <v>8693.8160000000007</v>
      </c>
      <c r="Y265" s="1285">
        <f>IF(AND(MONTH(Y$4)=MONTH($H265),YEAR(Y$4)=YEAR($H265)),#REF!,IF(AND(MONTH(Y$4)=MONTH($G265),YEAR(Y$4)=YEAR($G265)),#REF!,IF(AND(Y$4&lt;($H265+1),(Y$4+1)&gt;$G265),$T265,0)))</f>
        <v>8693.8160000000007</v>
      </c>
      <c r="Z265" s="1285">
        <f>IF(AND(MONTH(Z$4)=MONTH($H265),YEAR(Z$4)=YEAR($H265)),#REF!,IF(AND(MONTH(Z$4)=MONTH($G265),YEAR(Z$4)=YEAR($G265)),#REF!,IF(AND(Z$4&lt;($H265+1),(Z$4+1)&gt;$G265),$T265,0)))</f>
        <v>8693.8160000000007</v>
      </c>
      <c r="AA265" s="1285">
        <f>IF(AND(MONTH(AA$4)=MONTH($H265),YEAR(AA$4)=YEAR($H265)),#REF!,IF(AND(MONTH(AA$4)=MONTH($G265),YEAR(AA$4)=YEAR($G265)),#REF!,IF(AND(AA$4&lt;($H265+1),(AA$4+1)&gt;$G265),$T265,0)))</f>
        <v>8693.8160000000007</v>
      </c>
      <c r="AB265" s="1285">
        <f>IF(AND(MONTH(AB$4)=MONTH($H265),YEAR(AB$4)=YEAR($H265)),#REF!,IF(AND(MONTH(AB$4)=MONTH($G265),YEAR(AB$4)=YEAR($G265)),#REF!,IF(AND(AB$4&lt;($H265+1),(AB$4+1)&gt;$G265),$T265,0)))</f>
        <v>8693.8160000000007</v>
      </c>
      <c r="AC265" s="1285" t="e">
        <f>IF(AND(MONTH(AC$4)=MONTH($H265),YEAR(AC$4)=YEAR($H265)),#REF!,IF(AND(MONTH(AC$4)=MONTH($G265),YEAR(AC$4)=YEAR($G265)),#REF!,IF(AND(AC$4&lt;($H265+1),(AC$4+1)&gt;$G265),$T265,0)))</f>
        <v>#REF!</v>
      </c>
      <c r="AD265" s="1285">
        <f>IF(AND(MONTH(AD$4)=MONTH($H265),YEAR(AD$4)=YEAR($H265)),#REF!,IF(AND(MONTH(AD$4)=MONTH($G265),YEAR(AD$4)=YEAR($G265)),#REF!,IF(AND(AD$4&lt;($H265+1),(AD$4+1)&gt;$G265),$T265,0)))</f>
        <v>0</v>
      </c>
      <c r="AE265" s="1285">
        <f>IF(AND(MONTH(AE$4)=MONTH($H265),YEAR(AE$4)=YEAR($H265)),#REF!,IF(AND(MONTH(AE$4)=MONTH($G265),YEAR(AE$4)=YEAR($G265)),#REF!,IF(AND(AE$4&lt;($H265+1),(AE$4+1)&gt;$G265),$T265,0)))</f>
        <v>0</v>
      </c>
      <c r="AF265" s="1285">
        <f>IF(AND(MONTH(AF$4)=MONTH($H265),YEAR(AF$4)=YEAR($H265)),#REF!,IF(AND(MONTH(AF$4)=MONTH($G265),YEAR(AF$4)=YEAR($G265)),#REF!,IF(AND(AF$4&lt;($H265+1),(AF$4+1)&gt;$G265),$T265,0)))</f>
        <v>0</v>
      </c>
      <c r="AG265" s="1285">
        <f>IF(AND(MONTH(AG$4)=MONTH($H265),YEAR(AG$4)=YEAR($H265)),#REF!,IF(AND(MONTH(AG$4)=MONTH($G265),YEAR(AG$4)=YEAR($G265)),#REF!,IF(AND(AG$4&lt;($H265+1),(AG$4+1)&gt;$G265),$T265,0)))</f>
        <v>0</v>
      </c>
      <c r="AH265" s="1285">
        <f>IF(AND(MONTH(AH$4)=MONTH($H265),YEAR(AH$4)=YEAR($H265)),#REF!,IF(AND(MONTH(AH$4)=MONTH($G265),YEAR(AH$4)=YEAR($G265)),#REF!,IF(AND(AH$4&lt;($H265+1),(AH$4+1)&gt;$G265),$T265,0)))</f>
        <v>0</v>
      </c>
      <c r="AI265" s="1285">
        <f>IF(AND(MONTH(AI$4)=MONTH($H265),YEAR(AI$4)=YEAR($H265)),#REF!,IF(AND(MONTH(AI$4)=MONTH($G265),YEAR(AI$4)=YEAR($G265)),#REF!,IF(AND(AI$4&lt;($H265+1),(AI$4+1)&gt;$G265),$R265,0)))</f>
        <v>816.96</v>
      </c>
      <c r="AJ265" s="1285">
        <f>IF(AND(MONTH(AJ$4)=MONTH($H265),YEAR(AJ$4)=YEAR($H265)),#REF!,IF(AND(MONTH(AJ$4)=MONTH($G265),YEAR(AJ$4)=YEAR($G265)),#REF!,IF(AND(AJ$4&lt;($H265+1),(AJ$4+1)&gt;$G265),$U265,0)))</f>
        <v>1361.6</v>
      </c>
      <c r="AK265" s="1285">
        <f>IF(AND(MONTH(AK$4)=MONTH($H265),YEAR(AK$4)=YEAR($H265)),#REF!,IF(AND(MONTH(AK$4)=MONTH($G265),YEAR(AK$4)=YEAR($G265)),#REF!,IF(AND(AK$4&lt;($H265+1),(AK$4+1)&gt;$G265),$U265,0)))</f>
        <v>1361.6</v>
      </c>
      <c r="AL265" s="1285">
        <f>IF(AND(MONTH(AL$4)=MONTH($H265),YEAR(AL$4)=YEAR($H265)),#REF!,IF(AND(MONTH(AL$4)=MONTH($G265),YEAR(AL$4)=YEAR($G265)),#REF!,IF(AND(AL$4&lt;($H265+1),(AL$4+1)&gt;$G265),$U265,0)))</f>
        <v>1361.6</v>
      </c>
      <c r="AM265" s="1285">
        <f>IF(AND(MONTH(AM$4)=MONTH($H265),YEAR(AM$4)=YEAR($H265)),#REF!,IF(AND(MONTH(AM$4)=MONTH($G265),YEAR(AM$4)=YEAR($G265)),#REF!,IF(AND(AM$4&lt;($H265+1),(AM$4+1)&gt;$G265),$U265,0)))</f>
        <v>1361.6</v>
      </c>
      <c r="AN265" s="1285">
        <f>IF(AND(MONTH(AN$4)=MONTH($H265),YEAR(AN$4)=YEAR($H265)),#REF!,IF(AND(MONTH(AN$4)=MONTH($G265),YEAR(AN$4)=YEAR($G265)),#REF!,IF(AND(AN$4&lt;($H265+1),(AN$4+1)&gt;$G265),$U265,0)))</f>
        <v>1361.6</v>
      </c>
      <c r="AO265" s="1285" t="e">
        <f>IF(AND(MONTH(AO$4)=MONTH($H265),YEAR(AO$4)=YEAR($H265)),#REF!,IF(AND(MONTH(AO$4)=MONTH($G265),YEAR(AO$4)=YEAR($G265)),#REF!,IF(AND(AO$4&lt;($H265+1),(AO$4+1)&gt;$G265),$U265,0)))</f>
        <v>#REF!</v>
      </c>
      <c r="AP265" s="1285">
        <f>IF(AND(MONTH(AP$4)=MONTH($H265),YEAR(AP$4)=YEAR($H265)),#REF!,IF(AND(MONTH(AP$4)=MONTH($G265),YEAR(AP$4)=YEAR($G265)),#REF!,IF(AND(AP$4&lt;($H265+1),(AP$4+1)&gt;$G265),$U265,0)))</f>
        <v>0</v>
      </c>
      <c r="AQ265" s="1285">
        <f>IF(AND(MONTH(AQ$4)=MONTH($H265),YEAR(AQ$4)=YEAR($H265)),#REF!,IF(AND(MONTH(AQ$4)=MONTH($G265),YEAR(AQ$4)=YEAR($G265)),#REF!,IF(AND(AQ$4&lt;($H265+1),(AQ$4+1)&gt;$G265),$U265,0)))</f>
        <v>0</v>
      </c>
      <c r="AR265" s="1285">
        <f>IF(AND(MONTH(AR$4)=MONTH($H265),YEAR(AR$4)=YEAR($H265)),#REF!,IF(AND(MONTH(AR$4)=MONTH($G265),YEAR(AR$4)=YEAR($G265)),#REF!,IF(AND(AR$4&lt;($H265+1),(AR$4+1)&gt;$G265),$U265,0)))</f>
        <v>0</v>
      </c>
      <c r="AS265" s="1285">
        <f>IF(AND(MONTH(AS$4)=MONTH($H265),YEAR(AS$4)=YEAR($H265)),#REF!,IF(AND(MONTH(AS$4)=MONTH($G265),YEAR(AS$4)=YEAR($G265)),#REF!,IF(AND(AS$4&lt;($H265+1),(AS$4+1)&gt;$G265),$U265,0)))</f>
        <v>0</v>
      </c>
      <c r="AT265" s="1285">
        <f>IF(AND(MONTH(AT$4)=MONTH($H265),YEAR(AT$4)=YEAR($H265)),#REF!,IF(AND(MONTH(AT$4)=MONTH($G265),YEAR(AT$4)=YEAR($G265)),#REF!,IF(AND(AT$4&lt;($H265+1),(AT$4+1)&gt;$G265),$U265,0)))</f>
        <v>0</v>
      </c>
      <c r="AU265" s="1297"/>
      <c r="AV265" s="1028"/>
      <c r="AW265" s="1028"/>
    </row>
    <row r="266" spans="1:49" ht="18" customHeight="1">
      <c r="A266" s="1186">
        <v>105</v>
      </c>
      <c r="B266" s="1187" t="s">
        <v>286</v>
      </c>
      <c r="C266" s="1187" t="s">
        <v>85</v>
      </c>
      <c r="D266" s="1187"/>
      <c r="E266" s="1187"/>
      <c r="F266" s="1378" t="s">
        <v>297</v>
      </c>
      <c r="G266" s="1190">
        <v>45112</v>
      </c>
      <c r="H266" s="1190">
        <v>45477</v>
      </c>
      <c r="I266" s="1235"/>
      <c r="J266" s="1360">
        <v>0</v>
      </c>
      <c r="K266" s="1360">
        <v>592</v>
      </c>
      <c r="L266" s="1237">
        <v>14.145</v>
      </c>
      <c r="M266" s="1237">
        <v>1.38</v>
      </c>
      <c r="N266" s="1237">
        <v>15.34675</v>
      </c>
      <c r="O266" s="1238">
        <v>2.2999999999999998</v>
      </c>
      <c r="P266" s="1234">
        <f t="shared" si="93"/>
        <v>15.525</v>
      </c>
      <c r="Q266" s="1284">
        <f t="shared" si="82"/>
        <v>8373.84</v>
      </c>
      <c r="R266" s="1285">
        <f t="shared" si="94"/>
        <v>816.96</v>
      </c>
      <c r="S266" s="1285">
        <f t="shared" si="84"/>
        <v>9190.7999999999993</v>
      </c>
      <c r="T266" s="1285">
        <f t="shared" si="95"/>
        <v>9085.2759999999998</v>
      </c>
      <c r="U266" s="1285">
        <f t="shared" si="96"/>
        <v>1361.6</v>
      </c>
      <c r="V266" s="1285">
        <f t="shared" si="87"/>
        <v>10446.876</v>
      </c>
      <c r="W266" s="1285">
        <f>IF(AND(MONTH(W$4)=MONTH($H266),YEAR(W$4)=YEAR($H266)),#REF!,IF(AND(MONTH(W$4)=MONTH($G266),YEAR(W$4)=YEAR($G266)),#REF!,IF(AND(W$4&lt;($H266+1),(W$4+1)&gt;$G266),$Q266,0)))</f>
        <v>0</v>
      </c>
      <c r="X266" s="1285">
        <f>IF(AND(MONTH(X$4)=MONTH($H266),YEAR(X$4)=YEAR($H266)),#REF!,IF(AND(MONTH(X$4)=MONTH($G266),YEAR(X$4)=YEAR($G266)),#REF!,IF(AND(X$4&lt;($H266+1),(X$4+1)&gt;$G266),$T266,0)))</f>
        <v>0</v>
      </c>
      <c r="Y266" s="1285">
        <f>IF(AND(MONTH(Y$4)=MONTH($H266),YEAR(Y$4)=YEAR($H266)),#REF!,IF(AND(MONTH(Y$4)=MONTH($G266),YEAR(Y$4)=YEAR($G266)),#REF!,IF(AND(Y$4&lt;($H266+1),(Y$4+1)&gt;$G266),$T266,0)))</f>
        <v>0</v>
      </c>
      <c r="Z266" s="1285">
        <f>IF(AND(MONTH(Z$4)=MONTH($H266),YEAR(Z$4)=YEAR($H266)),#REF!,IF(AND(MONTH(Z$4)=MONTH($G266),YEAR(Z$4)=YEAR($G266)),#REF!,IF(AND(Z$4&lt;($H266+1),(Z$4+1)&gt;$G266),$T266,0)))</f>
        <v>0</v>
      </c>
      <c r="AA266" s="1285">
        <f>IF(AND(MONTH(AA$4)=MONTH($H266),YEAR(AA$4)=YEAR($H266)),#REF!,IF(AND(MONTH(AA$4)=MONTH($G266),YEAR(AA$4)=YEAR($G266)),#REF!,IF(AND(AA$4&lt;($H266+1),(AA$4+1)&gt;$G266),$T266,0)))</f>
        <v>0</v>
      </c>
      <c r="AB266" s="1285">
        <f>IF(AND(MONTH(AB$4)=MONTH($H266),YEAR(AB$4)=YEAR($H266)),#REF!,IF(AND(MONTH(AB$4)=MONTH($G266),YEAR(AB$4)=YEAR($G266)),#REF!,IF(AND(AB$4&lt;($H266+1),(AB$4+1)&gt;$G266),$T266,0)))</f>
        <v>0</v>
      </c>
      <c r="AC266" s="1285" t="e">
        <f>IF(AND(MONTH(AC$4)=MONTH($H266),YEAR(AC$4)=YEAR($H266)),#REF!,IF(AND(MONTH(AC$4)=MONTH($G266),YEAR(AC$4)=YEAR($G266)),#REF!,IF(AND(AC$4&lt;($H266+1),(AC$4+1)&gt;$G266),$T266,0)))</f>
        <v>#REF!</v>
      </c>
      <c r="AD266" s="1285">
        <f>IF(AND(MONTH(AD$4)=MONTH($H266),YEAR(AD$4)=YEAR($H266)),#REF!,IF(AND(MONTH(AD$4)=MONTH($G266),YEAR(AD$4)=YEAR($G266)),#REF!,IF(AND(AD$4&lt;($H266+1),(AD$4+1)&gt;$G266),$T266,0)))</f>
        <v>9085.2759999999998</v>
      </c>
      <c r="AE266" s="1285">
        <f>IF(AND(MONTH(AE$4)=MONTH($H266),YEAR(AE$4)=YEAR($H266)),#REF!,IF(AND(MONTH(AE$4)=MONTH($G266),YEAR(AE$4)=YEAR($G266)),#REF!,IF(AND(AE$4&lt;($H266+1),(AE$4+1)&gt;$G266),$T266,0)))</f>
        <v>9085.2759999999998</v>
      </c>
      <c r="AF266" s="1285">
        <f>IF(AND(MONTH(AF$4)=MONTH($H266),YEAR(AF$4)=YEAR($H266)),#REF!,IF(AND(MONTH(AF$4)=MONTH($G266),YEAR(AF$4)=YEAR($G266)),#REF!,IF(AND(AF$4&lt;($H266+1),(AF$4+1)&gt;$G266),$T266,0)))</f>
        <v>9085.2759999999998</v>
      </c>
      <c r="AG266" s="1285">
        <f>IF(AND(MONTH(AG$4)=MONTH($H266),YEAR(AG$4)=YEAR($H266)),#REF!,IF(AND(MONTH(AG$4)=MONTH($G266),YEAR(AG$4)=YEAR($G266)),#REF!,IF(AND(AG$4&lt;($H266+1),(AG$4+1)&gt;$G266),$T266,0)))</f>
        <v>9085.2759999999998</v>
      </c>
      <c r="AH266" s="1285">
        <f>IF(AND(MONTH(AH$4)=MONTH($H266),YEAR(AH$4)=YEAR($H266)),#REF!,IF(AND(MONTH(AH$4)=MONTH($G266),YEAR(AH$4)=YEAR($G266)),#REF!,IF(AND(AH$4&lt;($H266+1),(AH$4+1)&gt;$G266),$T266,0)))</f>
        <v>9085.2759999999998</v>
      </c>
      <c r="AI266" s="1285">
        <f>IF(AND(MONTH(AI$4)=MONTH($H266),YEAR(AI$4)=YEAR($H266)),#REF!,IF(AND(MONTH(AI$4)=MONTH($G266),YEAR(AI$4)=YEAR($G266)),#REF!,IF(AND(AI$4&lt;($H266+1),(AI$4+1)&gt;$G266),$R266,0)))</f>
        <v>0</v>
      </c>
      <c r="AJ266" s="1285">
        <f>IF(AND(MONTH(AJ$4)=MONTH($H266),YEAR(AJ$4)=YEAR($H266)),#REF!,IF(AND(MONTH(AJ$4)=MONTH($G266),YEAR(AJ$4)=YEAR($G266)),#REF!,IF(AND(AJ$4&lt;($H266+1),(AJ$4+1)&gt;$G266),$U266,0)))</f>
        <v>0</v>
      </c>
      <c r="AK266" s="1285">
        <f>IF(AND(MONTH(AK$4)=MONTH($H266),YEAR(AK$4)=YEAR($H266)),#REF!,IF(AND(MONTH(AK$4)=MONTH($G266),YEAR(AK$4)=YEAR($G266)),#REF!,IF(AND(AK$4&lt;($H266+1),(AK$4+1)&gt;$G266),$U266,0)))</f>
        <v>0</v>
      </c>
      <c r="AL266" s="1285">
        <f>IF(AND(MONTH(AL$4)=MONTH($H266),YEAR(AL$4)=YEAR($H266)),#REF!,IF(AND(MONTH(AL$4)=MONTH($G266),YEAR(AL$4)=YEAR($G266)),#REF!,IF(AND(AL$4&lt;($H266+1),(AL$4+1)&gt;$G266),$U266,0)))</f>
        <v>0</v>
      </c>
      <c r="AM266" s="1285">
        <f>IF(AND(MONTH(AM$4)=MONTH($H266),YEAR(AM$4)=YEAR($H266)),#REF!,IF(AND(MONTH(AM$4)=MONTH($G266),YEAR(AM$4)=YEAR($G266)),#REF!,IF(AND(AM$4&lt;($H266+1),(AM$4+1)&gt;$G266),$U266,0)))</f>
        <v>0</v>
      </c>
      <c r="AN266" s="1285">
        <f>IF(AND(MONTH(AN$4)=MONTH($H266),YEAR(AN$4)=YEAR($H266)),#REF!,IF(AND(MONTH(AN$4)=MONTH($G266),YEAR(AN$4)=YEAR($G266)),#REF!,IF(AND(AN$4&lt;($H266+1),(AN$4+1)&gt;$G266),$U266,0)))</f>
        <v>0</v>
      </c>
      <c r="AO266" s="1285" t="e">
        <f>IF(AND(MONTH(AO$4)=MONTH($H266),YEAR(AO$4)=YEAR($H266)),#REF!,IF(AND(MONTH(AO$4)=MONTH($G266),YEAR(AO$4)=YEAR($G266)),#REF!,IF(AND(AO$4&lt;($H266+1),(AO$4+1)&gt;$G266),$U266,0)))</f>
        <v>#REF!</v>
      </c>
      <c r="AP266" s="1285">
        <f>IF(AND(MONTH(AP$4)=MONTH($H266),YEAR(AP$4)=YEAR($H266)),#REF!,IF(AND(MONTH(AP$4)=MONTH($G266),YEAR(AP$4)=YEAR($G266)),#REF!,IF(AND(AP$4&lt;($H266+1),(AP$4+1)&gt;$G266),$U266,0)))</f>
        <v>1361.6</v>
      </c>
      <c r="AQ266" s="1285">
        <f>IF(AND(MONTH(AQ$4)=MONTH($H266),YEAR(AQ$4)=YEAR($H266)),#REF!,IF(AND(MONTH(AQ$4)=MONTH($G266),YEAR(AQ$4)=YEAR($G266)),#REF!,IF(AND(AQ$4&lt;($H266+1),(AQ$4+1)&gt;$G266),$U266,0)))</f>
        <v>1361.6</v>
      </c>
      <c r="AR266" s="1285">
        <f>IF(AND(MONTH(AR$4)=MONTH($H266),YEAR(AR$4)=YEAR($H266)),#REF!,IF(AND(MONTH(AR$4)=MONTH($G266),YEAR(AR$4)=YEAR($G266)),#REF!,IF(AND(AR$4&lt;($H266+1),(AR$4+1)&gt;$G266),$U266,0)))</f>
        <v>1361.6</v>
      </c>
      <c r="AS266" s="1285">
        <f>IF(AND(MONTH(AS$4)=MONTH($H266),YEAR(AS$4)=YEAR($H266)),#REF!,IF(AND(MONTH(AS$4)=MONTH($G266),YEAR(AS$4)=YEAR($G266)),#REF!,IF(AND(AS$4&lt;($H266+1),(AS$4+1)&gt;$G266),$U266,0)))</f>
        <v>1361.6</v>
      </c>
      <c r="AT266" s="1285">
        <f>IF(AND(MONTH(AT$4)=MONTH($H266),YEAR(AT$4)=YEAR($H266)),#REF!,IF(AND(MONTH(AT$4)=MONTH($G266),YEAR(AT$4)=YEAR($G266)),#REF!,IF(AND(AT$4&lt;($H266+1),(AT$4+1)&gt;$G266),$U266,0)))</f>
        <v>1361.6</v>
      </c>
      <c r="AU266" s="1297"/>
      <c r="AV266" s="1028"/>
      <c r="AW266" s="1028"/>
    </row>
    <row r="267" spans="1:49" ht="18" customHeight="1">
      <c r="A267" s="1186">
        <v>105</v>
      </c>
      <c r="B267" s="1187" t="s">
        <v>286</v>
      </c>
      <c r="C267" s="1187" t="s">
        <v>85</v>
      </c>
      <c r="D267" s="1187"/>
      <c r="E267" s="1187"/>
      <c r="F267" s="1378" t="s">
        <v>297</v>
      </c>
      <c r="G267" s="1190">
        <v>45478</v>
      </c>
      <c r="H267" s="1190">
        <v>45842</v>
      </c>
      <c r="I267" s="1235"/>
      <c r="J267" s="1360">
        <v>0</v>
      </c>
      <c r="K267" s="1360">
        <v>592</v>
      </c>
      <c r="L267" s="1237">
        <v>14.72</v>
      </c>
      <c r="M267" s="1237">
        <v>1.38</v>
      </c>
      <c r="N267" s="1237">
        <v>16.007999999999999</v>
      </c>
      <c r="O267" s="1238">
        <v>2.2999999999999998</v>
      </c>
      <c r="P267" s="1234">
        <f t="shared" si="93"/>
        <v>16.100000000000001</v>
      </c>
      <c r="Q267" s="1284">
        <f t="shared" si="82"/>
        <v>8714.24</v>
      </c>
      <c r="R267" s="1285">
        <f t="shared" si="94"/>
        <v>816.96</v>
      </c>
      <c r="S267" s="1285">
        <f t="shared" ref="S267:S303" si="97">SUM(Q267:R267)</f>
        <v>9531.2000000000007</v>
      </c>
      <c r="T267" s="1285">
        <f t="shared" si="95"/>
        <v>9476.7360000000008</v>
      </c>
      <c r="U267" s="1285">
        <f t="shared" si="96"/>
        <v>1361.6</v>
      </c>
      <c r="V267" s="1285">
        <f t="shared" ref="V267:V303" si="98">SUM(T267:U267)</f>
        <v>10838.335999999999</v>
      </c>
      <c r="W267" s="1285">
        <f>IF(AND(MONTH(W$4)=MONTH($H267),YEAR(W$4)=YEAR($H267)),#REF!,IF(AND(MONTH(W$4)=MONTH($G267),YEAR(W$4)=YEAR($G267)),#REF!,IF(AND(W$4&lt;($H267+1),(W$4+1)&gt;$G267),$Q267,0)))</f>
        <v>0</v>
      </c>
      <c r="X267" s="1285">
        <f>IF(AND(MONTH(X$4)=MONTH($H267),YEAR(X$4)=YEAR($H267)),#REF!,IF(AND(MONTH(X$4)=MONTH($G267),YEAR(X$4)=YEAR($G267)),#REF!,IF(AND(X$4&lt;($H267+1),(X$4+1)&gt;$G267),$T267,0)))</f>
        <v>0</v>
      </c>
      <c r="Y267" s="1285">
        <f>IF(AND(MONTH(Y$4)=MONTH($H267),YEAR(Y$4)=YEAR($H267)),#REF!,IF(AND(MONTH(Y$4)=MONTH($G267),YEAR(Y$4)=YEAR($G267)),#REF!,IF(AND(Y$4&lt;($H267+1),(Y$4+1)&gt;$G267),$T267,0)))</f>
        <v>0</v>
      </c>
      <c r="Z267" s="1285">
        <f>IF(AND(MONTH(Z$4)=MONTH($H267),YEAR(Z$4)=YEAR($H267)),#REF!,IF(AND(MONTH(Z$4)=MONTH($G267),YEAR(Z$4)=YEAR($G267)),#REF!,IF(AND(Z$4&lt;($H267+1),(Z$4+1)&gt;$G267),$T267,0)))</f>
        <v>0</v>
      </c>
      <c r="AA267" s="1285">
        <f>IF(AND(MONTH(AA$4)=MONTH($H267),YEAR(AA$4)=YEAR($H267)),#REF!,IF(AND(MONTH(AA$4)=MONTH($G267),YEAR(AA$4)=YEAR($G267)),#REF!,IF(AND(AA$4&lt;($H267+1),(AA$4+1)&gt;$G267),$T267,0)))</f>
        <v>0</v>
      </c>
      <c r="AB267" s="1285">
        <f>IF(AND(MONTH(AB$4)=MONTH($H267),YEAR(AB$4)=YEAR($H267)),#REF!,IF(AND(MONTH(AB$4)=MONTH($G267),YEAR(AB$4)=YEAR($G267)),#REF!,IF(AND(AB$4&lt;($H267+1),(AB$4+1)&gt;$G267),$T267,0)))</f>
        <v>0</v>
      </c>
      <c r="AC267" s="1285">
        <f>IF(AND(MONTH(AC$4)=MONTH($H267),YEAR(AC$4)=YEAR($H267)),#REF!,IF(AND(MONTH(AC$4)=MONTH($G267),YEAR(AC$4)=YEAR($G267)),#REF!,IF(AND(AC$4&lt;($H267+1),(AC$4+1)&gt;$G267),$T267,0)))</f>
        <v>0</v>
      </c>
      <c r="AD267" s="1285">
        <f>IF(AND(MONTH(AD$4)=MONTH($H267),YEAR(AD$4)=YEAR($H267)),#REF!,IF(AND(MONTH(AD$4)=MONTH($G267),YEAR(AD$4)=YEAR($G267)),#REF!,IF(AND(AD$4&lt;($H267+1),(AD$4+1)&gt;$G267),$T267,0)))</f>
        <v>0</v>
      </c>
      <c r="AE267" s="1285">
        <f>IF(AND(MONTH(AE$4)=MONTH($H267),YEAR(AE$4)=YEAR($H267)),#REF!,IF(AND(MONTH(AE$4)=MONTH($G267),YEAR(AE$4)=YEAR($G267)),#REF!,IF(AND(AE$4&lt;($H267+1),(AE$4+1)&gt;$G267),$T267,0)))</f>
        <v>0</v>
      </c>
      <c r="AF267" s="1285">
        <f>IF(AND(MONTH(AF$4)=MONTH($H267),YEAR(AF$4)=YEAR($H267)),#REF!,IF(AND(MONTH(AF$4)=MONTH($G267),YEAR(AF$4)=YEAR($G267)),#REF!,IF(AND(AF$4&lt;($H267+1),(AF$4+1)&gt;$G267),$T267,0)))</f>
        <v>0</v>
      </c>
      <c r="AG267" s="1285">
        <f>IF(AND(MONTH(AG$4)=MONTH($H267),YEAR(AG$4)=YEAR($H267)),#REF!,IF(AND(MONTH(AG$4)=MONTH($G267),YEAR(AG$4)=YEAR($G267)),#REF!,IF(AND(AG$4&lt;($H267+1),(AG$4+1)&gt;$G267),$T267,0)))</f>
        <v>0</v>
      </c>
      <c r="AH267" s="1285">
        <f>IF(AND(MONTH(AH$4)=MONTH($H267),YEAR(AH$4)=YEAR($H267)),#REF!,IF(AND(MONTH(AH$4)=MONTH($G267),YEAR(AH$4)=YEAR($G267)),#REF!,IF(AND(AH$4&lt;($H267+1),(AH$4+1)&gt;$G267),$T267,0)))</f>
        <v>0</v>
      </c>
      <c r="AI267" s="1285">
        <f>IF(AND(MONTH(AI$4)=MONTH($H267),YEAR(AI$4)=YEAR($H267)),#REF!,IF(AND(MONTH(AI$4)=MONTH($G267),YEAR(AI$4)=YEAR($G267)),#REF!,IF(AND(AI$4&lt;($H267+1),(AI$4+1)&gt;$G267),$R267,0)))</f>
        <v>0</v>
      </c>
      <c r="AJ267" s="1285">
        <f>IF(AND(MONTH(AJ$4)=MONTH($H267),YEAR(AJ$4)=YEAR($H267)),#REF!,IF(AND(MONTH(AJ$4)=MONTH($G267),YEAR(AJ$4)=YEAR($G267)),#REF!,IF(AND(AJ$4&lt;($H267+1),(AJ$4+1)&gt;$G267),$U267,0)))</f>
        <v>0</v>
      </c>
      <c r="AK267" s="1285">
        <f>IF(AND(MONTH(AK$4)=MONTH($H267),YEAR(AK$4)=YEAR($H267)),#REF!,IF(AND(MONTH(AK$4)=MONTH($G267),YEAR(AK$4)=YEAR($G267)),#REF!,IF(AND(AK$4&lt;($H267+1),(AK$4+1)&gt;$G267),$U267,0)))</f>
        <v>0</v>
      </c>
      <c r="AL267" s="1285">
        <f>IF(AND(MONTH(AL$4)=MONTH($H267),YEAR(AL$4)=YEAR($H267)),#REF!,IF(AND(MONTH(AL$4)=MONTH($G267),YEAR(AL$4)=YEAR($G267)),#REF!,IF(AND(AL$4&lt;($H267+1),(AL$4+1)&gt;$G267),$U267,0)))</f>
        <v>0</v>
      </c>
      <c r="AM267" s="1285">
        <f>IF(AND(MONTH(AM$4)=MONTH($H267),YEAR(AM$4)=YEAR($H267)),#REF!,IF(AND(MONTH(AM$4)=MONTH($G267),YEAR(AM$4)=YEAR($G267)),#REF!,IF(AND(AM$4&lt;($H267+1),(AM$4+1)&gt;$G267),$U267,0)))</f>
        <v>0</v>
      </c>
      <c r="AN267" s="1285">
        <f>IF(AND(MONTH(AN$4)=MONTH($H267),YEAR(AN$4)=YEAR($H267)),#REF!,IF(AND(MONTH(AN$4)=MONTH($G267),YEAR(AN$4)=YEAR($G267)),#REF!,IF(AND(AN$4&lt;($H267+1),(AN$4+1)&gt;$G267),$U267,0)))</f>
        <v>0</v>
      </c>
      <c r="AO267" s="1285">
        <f>IF(AND(MONTH(AO$4)=MONTH($H267),YEAR(AO$4)=YEAR($H267)),#REF!,IF(AND(MONTH(AO$4)=MONTH($G267),YEAR(AO$4)=YEAR($G267)),#REF!,IF(AND(AO$4&lt;($H267+1),(AO$4+1)&gt;$G267),$U267,0)))</f>
        <v>0</v>
      </c>
      <c r="AP267" s="1285">
        <f>IF(AND(MONTH(AP$4)=MONTH($H267),YEAR(AP$4)=YEAR($H267)),#REF!,IF(AND(MONTH(AP$4)=MONTH($G267),YEAR(AP$4)=YEAR($G267)),#REF!,IF(AND(AP$4&lt;($H267+1),(AP$4+1)&gt;$G267),$U267,0)))</f>
        <v>0</v>
      </c>
      <c r="AQ267" s="1285">
        <f>IF(AND(MONTH(AQ$4)=MONTH($H267),YEAR(AQ$4)=YEAR($H267)),#REF!,IF(AND(MONTH(AQ$4)=MONTH($G267),YEAR(AQ$4)=YEAR($G267)),#REF!,IF(AND(AQ$4&lt;($H267+1),(AQ$4+1)&gt;$G267),$U267,0)))</f>
        <v>0</v>
      </c>
      <c r="AR267" s="1285">
        <f>IF(AND(MONTH(AR$4)=MONTH($H267),YEAR(AR$4)=YEAR($H267)),#REF!,IF(AND(MONTH(AR$4)=MONTH($G267),YEAR(AR$4)=YEAR($G267)),#REF!,IF(AND(AR$4&lt;($H267+1),(AR$4+1)&gt;$G267),$U267,0)))</f>
        <v>0</v>
      </c>
      <c r="AS267" s="1285">
        <f>IF(AND(MONTH(AS$4)=MONTH($H267),YEAR(AS$4)=YEAR($H267)),#REF!,IF(AND(MONTH(AS$4)=MONTH($G267),YEAR(AS$4)=YEAR($G267)),#REF!,IF(AND(AS$4&lt;($H267+1),(AS$4+1)&gt;$G267),$U267,0)))</f>
        <v>0</v>
      </c>
      <c r="AT267" s="1285">
        <f>IF(AND(MONTH(AT$4)=MONTH($H267),YEAR(AT$4)=YEAR($H267)),#REF!,IF(AND(MONTH(AT$4)=MONTH($G267),YEAR(AT$4)=YEAR($G267)),#REF!,IF(AND(AT$4&lt;($H267+1),(AT$4+1)&gt;$G267),$U267,0)))</f>
        <v>0</v>
      </c>
      <c r="AU267" s="1297"/>
      <c r="AV267" s="1028"/>
      <c r="AW267" s="1028"/>
    </row>
    <row r="268" spans="1:49" ht="18" customHeight="1">
      <c r="A268" s="1186">
        <v>106</v>
      </c>
      <c r="B268" s="1187" t="s">
        <v>286</v>
      </c>
      <c r="C268" s="1187" t="s">
        <v>104</v>
      </c>
      <c r="D268" s="1351"/>
      <c r="E268" s="1187" t="s">
        <v>298</v>
      </c>
      <c r="F268" s="1304" t="s">
        <v>299</v>
      </c>
      <c r="G268" s="1190">
        <v>44774</v>
      </c>
      <c r="H268" s="1190">
        <v>45138</v>
      </c>
      <c r="I268" s="1235"/>
      <c r="J268" s="1236">
        <v>549</v>
      </c>
      <c r="K268" s="1236">
        <v>549</v>
      </c>
      <c r="L268" s="1237">
        <v>13.914999999999999</v>
      </c>
      <c r="M268" s="1237">
        <v>1.38</v>
      </c>
      <c r="N268" s="1237">
        <v>15.08225</v>
      </c>
      <c r="O268" s="1238">
        <v>2.2999999999999998</v>
      </c>
      <c r="P268" s="1234">
        <f t="shared" si="93"/>
        <v>15.295</v>
      </c>
      <c r="Q268" s="1284">
        <f t="shared" si="82"/>
        <v>7639.335</v>
      </c>
      <c r="R268" s="1285">
        <f t="shared" si="94"/>
        <v>757.62</v>
      </c>
      <c r="S268" s="1285">
        <f t="shared" si="97"/>
        <v>8396.9549999999999</v>
      </c>
      <c r="T268" s="1285">
        <f t="shared" si="95"/>
        <v>8280.1552499999998</v>
      </c>
      <c r="U268" s="1285">
        <f t="shared" si="96"/>
        <v>1262.7</v>
      </c>
      <c r="V268" s="1285">
        <f t="shared" si="98"/>
        <v>9542.8552500000005</v>
      </c>
      <c r="W268" s="1285">
        <f>IF(AND(MONTH(W$4)=MONTH($H268),YEAR(W$4)=YEAR($H268)),#REF!,IF(AND(MONTH(W$4)=MONTH($G268),YEAR(W$4)=YEAR($G268)),#REF!,IF(AND(W$4&lt;($H268+1),(W$4+1)&gt;$G268),$Q268,0)))</f>
        <v>7639.335</v>
      </c>
      <c r="X268" s="1285">
        <f>IF(AND(MONTH(X$4)=MONTH($H268),YEAR(X$4)=YEAR($H268)),#REF!,IF(AND(MONTH(X$4)=MONTH($G268),YEAR(X$4)=YEAR($G268)),#REF!,IF(AND(X$4&lt;($H268+1),(X$4+1)&gt;$G268),$T268,0)))</f>
        <v>8280.1552499999998</v>
      </c>
      <c r="Y268" s="1285">
        <f>IF(AND(MONTH(Y$4)=MONTH($H268),YEAR(Y$4)=YEAR($H268)),#REF!,IF(AND(MONTH(Y$4)=MONTH($G268),YEAR(Y$4)=YEAR($G268)),#REF!,IF(AND(Y$4&lt;($H268+1),(Y$4+1)&gt;$G268),$T268,0)))</f>
        <v>8280.1552499999998</v>
      </c>
      <c r="Z268" s="1285">
        <f>IF(AND(MONTH(Z$4)=MONTH($H268),YEAR(Z$4)=YEAR($H268)),#REF!,IF(AND(MONTH(Z$4)=MONTH($G268),YEAR(Z$4)=YEAR($G268)),#REF!,IF(AND(Z$4&lt;($H268+1),(Z$4+1)&gt;$G268),$T268,0)))</f>
        <v>8280.1552499999998</v>
      </c>
      <c r="AA268" s="1285">
        <f>IF(AND(MONTH(AA$4)=MONTH($H268),YEAR(AA$4)=YEAR($H268)),#REF!,IF(AND(MONTH(AA$4)=MONTH($G268),YEAR(AA$4)=YEAR($G268)),#REF!,IF(AND(AA$4&lt;($H268+1),(AA$4+1)&gt;$G268),$T268,0)))</f>
        <v>8280.1552499999998</v>
      </c>
      <c r="AB268" s="1285">
        <f>IF(AND(MONTH(AB$4)=MONTH($H268),YEAR(AB$4)=YEAR($H268)),#REF!,IF(AND(MONTH(AB$4)=MONTH($G268),YEAR(AB$4)=YEAR($G268)),#REF!,IF(AND(AB$4&lt;($H268+1),(AB$4+1)&gt;$G268),$T268,0)))</f>
        <v>8280.1552499999998</v>
      </c>
      <c r="AC268" s="1285" t="e">
        <f>IF(AND(MONTH(AC$4)=MONTH($H268),YEAR(AC$4)=YEAR($H268)),#REF!,IF(AND(MONTH(AC$4)=MONTH($G268),YEAR(AC$4)=YEAR($G268)),#REF!,IF(AND(AC$4&lt;($H268+1),(AC$4+1)&gt;$G268),$T268,0)))</f>
        <v>#REF!</v>
      </c>
      <c r="AD268" s="1285">
        <f>IF(AND(MONTH(AD$4)=MONTH($H268),YEAR(AD$4)=YEAR($H268)),#REF!,IF(AND(MONTH(AD$4)=MONTH($G268),YEAR(AD$4)=YEAR($G268)),#REF!,IF(AND(AD$4&lt;($H268+1),(AD$4+1)&gt;$G268),$T268,0)))</f>
        <v>0</v>
      </c>
      <c r="AE268" s="1285">
        <f>IF(AND(MONTH(AE$4)=MONTH($H268),YEAR(AE$4)=YEAR($H268)),#REF!,IF(AND(MONTH(AE$4)=MONTH($G268),YEAR(AE$4)=YEAR($G268)),#REF!,IF(AND(AE$4&lt;($H268+1),(AE$4+1)&gt;$G268),$T268,0)))</f>
        <v>0</v>
      </c>
      <c r="AF268" s="1285">
        <f>IF(AND(MONTH(AF$4)=MONTH($H268),YEAR(AF$4)=YEAR($H268)),#REF!,IF(AND(MONTH(AF$4)=MONTH($G268),YEAR(AF$4)=YEAR($G268)),#REF!,IF(AND(AF$4&lt;($H268+1),(AF$4+1)&gt;$G268),$T268,0)))</f>
        <v>0</v>
      </c>
      <c r="AG268" s="1285">
        <f>IF(AND(MONTH(AG$4)=MONTH($H268),YEAR(AG$4)=YEAR($H268)),#REF!,IF(AND(MONTH(AG$4)=MONTH($G268),YEAR(AG$4)=YEAR($G268)),#REF!,IF(AND(AG$4&lt;($H268+1),(AG$4+1)&gt;$G268),$T268,0)))</f>
        <v>0</v>
      </c>
      <c r="AH268" s="1285">
        <f>IF(AND(MONTH(AH$4)=MONTH($H268),YEAR(AH$4)=YEAR($H268)),#REF!,IF(AND(MONTH(AH$4)=MONTH($G268),YEAR(AH$4)=YEAR($G268)),#REF!,IF(AND(AH$4&lt;($H268+1),(AH$4+1)&gt;$G268),$T268,0)))</f>
        <v>0</v>
      </c>
      <c r="AI268" s="1285">
        <f>IF(AND(MONTH(AI$4)=MONTH($H268),YEAR(AI$4)=YEAR($H268)),#REF!,IF(AND(MONTH(AI$4)=MONTH($G268),YEAR(AI$4)=YEAR($G268)),#REF!,IF(AND(AI$4&lt;($H268+1),(AI$4+1)&gt;$G268),$R268,0)))</f>
        <v>757.62</v>
      </c>
      <c r="AJ268" s="1285">
        <f>IF(AND(MONTH(AJ$4)=MONTH($H268),YEAR(AJ$4)=YEAR($H268)),#REF!,IF(AND(MONTH(AJ$4)=MONTH($G268),YEAR(AJ$4)=YEAR($G268)),#REF!,IF(AND(AJ$4&lt;($H268+1),(AJ$4+1)&gt;$G268),$U268,0)))</f>
        <v>1262.7</v>
      </c>
      <c r="AK268" s="1285">
        <f>IF(AND(MONTH(AK$4)=MONTH($H268),YEAR(AK$4)=YEAR($H268)),#REF!,IF(AND(MONTH(AK$4)=MONTH($G268),YEAR(AK$4)=YEAR($G268)),#REF!,IF(AND(AK$4&lt;($H268+1),(AK$4+1)&gt;$G268),$U268,0)))</f>
        <v>1262.7</v>
      </c>
      <c r="AL268" s="1285">
        <f>IF(AND(MONTH(AL$4)=MONTH($H268),YEAR(AL$4)=YEAR($H268)),#REF!,IF(AND(MONTH(AL$4)=MONTH($G268),YEAR(AL$4)=YEAR($G268)),#REF!,IF(AND(AL$4&lt;($H268+1),(AL$4+1)&gt;$G268),$U268,0)))</f>
        <v>1262.7</v>
      </c>
      <c r="AM268" s="1285">
        <f>IF(AND(MONTH(AM$4)=MONTH($H268),YEAR(AM$4)=YEAR($H268)),#REF!,IF(AND(MONTH(AM$4)=MONTH($G268),YEAR(AM$4)=YEAR($G268)),#REF!,IF(AND(AM$4&lt;($H268+1),(AM$4+1)&gt;$G268),$U268,0)))</f>
        <v>1262.7</v>
      </c>
      <c r="AN268" s="1285">
        <f>IF(AND(MONTH(AN$4)=MONTH($H268),YEAR(AN$4)=YEAR($H268)),#REF!,IF(AND(MONTH(AN$4)=MONTH($G268),YEAR(AN$4)=YEAR($G268)),#REF!,IF(AND(AN$4&lt;($H268+1),(AN$4+1)&gt;$G268),$U268,0)))</f>
        <v>1262.7</v>
      </c>
      <c r="AO268" s="1285" t="e">
        <f>IF(AND(MONTH(AO$4)=MONTH($H268),YEAR(AO$4)=YEAR($H268)),#REF!,IF(AND(MONTH(AO$4)=MONTH($G268),YEAR(AO$4)=YEAR($G268)),#REF!,IF(AND(AO$4&lt;($H268+1),(AO$4+1)&gt;$G268),$U268,0)))</f>
        <v>#REF!</v>
      </c>
      <c r="AP268" s="1285">
        <f>IF(AND(MONTH(AP$4)=MONTH($H268),YEAR(AP$4)=YEAR($H268)),#REF!,IF(AND(MONTH(AP$4)=MONTH($G268),YEAR(AP$4)=YEAR($G268)),#REF!,IF(AND(AP$4&lt;($H268+1),(AP$4+1)&gt;$G268),$U268,0)))</f>
        <v>0</v>
      </c>
      <c r="AQ268" s="1285">
        <f>IF(AND(MONTH(AQ$4)=MONTH($H268),YEAR(AQ$4)=YEAR($H268)),#REF!,IF(AND(MONTH(AQ$4)=MONTH($G268),YEAR(AQ$4)=YEAR($G268)),#REF!,IF(AND(AQ$4&lt;($H268+1),(AQ$4+1)&gt;$G268),$U268,0)))</f>
        <v>0</v>
      </c>
      <c r="AR268" s="1285">
        <f>IF(AND(MONTH(AR$4)=MONTH($H268),YEAR(AR$4)=YEAR($H268)),#REF!,IF(AND(MONTH(AR$4)=MONTH($G268),YEAR(AR$4)=YEAR($G268)),#REF!,IF(AND(AR$4&lt;($H268+1),(AR$4+1)&gt;$G268),$U268,0)))</f>
        <v>0</v>
      </c>
      <c r="AS268" s="1285">
        <f>IF(AND(MONTH(AS$4)=MONTH($H268),YEAR(AS$4)=YEAR($H268)),#REF!,IF(AND(MONTH(AS$4)=MONTH($G268),YEAR(AS$4)=YEAR($G268)),#REF!,IF(AND(AS$4&lt;($H268+1),(AS$4+1)&gt;$G268),$U268,0)))</f>
        <v>0</v>
      </c>
      <c r="AT268" s="1285">
        <f>IF(AND(MONTH(AT$4)=MONTH($H268),YEAR(AT$4)=YEAR($H268)),#REF!,IF(AND(MONTH(AT$4)=MONTH($G268),YEAR(AT$4)=YEAR($G268)),#REF!,IF(AND(AT$4&lt;($H268+1),(AT$4+1)&gt;$G268),$U268,0)))</f>
        <v>0</v>
      </c>
      <c r="AU268" s="1297"/>
      <c r="AV268" s="1028"/>
      <c r="AW268" s="1028"/>
    </row>
    <row r="269" spans="1:49" ht="18" customHeight="1">
      <c r="A269" s="1186">
        <v>106</v>
      </c>
      <c r="B269" s="1187" t="s">
        <v>286</v>
      </c>
      <c r="C269" s="1187" t="s">
        <v>104</v>
      </c>
      <c r="D269" s="1351"/>
      <c r="E269" s="1187"/>
      <c r="F269" s="1304" t="s">
        <v>299</v>
      </c>
      <c r="G269" s="1190">
        <v>45139</v>
      </c>
      <c r="H269" s="1190">
        <v>45504</v>
      </c>
      <c r="I269" s="1235"/>
      <c r="J269" s="1236">
        <v>0</v>
      </c>
      <c r="K269" s="1236">
        <v>549</v>
      </c>
      <c r="L269" s="1237">
        <v>14.49</v>
      </c>
      <c r="M269" s="1237">
        <v>1.38</v>
      </c>
      <c r="N269" s="1237">
        <v>15.743499999999999</v>
      </c>
      <c r="O269" s="1238">
        <v>2.2999999999999998</v>
      </c>
      <c r="P269" s="1234">
        <f t="shared" si="93"/>
        <v>15.87</v>
      </c>
      <c r="Q269" s="1284">
        <f t="shared" si="82"/>
        <v>7955.01</v>
      </c>
      <c r="R269" s="1285">
        <f t="shared" si="94"/>
        <v>757.62</v>
      </c>
      <c r="S269" s="1285">
        <f t="shared" si="97"/>
        <v>8712.6299999999992</v>
      </c>
      <c r="T269" s="1285">
        <f t="shared" si="95"/>
        <v>8643.1815000000006</v>
      </c>
      <c r="U269" s="1285">
        <f t="shared" si="96"/>
        <v>1262.7</v>
      </c>
      <c r="V269" s="1285">
        <f t="shared" si="98"/>
        <v>9905.8814999999995</v>
      </c>
      <c r="W269" s="1285">
        <f>IF(AND(MONTH(W$4)=MONTH($H269),YEAR(W$4)=YEAR($H269)),#REF!,IF(AND(MONTH(W$4)=MONTH($G269),YEAR(W$4)=YEAR($G269)),#REF!,IF(AND(W$4&lt;($H269+1),(W$4+1)&gt;$G269),$Q269,0)))</f>
        <v>0</v>
      </c>
      <c r="X269" s="1285">
        <f>IF(AND(MONTH(X$4)=MONTH($H269),YEAR(X$4)=YEAR($H269)),#REF!,IF(AND(MONTH(X$4)=MONTH($G269),YEAR(X$4)=YEAR($G269)),#REF!,IF(AND(X$4&lt;($H269+1),(X$4+1)&gt;$G269),$T269,0)))</f>
        <v>0</v>
      </c>
      <c r="Y269" s="1285">
        <f>IF(AND(MONTH(Y$4)=MONTH($H269),YEAR(Y$4)=YEAR($H269)),#REF!,IF(AND(MONTH(Y$4)=MONTH($G269),YEAR(Y$4)=YEAR($G269)),#REF!,IF(AND(Y$4&lt;($H269+1),(Y$4+1)&gt;$G269),$T269,0)))</f>
        <v>0</v>
      </c>
      <c r="Z269" s="1285">
        <f>IF(AND(MONTH(Z$4)=MONTH($H269),YEAR(Z$4)=YEAR($H269)),#REF!,IF(AND(MONTH(Z$4)=MONTH($G269),YEAR(Z$4)=YEAR($G269)),#REF!,IF(AND(Z$4&lt;($H269+1),(Z$4+1)&gt;$G269),$T269,0)))</f>
        <v>0</v>
      </c>
      <c r="AA269" s="1285">
        <f>IF(AND(MONTH(AA$4)=MONTH($H269),YEAR(AA$4)=YEAR($H269)),#REF!,IF(AND(MONTH(AA$4)=MONTH($G269),YEAR(AA$4)=YEAR($G269)),#REF!,IF(AND(AA$4&lt;($H269+1),(AA$4+1)&gt;$G269),$T269,0)))</f>
        <v>0</v>
      </c>
      <c r="AB269" s="1285">
        <f>IF(AND(MONTH(AB$4)=MONTH($H269),YEAR(AB$4)=YEAR($H269)),#REF!,IF(AND(MONTH(AB$4)=MONTH($G269),YEAR(AB$4)=YEAR($G269)),#REF!,IF(AND(AB$4&lt;($H269+1),(AB$4+1)&gt;$G269),$T269,0)))</f>
        <v>0</v>
      </c>
      <c r="AC269" s="1285">
        <f>IF(AND(MONTH(AC$4)=MONTH($H269),YEAR(AC$4)=YEAR($H269)),#REF!,IF(AND(MONTH(AC$4)=MONTH($G269),YEAR(AC$4)=YEAR($G269)),#REF!,IF(AND(AC$4&lt;($H269+1),(AC$4+1)&gt;$G269),$T269,0)))</f>
        <v>0</v>
      </c>
      <c r="AD269" s="1285" t="e">
        <f>IF(AND(MONTH(AD$4)=MONTH($H269),YEAR(AD$4)=YEAR($H269)),#REF!,IF(AND(MONTH(AD$4)=MONTH($G269),YEAR(AD$4)=YEAR($G269)),#REF!,IF(AND(AD$4&lt;($H269+1),(AD$4+1)&gt;$G269),$T269,0)))</f>
        <v>#REF!</v>
      </c>
      <c r="AE269" s="1285">
        <f>IF(AND(MONTH(AE$4)=MONTH($H269),YEAR(AE$4)=YEAR($H269)),#REF!,IF(AND(MONTH(AE$4)=MONTH($G269),YEAR(AE$4)=YEAR($G269)),#REF!,IF(AND(AE$4&lt;($H269+1),(AE$4+1)&gt;$G269),$T269,0)))</f>
        <v>8643.1815000000006</v>
      </c>
      <c r="AF269" s="1285">
        <f>IF(AND(MONTH(AF$4)=MONTH($H269),YEAR(AF$4)=YEAR($H269)),#REF!,IF(AND(MONTH(AF$4)=MONTH($G269),YEAR(AF$4)=YEAR($G269)),#REF!,IF(AND(AF$4&lt;($H269+1),(AF$4+1)&gt;$G269),$T269,0)))</f>
        <v>8643.1815000000006</v>
      </c>
      <c r="AG269" s="1285">
        <f>IF(AND(MONTH(AG$4)=MONTH($H269),YEAR(AG$4)=YEAR($H269)),#REF!,IF(AND(MONTH(AG$4)=MONTH($G269),YEAR(AG$4)=YEAR($G269)),#REF!,IF(AND(AG$4&lt;($H269+1),(AG$4+1)&gt;$G269),$T269,0)))</f>
        <v>8643.1815000000006</v>
      </c>
      <c r="AH269" s="1285">
        <f>IF(AND(MONTH(AH$4)=MONTH($H269),YEAR(AH$4)=YEAR($H269)),#REF!,IF(AND(MONTH(AH$4)=MONTH($G269),YEAR(AH$4)=YEAR($G269)),#REF!,IF(AND(AH$4&lt;($H269+1),(AH$4+1)&gt;$G269),$T269,0)))</f>
        <v>8643.1815000000006</v>
      </c>
      <c r="AI269" s="1285">
        <f>IF(AND(MONTH(AI$4)=MONTH($H269),YEAR(AI$4)=YEAR($H269)),#REF!,IF(AND(MONTH(AI$4)=MONTH($G269),YEAR(AI$4)=YEAR($G269)),#REF!,IF(AND(AI$4&lt;($H269+1),(AI$4+1)&gt;$G269),$R269,0)))</f>
        <v>0</v>
      </c>
      <c r="AJ269" s="1285">
        <f>IF(AND(MONTH(AJ$4)=MONTH($H269),YEAR(AJ$4)=YEAR($H269)),#REF!,IF(AND(MONTH(AJ$4)=MONTH($G269),YEAR(AJ$4)=YEAR($G269)),#REF!,IF(AND(AJ$4&lt;($H269+1),(AJ$4+1)&gt;$G269),$U269,0)))</f>
        <v>0</v>
      </c>
      <c r="AK269" s="1285">
        <f>IF(AND(MONTH(AK$4)=MONTH($H269),YEAR(AK$4)=YEAR($H269)),#REF!,IF(AND(MONTH(AK$4)=MONTH($G269),YEAR(AK$4)=YEAR($G269)),#REF!,IF(AND(AK$4&lt;($H269+1),(AK$4+1)&gt;$G269),$U269,0)))</f>
        <v>0</v>
      </c>
      <c r="AL269" s="1285">
        <f>IF(AND(MONTH(AL$4)=MONTH($H269),YEAR(AL$4)=YEAR($H269)),#REF!,IF(AND(MONTH(AL$4)=MONTH($G269),YEAR(AL$4)=YEAR($G269)),#REF!,IF(AND(AL$4&lt;($H269+1),(AL$4+1)&gt;$G269),$U269,0)))</f>
        <v>0</v>
      </c>
      <c r="AM269" s="1285">
        <f>IF(AND(MONTH(AM$4)=MONTH($H269),YEAR(AM$4)=YEAR($H269)),#REF!,IF(AND(MONTH(AM$4)=MONTH($G269),YEAR(AM$4)=YEAR($G269)),#REF!,IF(AND(AM$4&lt;($H269+1),(AM$4+1)&gt;$G269),$U269,0)))</f>
        <v>0</v>
      </c>
      <c r="AN269" s="1285">
        <f>IF(AND(MONTH(AN$4)=MONTH($H269),YEAR(AN$4)=YEAR($H269)),#REF!,IF(AND(MONTH(AN$4)=MONTH($G269),YEAR(AN$4)=YEAR($G269)),#REF!,IF(AND(AN$4&lt;($H269+1),(AN$4+1)&gt;$G269),$U269,0)))</f>
        <v>0</v>
      </c>
      <c r="AO269" s="1285">
        <f>IF(AND(MONTH(AO$4)=MONTH($H269),YEAR(AO$4)=YEAR($H269)),#REF!,IF(AND(MONTH(AO$4)=MONTH($G269),YEAR(AO$4)=YEAR($G269)),#REF!,IF(AND(AO$4&lt;($H269+1),(AO$4+1)&gt;$G269),$U269,0)))</f>
        <v>0</v>
      </c>
      <c r="AP269" s="1285" t="e">
        <f>IF(AND(MONTH(AP$4)=MONTH($H269),YEAR(AP$4)=YEAR($H269)),#REF!,IF(AND(MONTH(AP$4)=MONTH($G269),YEAR(AP$4)=YEAR($G269)),#REF!,IF(AND(AP$4&lt;($H269+1),(AP$4+1)&gt;$G269),$U269,0)))</f>
        <v>#REF!</v>
      </c>
      <c r="AQ269" s="1285">
        <f>IF(AND(MONTH(AQ$4)=MONTH($H269),YEAR(AQ$4)=YEAR($H269)),#REF!,IF(AND(MONTH(AQ$4)=MONTH($G269),YEAR(AQ$4)=YEAR($G269)),#REF!,IF(AND(AQ$4&lt;($H269+1),(AQ$4+1)&gt;$G269),$U269,0)))</f>
        <v>1262.7</v>
      </c>
      <c r="AR269" s="1285">
        <f>IF(AND(MONTH(AR$4)=MONTH($H269),YEAR(AR$4)=YEAR($H269)),#REF!,IF(AND(MONTH(AR$4)=MONTH($G269),YEAR(AR$4)=YEAR($G269)),#REF!,IF(AND(AR$4&lt;($H269+1),(AR$4+1)&gt;$G269),$U269,0)))</f>
        <v>1262.7</v>
      </c>
      <c r="AS269" s="1285">
        <f>IF(AND(MONTH(AS$4)=MONTH($H269),YEAR(AS$4)=YEAR($H269)),#REF!,IF(AND(MONTH(AS$4)=MONTH($G269),YEAR(AS$4)=YEAR($G269)),#REF!,IF(AND(AS$4&lt;($H269+1),(AS$4+1)&gt;$G269),$U269,0)))</f>
        <v>1262.7</v>
      </c>
      <c r="AT269" s="1285">
        <f>IF(AND(MONTH(AT$4)=MONTH($H269),YEAR(AT$4)=YEAR($H269)),#REF!,IF(AND(MONTH(AT$4)=MONTH($G269),YEAR(AT$4)=YEAR($G269)),#REF!,IF(AND(AT$4&lt;($H269+1),(AT$4+1)&gt;$G269),$U269,0)))</f>
        <v>1262.7</v>
      </c>
      <c r="AU269" s="1297"/>
      <c r="AV269" s="1028"/>
      <c r="AW269" s="1028"/>
    </row>
    <row r="270" spans="1:49" ht="18" customHeight="1">
      <c r="A270" s="1186">
        <v>106</v>
      </c>
      <c r="B270" s="1187" t="s">
        <v>286</v>
      </c>
      <c r="C270" s="1187" t="s">
        <v>104</v>
      </c>
      <c r="D270" s="1351"/>
      <c r="E270" s="1187"/>
      <c r="F270" s="1304" t="s">
        <v>299</v>
      </c>
      <c r="G270" s="1190">
        <v>45505</v>
      </c>
      <c r="H270" s="1190">
        <v>45869</v>
      </c>
      <c r="I270" s="1235"/>
      <c r="J270" s="1236">
        <v>0</v>
      </c>
      <c r="K270" s="1236">
        <v>549</v>
      </c>
      <c r="L270" s="1237">
        <v>15.065</v>
      </c>
      <c r="M270" s="1237">
        <v>1.38</v>
      </c>
      <c r="N270" s="1237">
        <v>16.40475</v>
      </c>
      <c r="O270" s="1238">
        <v>2.2999999999999998</v>
      </c>
      <c r="P270" s="1234">
        <f t="shared" si="93"/>
        <v>16.445</v>
      </c>
      <c r="Q270" s="1284">
        <f t="shared" si="82"/>
        <v>8270.6849999999995</v>
      </c>
      <c r="R270" s="1285">
        <f t="shared" si="94"/>
        <v>757.62</v>
      </c>
      <c r="S270" s="1285">
        <f t="shared" si="97"/>
        <v>9028.3050000000003</v>
      </c>
      <c r="T270" s="1285">
        <f t="shared" si="95"/>
        <v>9006.2077499999996</v>
      </c>
      <c r="U270" s="1285">
        <f t="shared" si="96"/>
        <v>1262.7</v>
      </c>
      <c r="V270" s="1285">
        <f t="shared" si="98"/>
        <v>10268.90775</v>
      </c>
      <c r="W270" s="1285">
        <f>IF(AND(MONTH(W$4)=MONTH($H270),YEAR(W$4)=YEAR($H270)),#REF!,IF(AND(MONTH(W$4)=MONTH($G270),YEAR(W$4)=YEAR($G270)),#REF!,IF(AND(W$4&lt;($H270+1),(W$4+1)&gt;$G270),$Q270,0)))</f>
        <v>0</v>
      </c>
      <c r="X270" s="1285">
        <f>IF(AND(MONTH(X$4)=MONTH($H270),YEAR(X$4)=YEAR($H270)),#REF!,IF(AND(MONTH(X$4)=MONTH($G270),YEAR(X$4)=YEAR($G270)),#REF!,IF(AND(X$4&lt;($H270+1),(X$4+1)&gt;$G270),$T270,0)))</f>
        <v>0</v>
      </c>
      <c r="Y270" s="1285">
        <f>IF(AND(MONTH(Y$4)=MONTH($H270),YEAR(Y$4)=YEAR($H270)),#REF!,IF(AND(MONTH(Y$4)=MONTH($G270),YEAR(Y$4)=YEAR($G270)),#REF!,IF(AND(Y$4&lt;($H270+1),(Y$4+1)&gt;$G270),$T270,0)))</f>
        <v>0</v>
      </c>
      <c r="Z270" s="1285">
        <f>IF(AND(MONTH(Z$4)=MONTH($H270),YEAR(Z$4)=YEAR($H270)),#REF!,IF(AND(MONTH(Z$4)=MONTH($G270),YEAR(Z$4)=YEAR($G270)),#REF!,IF(AND(Z$4&lt;($H270+1),(Z$4+1)&gt;$G270),$T270,0)))</f>
        <v>0</v>
      </c>
      <c r="AA270" s="1285">
        <f>IF(AND(MONTH(AA$4)=MONTH($H270),YEAR(AA$4)=YEAR($H270)),#REF!,IF(AND(MONTH(AA$4)=MONTH($G270),YEAR(AA$4)=YEAR($G270)),#REF!,IF(AND(AA$4&lt;($H270+1),(AA$4+1)&gt;$G270),$T270,0)))</f>
        <v>0</v>
      </c>
      <c r="AB270" s="1285">
        <f>IF(AND(MONTH(AB$4)=MONTH($H270),YEAR(AB$4)=YEAR($H270)),#REF!,IF(AND(MONTH(AB$4)=MONTH($G270),YEAR(AB$4)=YEAR($G270)),#REF!,IF(AND(AB$4&lt;($H270+1),(AB$4+1)&gt;$G270),$T270,0)))</f>
        <v>0</v>
      </c>
      <c r="AC270" s="1285">
        <f>IF(AND(MONTH(AC$4)=MONTH($H270),YEAR(AC$4)=YEAR($H270)),#REF!,IF(AND(MONTH(AC$4)=MONTH($G270),YEAR(AC$4)=YEAR($G270)),#REF!,IF(AND(AC$4&lt;($H270+1),(AC$4+1)&gt;$G270),$T270,0)))</f>
        <v>0</v>
      </c>
      <c r="AD270" s="1285">
        <f>IF(AND(MONTH(AD$4)=MONTH($H270),YEAR(AD$4)=YEAR($H270)),#REF!,IF(AND(MONTH(AD$4)=MONTH($G270),YEAR(AD$4)=YEAR($G270)),#REF!,IF(AND(AD$4&lt;($H270+1),(AD$4+1)&gt;$G270),$T270,0)))</f>
        <v>0</v>
      </c>
      <c r="AE270" s="1285">
        <f>IF(AND(MONTH(AE$4)=MONTH($H270),YEAR(AE$4)=YEAR($H270)),#REF!,IF(AND(MONTH(AE$4)=MONTH($G270),YEAR(AE$4)=YEAR($G270)),#REF!,IF(AND(AE$4&lt;($H270+1),(AE$4+1)&gt;$G270),$T270,0)))</f>
        <v>0</v>
      </c>
      <c r="AF270" s="1285">
        <f>IF(AND(MONTH(AF$4)=MONTH($H270),YEAR(AF$4)=YEAR($H270)),#REF!,IF(AND(MONTH(AF$4)=MONTH($G270),YEAR(AF$4)=YEAR($G270)),#REF!,IF(AND(AF$4&lt;($H270+1),(AF$4+1)&gt;$G270),$T270,0)))</f>
        <v>0</v>
      </c>
      <c r="AG270" s="1285">
        <f>IF(AND(MONTH(AG$4)=MONTH($H270),YEAR(AG$4)=YEAR($H270)),#REF!,IF(AND(MONTH(AG$4)=MONTH($G270),YEAR(AG$4)=YEAR($G270)),#REF!,IF(AND(AG$4&lt;($H270+1),(AG$4+1)&gt;$G270),$T270,0)))</f>
        <v>0</v>
      </c>
      <c r="AH270" s="1285">
        <f>IF(AND(MONTH(AH$4)=MONTH($H270),YEAR(AH$4)=YEAR($H270)),#REF!,IF(AND(MONTH(AH$4)=MONTH($G270),YEAR(AH$4)=YEAR($G270)),#REF!,IF(AND(AH$4&lt;($H270+1),(AH$4+1)&gt;$G270),$T270,0)))</f>
        <v>0</v>
      </c>
      <c r="AI270" s="1285">
        <f>IF(AND(MONTH(AI$4)=MONTH($H270),YEAR(AI$4)=YEAR($H270)),#REF!,IF(AND(MONTH(AI$4)=MONTH($G270),YEAR(AI$4)=YEAR($G270)),#REF!,IF(AND(AI$4&lt;($H270+1),(AI$4+1)&gt;$G270),$R270,0)))</f>
        <v>0</v>
      </c>
      <c r="AJ270" s="1285">
        <f>IF(AND(MONTH(AJ$4)=MONTH($H270),YEAR(AJ$4)=YEAR($H270)),#REF!,IF(AND(MONTH(AJ$4)=MONTH($G270),YEAR(AJ$4)=YEAR($G270)),#REF!,IF(AND(AJ$4&lt;($H270+1),(AJ$4+1)&gt;$G270),$U270,0)))</f>
        <v>0</v>
      </c>
      <c r="AK270" s="1285">
        <f>IF(AND(MONTH(AK$4)=MONTH($H270),YEAR(AK$4)=YEAR($H270)),#REF!,IF(AND(MONTH(AK$4)=MONTH($G270),YEAR(AK$4)=YEAR($G270)),#REF!,IF(AND(AK$4&lt;($H270+1),(AK$4+1)&gt;$G270),$U270,0)))</f>
        <v>0</v>
      </c>
      <c r="AL270" s="1285">
        <f>IF(AND(MONTH(AL$4)=MONTH($H270),YEAR(AL$4)=YEAR($H270)),#REF!,IF(AND(MONTH(AL$4)=MONTH($G270),YEAR(AL$4)=YEAR($G270)),#REF!,IF(AND(AL$4&lt;($H270+1),(AL$4+1)&gt;$G270),$U270,0)))</f>
        <v>0</v>
      </c>
      <c r="AM270" s="1285">
        <f>IF(AND(MONTH(AM$4)=MONTH($H270),YEAR(AM$4)=YEAR($H270)),#REF!,IF(AND(MONTH(AM$4)=MONTH($G270),YEAR(AM$4)=YEAR($G270)),#REF!,IF(AND(AM$4&lt;($H270+1),(AM$4+1)&gt;$G270),$U270,0)))</f>
        <v>0</v>
      </c>
      <c r="AN270" s="1285">
        <f>IF(AND(MONTH(AN$4)=MONTH($H270),YEAR(AN$4)=YEAR($H270)),#REF!,IF(AND(MONTH(AN$4)=MONTH($G270),YEAR(AN$4)=YEAR($G270)),#REF!,IF(AND(AN$4&lt;($H270+1),(AN$4+1)&gt;$G270),$U270,0)))</f>
        <v>0</v>
      </c>
      <c r="AO270" s="1285">
        <f>IF(AND(MONTH(AO$4)=MONTH($H270),YEAR(AO$4)=YEAR($H270)),#REF!,IF(AND(MONTH(AO$4)=MONTH($G270),YEAR(AO$4)=YEAR($G270)),#REF!,IF(AND(AO$4&lt;($H270+1),(AO$4+1)&gt;$G270),$U270,0)))</f>
        <v>0</v>
      </c>
      <c r="AP270" s="1285">
        <f>IF(AND(MONTH(AP$4)=MONTH($H270),YEAR(AP$4)=YEAR($H270)),#REF!,IF(AND(MONTH(AP$4)=MONTH($G270),YEAR(AP$4)=YEAR($G270)),#REF!,IF(AND(AP$4&lt;($H270+1),(AP$4+1)&gt;$G270),$U270,0)))</f>
        <v>0</v>
      </c>
      <c r="AQ270" s="1285">
        <f>IF(AND(MONTH(AQ$4)=MONTH($H270),YEAR(AQ$4)=YEAR($H270)),#REF!,IF(AND(MONTH(AQ$4)=MONTH($G270),YEAR(AQ$4)=YEAR($G270)),#REF!,IF(AND(AQ$4&lt;($H270+1),(AQ$4+1)&gt;$G270),$U270,0)))</f>
        <v>0</v>
      </c>
      <c r="AR270" s="1285">
        <f>IF(AND(MONTH(AR$4)=MONTH($H270),YEAR(AR$4)=YEAR($H270)),#REF!,IF(AND(MONTH(AR$4)=MONTH($G270),YEAR(AR$4)=YEAR($G270)),#REF!,IF(AND(AR$4&lt;($H270+1),(AR$4+1)&gt;$G270),$U270,0)))</f>
        <v>0</v>
      </c>
      <c r="AS270" s="1285">
        <f>IF(AND(MONTH(AS$4)=MONTH($H270),YEAR(AS$4)=YEAR($H270)),#REF!,IF(AND(MONTH(AS$4)=MONTH($G270),YEAR(AS$4)=YEAR($G270)),#REF!,IF(AND(AS$4&lt;($H270+1),(AS$4+1)&gt;$G270),$U270,0)))</f>
        <v>0</v>
      </c>
      <c r="AT270" s="1285">
        <f>IF(AND(MONTH(AT$4)=MONTH($H270),YEAR(AT$4)=YEAR($H270)),#REF!,IF(AND(MONTH(AT$4)=MONTH($G270),YEAR(AT$4)=YEAR($G270)),#REF!,IF(AND(AT$4&lt;($H270+1),(AT$4+1)&gt;$G270),$U270,0)))</f>
        <v>0</v>
      </c>
      <c r="AU270" s="1297"/>
      <c r="AV270" s="1028"/>
      <c r="AW270" s="1028"/>
    </row>
    <row r="271" spans="1:49" ht="18" customHeight="1">
      <c r="A271" s="1186">
        <v>107</v>
      </c>
      <c r="B271" s="1187" t="s">
        <v>286</v>
      </c>
      <c r="C271" s="1187" t="s">
        <v>71</v>
      </c>
      <c r="D271" s="1187"/>
      <c r="E271" s="1187"/>
      <c r="F271" s="1304" t="s">
        <v>300</v>
      </c>
      <c r="G271" s="1190">
        <v>44835</v>
      </c>
      <c r="H271" s="1190">
        <v>45199</v>
      </c>
      <c r="I271" s="1235"/>
      <c r="J271" s="1236">
        <v>0</v>
      </c>
      <c r="K271" s="1236">
        <v>462</v>
      </c>
      <c r="L271" s="1237">
        <v>12.074999999999999</v>
      </c>
      <c r="M271" s="1237">
        <v>1.38</v>
      </c>
      <c r="N271" s="1237">
        <v>12.96625</v>
      </c>
      <c r="O271" s="1238">
        <v>2.2999999999999998</v>
      </c>
      <c r="P271" s="1234">
        <f t="shared" si="93"/>
        <v>13.455</v>
      </c>
      <c r="Q271" s="1284">
        <f t="shared" si="82"/>
        <v>5578.65</v>
      </c>
      <c r="R271" s="1285">
        <f t="shared" si="94"/>
        <v>637.55999999999995</v>
      </c>
      <c r="S271" s="1285">
        <f t="shared" si="97"/>
        <v>6216.21</v>
      </c>
      <c r="T271" s="1285">
        <f t="shared" si="95"/>
        <v>5990.4075000000003</v>
      </c>
      <c r="U271" s="1285">
        <f t="shared" si="96"/>
        <v>1062.5999999999999</v>
      </c>
      <c r="V271" s="1285">
        <f t="shared" si="98"/>
        <v>7053.0074999999997</v>
      </c>
      <c r="W271" s="1285">
        <f>IF(AND(MONTH(W$4)=MONTH($H271),YEAR(W$4)=YEAR($H271)),#REF!,IF(AND(MONTH(W$4)=MONTH($G271),YEAR(W$4)=YEAR($G271)),#REF!,IF(AND(W$4&lt;($H271+1),(W$4+1)&gt;$G271),$Q271,0)))</f>
        <v>5578.65</v>
      </c>
      <c r="X271" s="1285">
        <f>IF(AND(MONTH(X$4)=MONTH($H271),YEAR(X$4)=YEAR($H271)),#REF!,IF(AND(MONTH(X$4)=MONTH($G271),YEAR(X$4)=YEAR($G271)),#REF!,IF(AND(X$4&lt;($H271+1),(X$4+1)&gt;$G271),$T271,0)))</f>
        <v>5990.4075000000003</v>
      </c>
      <c r="Y271" s="1285">
        <f>IF(AND(MONTH(Y$4)=MONTH($H271),YEAR(Y$4)=YEAR($H271)),#REF!,IF(AND(MONTH(Y$4)=MONTH($G271),YEAR(Y$4)=YEAR($G271)),#REF!,IF(AND(Y$4&lt;($H271+1),(Y$4+1)&gt;$G271),$T271,0)))</f>
        <v>5990.4075000000003</v>
      </c>
      <c r="Z271" s="1285">
        <f>IF(AND(MONTH(Z$4)=MONTH($H271),YEAR(Z$4)=YEAR($H271)),#REF!,IF(AND(MONTH(Z$4)=MONTH($G271),YEAR(Z$4)=YEAR($G271)),#REF!,IF(AND(Z$4&lt;($H271+1),(Z$4+1)&gt;$G271),$T271,0)))</f>
        <v>5990.4075000000003</v>
      </c>
      <c r="AA271" s="1285">
        <f>IF(AND(MONTH(AA$4)=MONTH($H271),YEAR(AA$4)=YEAR($H271)),#REF!,IF(AND(MONTH(AA$4)=MONTH($G271),YEAR(AA$4)=YEAR($G271)),#REF!,IF(AND(AA$4&lt;($H271+1),(AA$4+1)&gt;$G271),$T271,0)))</f>
        <v>5990.4075000000003</v>
      </c>
      <c r="AB271" s="1285">
        <f>IF(AND(MONTH(AB$4)=MONTH($H271),YEAR(AB$4)=YEAR($H271)),#REF!,IF(AND(MONTH(AB$4)=MONTH($G271),YEAR(AB$4)=YEAR($G271)),#REF!,IF(AND(AB$4&lt;($H271+1),(AB$4+1)&gt;$G271),$T271,0)))</f>
        <v>5990.4075000000003</v>
      </c>
      <c r="AC271" s="1285">
        <f>IF(AND(MONTH(AC$4)=MONTH($H271),YEAR(AC$4)=YEAR($H271)),#REF!,IF(AND(MONTH(AC$4)=MONTH($G271),YEAR(AC$4)=YEAR($G271)),#REF!,IF(AND(AC$4&lt;($H271+1),(AC$4+1)&gt;$G271),$T271,0)))</f>
        <v>5990.4075000000003</v>
      </c>
      <c r="AD271" s="1285">
        <f>IF(AND(MONTH(AD$4)=MONTH($H271),YEAR(AD$4)=YEAR($H271)),#REF!,IF(AND(MONTH(AD$4)=MONTH($G271),YEAR(AD$4)=YEAR($G271)),#REF!,IF(AND(AD$4&lt;($H271+1),(AD$4+1)&gt;$G271),$T271,0)))</f>
        <v>5990.4075000000003</v>
      </c>
      <c r="AE271" s="1285" t="e">
        <f>IF(AND(MONTH(AE$4)=MONTH($H271),YEAR(AE$4)=YEAR($H271)),#REF!,IF(AND(MONTH(AE$4)=MONTH($G271),YEAR(AE$4)=YEAR($G271)),#REF!,IF(AND(AE$4&lt;($H271+1),(AE$4+1)&gt;$G271),$T271,0)))</f>
        <v>#REF!</v>
      </c>
      <c r="AF271" s="1285">
        <f>IF(AND(MONTH(AF$4)=MONTH($H271),YEAR(AF$4)=YEAR($H271)),#REF!,IF(AND(MONTH(AF$4)=MONTH($G271),YEAR(AF$4)=YEAR($G271)),#REF!,IF(AND(AF$4&lt;($H271+1),(AF$4+1)&gt;$G271),$T271,0)))</f>
        <v>0</v>
      </c>
      <c r="AG271" s="1285">
        <f>IF(AND(MONTH(AG$4)=MONTH($H271),YEAR(AG$4)=YEAR($H271)),#REF!,IF(AND(MONTH(AG$4)=MONTH($G271),YEAR(AG$4)=YEAR($G271)),#REF!,IF(AND(AG$4&lt;($H271+1),(AG$4+1)&gt;$G271),$T271,0)))</f>
        <v>0</v>
      </c>
      <c r="AH271" s="1285">
        <f>IF(AND(MONTH(AH$4)=MONTH($H271),YEAR(AH$4)=YEAR($H271)),#REF!,IF(AND(MONTH(AH$4)=MONTH($G271),YEAR(AH$4)=YEAR($G271)),#REF!,IF(AND(AH$4&lt;($H271+1),(AH$4+1)&gt;$G271),$T271,0)))</f>
        <v>0</v>
      </c>
      <c r="AI271" s="1285">
        <f>IF(AND(MONTH(AI$4)=MONTH($H271),YEAR(AI$4)=YEAR($H271)),#REF!,IF(AND(MONTH(AI$4)=MONTH($G271),YEAR(AI$4)=YEAR($G271)),#REF!,IF(AND(AI$4&lt;($H271+1),(AI$4+1)&gt;$G271),$R271,0)))</f>
        <v>637.55999999999995</v>
      </c>
      <c r="AJ271" s="1285">
        <f>IF(AND(MONTH(AJ$4)=MONTH($H271),YEAR(AJ$4)=YEAR($H271)),#REF!,IF(AND(MONTH(AJ$4)=MONTH($G271),YEAR(AJ$4)=YEAR($G271)),#REF!,IF(AND(AJ$4&lt;($H271+1),(AJ$4+1)&gt;$G271),$U271,0)))</f>
        <v>1062.5999999999999</v>
      </c>
      <c r="AK271" s="1285">
        <f>IF(AND(MONTH(AK$4)=MONTH($H271),YEAR(AK$4)=YEAR($H271)),#REF!,IF(AND(MONTH(AK$4)=MONTH($G271),YEAR(AK$4)=YEAR($G271)),#REF!,IF(AND(AK$4&lt;($H271+1),(AK$4+1)&gt;$G271),$U271,0)))</f>
        <v>1062.5999999999999</v>
      </c>
      <c r="AL271" s="1285">
        <f>IF(AND(MONTH(AL$4)=MONTH($H271),YEAR(AL$4)=YEAR($H271)),#REF!,IF(AND(MONTH(AL$4)=MONTH($G271),YEAR(AL$4)=YEAR($G271)),#REF!,IF(AND(AL$4&lt;($H271+1),(AL$4+1)&gt;$G271),$U271,0)))</f>
        <v>1062.5999999999999</v>
      </c>
      <c r="AM271" s="1285">
        <f>IF(AND(MONTH(AM$4)=MONTH($H271),YEAR(AM$4)=YEAR($H271)),#REF!,IF(AND(MONTH(AM$4)=MONTH($G271),YEAR(AM$4)=YEAR($G271)),#REF!,IF(AND(AM$4&lt;($H271+1),(AM$4+1)&gt;$G271),$U271,0)))</f>
        <v>1062.5999999999999</v>
      </c>
      <c r="AN271" s="1285">
        <f>IF(AND(MONTH(AN$4)=MONTH($H271),YEAR(AN$4)=YEAR($H271)),#REF!,IF(AND(MONTH(AN$4)=MONTH($G271),YEAR(AN$4)=YEAR($G271)),#REF!,IF(AND(AN$4&lt;($H271+1),(AN$4+1)&gt;$G271),$U271,0)))</f>
        <v>1062.5999999999999</v>
      </c>
      <c r="AO271" s="1285">
        <f>IF(AND(MONTH(AO$4)=MONTH($H271),YEAR(AO$4)=YEAR($H271)),#REF!,IF(AND(MONTH(AO$4)=MONTH($G271),YEAR(AO$4)=YEAR($G271)),#REF!,IF(AND(AO$4&lt;($H271+1),(AO$4+1)&gt;$G271),$U271,0)))</f>
        <v>1062.5999999999999</v>
      </c>
      <c r="AP271" s="1285">
        <f>IF(AND(MONTH(AP$4)=MONTH($H271),YEAR(AP$4)=YEAR($H271)),#REF!,IF(AND(MONTH(AP$4)=MONTH($G271),YEAR(AP$4)=YEAR($G271)),#REF!,IF(AND(AP$4&lt;($H271+1),(AP$4+1)&gt;$G271),$U271,0)))</f>
        <v>1062.5999999999999</v>
      </c>
      <c r="AQ271" s="1285" t="e">
        <f>IF(AND(MONTH(AQ$4)=MONTH($H271),YEAR(AQ$4)=YEAR($H271)),#REF!,IF(AND(MONTH(AQ$4)=MONTH($G271),YEAR(AQ$4)=YEAR($G271)),#REF!,IF(AND(AQ$4&lt;($H271+1),(AQ$4+1)&gt;$G271),$U271,0)))</f>
        <v>#REF!</v>
      </c>
      <c r="AR271" s="1285">
        <f>IF(AND(MONTH(AR$4)=MONTH($H271),YEAR(AR$4)=YEAR($H271)),#REF!,IF(AND(MONTH(AR$4)=MONTH($G271),YEAR(AR$4)=YEAR($G271)),#REF!,IF(AND(AR$4&lt;($H271+1),(AR$4+1)&gt;$G271),$U271,0)))</f>
        <v>0</v>
      </c>
      <c r="AS271" s="1285">
        <f>IF(AND(MONTH(AS$4)=MONTH($H271),YEAR(AS$4)=YEAR($H271)),#REF!,IF(AND(MONTH(AS$4)=MONTH($G271),YEAR(AS$4)=YEAR($G271)),#REF!,IF(AND(AS$4&lt;($H271+1),(AS$4+1)&gt;$G271),$U271,0)))</f>
        <v>0</v>
      </c>
      <c r="AT271" s="1285">
        <f>IF(AND(MONTH(AT$4)=MONTH($H271),YEAR(AT$4)=YEAR($H271)),#REF!,IF(AND(MONTH(AT$4)=MONTH($G271),YEAR(AT$4)=YEAR($G271)),#REF!,IF(AND(AT$4&lt;($H271+1),(AT$4+1)&gt;$G271),$U271,0)))</f>
        <v>0</v>
      </c>
      <c r="AU271" s="1297"/>
      <c r="AV271" s="1028"/>
      <c r="AW271" s="1028"/>
    </row>
    <row r="272" spans="1:49" ht="18" customHeight="1">
      <c r="A272" s="1186">
        <v>107</v>
      </c>
      <c r="B272" s="1196" t="s">
        <v>286</v>
      </c>
      <c r="C272" s="1196" t="s">
        <v>71</v>
      </c>
      <c r="D272" s="1196"/>
      <c r="E272" s="1209" t="s">
        <v>301</v>
      </c>
      <c r="F272" s="1350" t="s">
        <v>300</v>
      </c>
      <c r="G272" s="1211">
        <v>45200</v>
      </c>
      <c r="H272" s="1211">
        <v>45565</v>
      </c>
      <c r="I272" s="1256"/>
      <c r="J272" s="1257">
        <v>462</v>
      </c>
      <c r="K272" s="1257">
        <v>462</v>
      </c>
      <c r="L272" s="1260">
        <v>0</v>
      </c>
      <c r="M272" s="1260">
        <v>0</v>
      </c>
      <c r="N272" s="1259">
        <v>12.42</v>
      </c>
      <c r="O272" s="1260">
        <v>2.2999999999999998</v>
      </c>
      <c r="P272" s="1261">
        <f>N272+O272</f>
        <v>14.72</v>
      </c>
      <c r="Q272" s="1288">
        <f t="shared" si="82"/>
        <v>0</v>
      </c>
      <c r="R272" s="1285">
        <f t="shared" si="94"/>
        <v>0</v>
      </c>
      <c r="S272" s="1285">
        <f t="shared" si="97"/>
        <v>0</v>
      </c>
      <c r="T272" s="1285">
        <f t="shared" si="95"/>
        <v>5738.04</v>
      </c>
      <c r="U272" s="1285">
        <f t="shared" si="96"/>
        <v>1062.5999999999999</v>
      </c>
      <c r="V272" s="1285">
        <f t="shared" si="98"/>
        <v>6800.64</v>
      </c>
      <c r="W272" s="1285">
        <f>IF(AND(MONTH(W$4)=MONTH($H272),YEAR(W$4)=YEAR($H272)),#REF!,IF(AND(MONTH(W$4)=MONTH($G272),YEAR(W$4)=YEAR($G272)),#REF!,IF(AND(W$4&lt;($H272+1),(W$4+1)&gt;$G272),$Q272,0)))</f>
        <v>0</v>
      </c>
      <c r="X272" s="1285">
        <f>IF(AND(MONTH(X$4)=MONTH($H272),YEAR(X$4)=YEAR($H272)),#REF!,IF(AND(MONTH(X$4)=MONTH($G272),YEAR(X$4)=YEAR($G272)),#REF!,IF(AND(X$4&lt;($H272+1),(X$4+1)&gt;$G272),$T272,0)))</f>
        <v>0</v>
      </c>
      <c r="Y272" s="1285">
        <f>IF(AND(MONTH(Y$4)=MONTH($H272),YEAR(Y$4)=YEAR($H272)),#REF!,IF(AND(MONTH(Y$4)=MONTH($G272),YEAR(Y$4)=YEAR($G272)),#REF!,IF(AND(Y$4&lt;($H272+1),(Y$4+1)&gt;$G272),$T272,0)))</f>
        <v>0</v>
      </c>
      <c r="Z272" s="1285">
        <f>IF(AND(MONTH(Z$4)=MONTH($H272),YEAR(Z$4)=YEAR($H272)),#REF!,IF(AND(MONTH(Z$4)=MONTH($G272),YEAR(Z$4)=YEAR($G272)),#REF!,IF(AND(Z$4&lt;($H272+1),(Z$4+1)&gt;$G272),$T272,0)))</f>
        <v>0</v>
      </c>
      <c r="AA272" s="1285">
        <f>IF(AND(MONTH(AA$4)=MONTH($H272),YEAR(AA$4)=YEAR($H272)),#REF!,IF(AND(MONTH(AA$4)=MONTH($G272),YEAR(AA$4)=YEAR($G272)),#REF!,IF(AND(AA$4&lt;($H272+1),(AA$4+1)&gt;$G272),$T272,0)))</f>
        <v>0</v>
      </c>
      <c r="AB272" s="1285">
        <f>IF(AND(MONTH(AB$4)=MONTH($H272),YEAR(AB$4)=YEAR($H272)),#REF!,IF(AND(MONTH(AB$4)=MONTH($G272),YEAR(AB$4)=YEAR($G272)),#REF!,IF(AND(AB$4&lt;($H272+1),(AB$4+1)&gt;$G272),$T272,0)))</f>
        <v>0</v>
      </c>
      <c r="AC272" s="1285">
        <f>IF(AND(MONTH(AC$4)=MONTH($H272),YEAR(AC$4)=YEAR($H272)),#REF!,IF(AND(MONTH(AC$4)=MONTH($G272),YEAR(AC$4)=YEAR($G272)),#REF!,IF(AND(AC$4&lt;($H272+1),(AC$4+1)&gt;$G272),$T272,0)))</f>
        <v>0</v>
      </c>
      <c r="AD272" s="1285">
        <f>IF(AND(MONTH(AD$4)=MONTH($H272),YEAR(AD$4)=YEAR($H272)),#REF!,IF(AND(MONTH(AD$4)=MONTH($G272),YEAR(AD$4)=YEAR($G272)),#REF!,IF(AND(AD$4&lt;($H272+1),(AD$4+1)&gt;$G272),$T272,0)))</f>
        <v>0</v>
      </c>
      <c r="AE272" s="1285">
        <f>IF(AND(MONTH(AE$4)=MONTH($H272),YEAR(AE$4)=YEAR($H272)),#REF!,IF(AND(MONTH(AE$4)=MONTH($G272),YEAR(AE$4)=YEAR($G272)),#REF!,IF(AND(AE$4&lt;($H272+1),(AE$4+1)&gt;$G272),$T272,0)))</f>
        <v>0</v>
      </c>
      <c r="AF272" s="1285" t="e">
        <f>IF(AND(MONTH(AF$4)=MONTH($H272),YEAR(AF$4)=YEAR($H272)),#REF!,IF(AND(MONTH(AF$4)=MONTH($G272),YEAR(AF$4)=YEAR($G272)),#REF!,IF(AND(AF$4&lt;($H272+1),(AF$4+1)&gt;$G272),$T272,0)))</f>
        <v>#REF!</v>
      </c>
      <c r="AG272" s="1285">
        <f>IF(AND(MONTH(AG$4)=MONTH($H272),YEAR(AG$4)=YEAR($H272)),#REF!,IF(AND(MONTH(AG$4)=MONTH($G272),YEAR(AG$4)=YEAR($G272)),#REF!,IF(AND(AG$4&lt;($H272+1),(AG$4+1)&gt;$G272),$T272,0)))</f>
        <v>5738.04</v>
      </c>
      <c r="AH272" s="1285">
        <f>IF(AND(MONTH(AH$4)=MONTH($H272),YEAR(AH$4)=YEAR($H272)),#REF!,IF(AND(MONTH(AH$4)=MONTH($G272),YEAR(AH$4)=YEAR($G272)),#REF!,IF(AND(AH$4&lt;($H272+1),(AH$4+1)&gt;$G272),$T272,0)))</f>
        <v>5738.04</v>
      </c>
      <c r="AI272" s="1285">
        <f>IF(AND(MONTH(AI$4)=MONTH($H272),YEAR(AI$4)=YEAR($H272)),#REF!,IF(AND(MONTH(AI$4)=MONTH($G272),YEAR(AI$4)=YEAR($G272)),#REF!,IF(AND(AI$4&lt;($H272+1),(AI$4+1)&gt;$G272),$R272,0)))</f>
        <v>0</v>
      </c>
      <c r="AJ272" s="1285">
        <f>IF(AND(MONTH(AJ$4)=MONTH($H272),YEAR(AJ$4)=YEAR($H272)),#REF!,IF(AND(MONTH(AJ$4)=MONTH($G272),YEAR(AJ$4)=YEAR($G272)),#REF!,IF(AND(AJ$4&lt;($H272+1),(AJ$4+1)&gt;$G272),$U272,0)))</f>
        <v>0</v>
      </c>
      <c r="AK272" s="1285">
        <f>IF(AND(MONTH(AK$4)=MONTH($H272),YEAR(AK$4)=YEAR($H272)),#REF!,IF(AND(MONTH(AK$4)=MONTH($G272),YEAR(AK$4)=YEAR($G272)),#REF!,IF(AND(AK$4&lt;($H272+1),(AK$4+1)&gt;$G272),$U272,0)))</f>
        <v>0</v>
      </c>
      <c r="AL272" s="1285">
        <f>IF(AND(MONTH(AL$4)=MONTH($H272),YEAR(AL$4)=YEAR($H272)),#REF!,IF(AND(MONTH(AL$4)=MONTH($G272),YEAR(AL$4)=YEAR($G272)),#REF!,IF(AND(AL$4&lt;($H272+1),(AL$4+1)&gt;$G272),$U272,0)))</f>
        <v>0</v>
      </c>
      <c r="AM272" s="1285">
        <f>IF(AND(MONTH(AM$4)=MONTH($H272),YEAR(AM$4)=YEAR($H272)),#REF!,IF(AND(MONTH(AM$4)=MONTH($G272),YEAR(AM$4)=YEAR($G272)),#REF!,IF(AND(AM$4&lt;($H272+1),(AM$4+1)&gt;$G272),$U272,0)))</f>
        <v>0</v>
      </c>
      <c r="AN272" s="1285">
        <f>IF(AND(MONTH(AN$4)=MONTH($H272),YEAR(AN$4)=YEAR($H272)),#REF!,IF(AND(MONTH(AN$4)=MONTH($G272),YEAR(AN$4)=YEAR($G272)),#REF!,IF(AND(AN$4&lt;($H272+1),(AN$4+1)&gt;$G272),$U272,0)))</f>
        <v>0</v>
      </c>
      <c r="AO272" s="1285">
        <f>IF(AND(MONTH(AO$4)=MONTH($H272),YEAR(AO$4)=YEAR($H272)),#REF!,IF(AND(MONTH(AO$4)=MONTH($G272),YEAR(AO$4)=YEAR($G272)),#REF!,IF(AND(AO$4&lt;($H272+1),(AO$4+1)&gt;$G272),$U272,0)))</f>
        <v>0</v>
      </c>
      <c r="AP272" s="1285">
        <f>IF(AND(MONTH(AP$4)=MONTH($H272),YEAR(AP$4)=YEAR($H272)),#REF!,IF(AND(MONTH(AP$4)=MONTH($G272),YEAR(AP$4)=YEAR($G272)),#REF!,IF(AND(AP$4&lt;($H272+1),(AP$4+1)&gt;$G272),$U272,0)))</f>
        <v>0</v>
      </c>
      <c r="AQ272" s="1285">
        <f>IF(AND(MONTH(AQ$4)=MONTH($H272),YEAR(AQ$4)=YEAR($H272)),#REF!,IF(AND(MONTH(AQ$4)=MONTH($G272),YEAR(AQ$4)=YEAR($G272)),#REF!,IF(AND(AQ$4&lt;($H272+1),(AQ$4+1)&gt;$G272),$U272,0)))</f>
        <v>0</v>
      </c>
      <c r="AR272" s="1285" t="e">
        <f>IF(AND(MONTH(AR$4)=MONTH($H272),YEAR(AR$4)=YEAR($H272)),#REF!,IF(AND(MONTH(AR$4)=MONTH($G272),YEAR(AR$4)=YEAR($G272)),#REF!,IF(AND(AR$4&lt;($H272+1),(AR$4+1)&gt;$G272),$U272,0)))</f>
        <v>#REF!</v>
      </c>
      <c r="AS272" s="1285">
        <f>IF(AND(MONTH(AS$4)=MONTH($H272),YEAR(AS$4)=YEAR($H272)),#REF!,IF(AND(MONTH(AS$4)=MONTH($G272),YEAR(AS$4)=YEAR($G272)),#REF!,IF(AND(AS$4&lt;($H272+1),(AS$4+1)&gt;$G272),$U272,0)))</f>
        <v>1062.5999999999999</v>
      </c>
      <c r="AT272" s="1285">
        <f>IF(AND(MONTH(AT$4)=MONTH($H272),YEAR(AT$4)=YEAR($H272)),#REF!,IF(AND(MONTH(AT$4)=MONTH($G272),YEAR(AT$4)=YEAR($G272)),#REF!,IF(AND(AT$4&lt;($H272+1),(AT$4+1)&gt;$G272),$U272,0)))</f>
        <v>1062.5999999999999</v>
      </c>
      <c r="AU272" s="1297"/>
      <c r="AV272" s="1028"/>
      <c r="AW272" s="1028"/>
    </row>
    <row r="273" spans="1:49" ht="18" customHeight="1">
      <c r="A273" s="1186">
        <v>107</v>
      </c>
      <c r="B273" s="1196" t="s">
        <v>286</v>
      </c>
      <c r="C273" s="1196" t="s">
        <v>71</v>
      </c>
      <c r="D273" s="1196"/>
      <c r="E273" s="1209"/>
      <c r="F273" s="1350" t="s">
        <v>300</v>
      </c>
      <c r="G273" s="1211">
        <v>45566</v>
      </c>
      <c r="H273" s="1211">
        <v>45930</v>
      </c>
      <c r="I273" s="1256"/>
      <c r="J273" s="1257">
        <v>0</v>
      </c>
      <c r="K273" s="1257">
        <v>462</v>
      </c>
      <c r="L273" s="1260">
        <v>0</v>
      </c>
      <c r="M273" s="1260">
        <v>0</v>
      </c>
      <c r="N273" s="1259">
        <v>12.535</v>
      </c>
      <c r="O273" s="1260">
        <v>2.2999999999999998</v>
      </c>
      <c r="P273" s="1261">
        <f>N273+O273</f>
        <v>14.835000000000001</v>
      </c>
      <c r="Q273" s="1288">
        <f t="shared" si="82"/>
        <v>0</v>
      </c>
      <c r="R273" s="1285">
        <f t="shared" si="94"/>
        <v>0</v>
      </c>
      <c r="S273" s="1285">
        <f t="shared" ref="S273:S274" si="99">SUM(Q273:R273)</f>
        <v>0</v>
      </c>
      <c r="T273" s="1285">
        <f t="shared" si="95"/>
        <v>5791.17</v>
      </c>
      <c r="U273" s="1285">
        <f t="shared" si="96"/>
        <v>1062.5999999999999</v>
      </c>
      <c r="V273" s="1285">
        <f t="shared" ref="V273:V274" si="100">SUM(T273:U273)</f>
        <v>6853.77</v>
      </c>
      <c r="W273" s="1285">
        <f>IF(AND(MONTH(W$4)=MONTH($H273),YEAR(W$4)=YEAR($H273)),#REF!,IF(AND(MONTH(W$4)=MONTH($G273),YEAR(W$4)=YEAR($G273)),#REF!,IF(AND(W$4&lt;($H273+1),(W$4+1)&gt;$G273),$Q273,0)))</f>
        <v>0</v>
      </c>
      <c r="X273" s="1285">
        <f>IF(AND(MONTH(X$4)=MONTH($H273),YEAR(X$4)=YEAR($H273)),#REF!,IF(AND(MONTH(X$4)=MONTH($G273),YEAR(X$4)=YEAR($G273)),#REF!,IF(AND(X$4&lt;($H273+1),(X$4+1)&gt;$G273),$T273,0)))</f>
        <v>0</v>
      </c>
      <c r="Y273" s="1285">
        <f>IF(AND(MONTH(Y$4)=MONTH($H273),YEAR(Y$4)=YEAR($H273)),#REF!,IF(AND(MONTH(Y$4)=MONTH($G273),YEAR(Y$4)=YEAR($G273)),#REF!,IF(AND(Y$4&lt;($H273+1),(Y$4+1)&gt;$G273),$T273,0)))</f>
        <v>0</v>
      </c>
      <c r="Z273" s="1285">
        <f>IF(AND(MONTH(Z$4)=MONTH($H273),YEAR(Z$4)=YEAR($H273)),#REF!,IF(AND(MONTH(Z$4)=MONTH($G273),YEAR(Z$4)=YEAR($G273)),#REF!,IF(AND(Z$4&lt;($H273+1),(Z$4+1)&gt;$G273),$T273,0)))</f>
        <v>0</v>
      </c>
      <c r="AA273" s="1285">
        <f>IF(AND(MONTH(AA$4)=MONTH($H273),YEAR(AA$4)=YEAR($H273)),#REF!,IF(AND(MONTH(AA$4)=MONTH($G273),YEAR(AA$4)=YEAR($G273)),#REF!,IF(AND(AA$4&lt;($H273+1),(AA$4+1)&gt;$G273),$T273,0)))</f>
        <v>0</v>
      </c>
      <c r="AB273" s="1285">
        <f>IF(AND(MONTH(AB$4)=MONTH($H273),YEAR(AB$4)=YEAR($H273)),#REF!,IF(AND(MONTH(AB$4)=MONTH($G273),YEAR(AB$4)=YEAR($G273)),#REF!,IF(AND(AB$4&lt;($H273+1),(AB$4+1)&gt;$G273),$T273,0)))</f>
        <v>0</v>
      </c>
      <c r="AC273" s="1285">
        <f>IF(AND(MONTH(AC$4)=MONTH($H273),YEAR(AC$4)=YEAR($H273)),#REF!,IF(AND(MONTH(AC$4)=MONTH($G273),YEAR(AC$4)=YEAR($G273)),#REF!,IF(AND(AC$4&lt;($H273+1),(AC$4+1)&gt;$G273),$T273,0)))</f>
        <v>0</v>
      </c>
      <c r="AD273" s="1285">
        <f>IF(AND(MONTH(AD$4)=MONTH($H273),YEAR(AD$4)=YEAR($H273)),#REF!,IF(AND(MONTH(AD$4)=MONTH($G273),YEAR(AD$4)=YEAR($G273)),#REF!,IF(AND(AD$4&lt;($H273+1),(AD$4+1)&gt;$G273),$T273,0)))</f>
        <v>0</v>
      </c>
      <c r="AE273" s="1285">
        <f>IF(AND(MONTH(AE$4)=MONTH($H273),YEAR(AE$4)=YEAR($H273)),#REF!,IF(AND(MONTH(AE$4)=MONTH($G273),YEAR(AE$4)=YEAR($G273)),#REF!,IF(AND(AE$4&lt;($H273+1),(AE$4+1)&gt;$G273),$T273,0)))</f>
        <v>0</v>
      </c>
      <c r="AF273" s="1285">
        <f>IF(AND(MONTH(AF$4)=MONTH($H273),YEAR(AF$4)=YEAR($H273)),#REF!,IF(AND(MONTH(AF$4)=MONTH($G273),YEAR(AF$4)=YEAR($G273)),#REF!,IF(AND(AF$4&lt;($H273+1),(AF$4+1)&gt;$G273),$T273,0)))</f>
        <v>0</v>
      </c>
      <c r="AG273" s="1285">
        <f>IF(AND(MONTH(AG$4)=MONTH($H273),YEAR(AG$4)=YEAR($H273)),#REF!,IF(AND(MONTH(AG$4)=MONTH($G273),YEAR(AG$4)=YEAR($G273)),#REF!,IF(AND(AG$4&lt;($H273+1),(AG$4+1)&gt;$G273),$T273,0)))</f>
        <v>0</v>
      </c>
      <c r="AH273" s="1285">
        <f>IF(AND(MONTH(AH$4)=MONTH($H273),YEAR(AH$4)=YEAR($H273)),#REF!,IF(AND(MONTH(AH$4)=MONTH($G273),YEAR(AH$4)=YEAR($G273)),#REF!,IF(AND(AH$4&lt;($H273+1),(AH$4+1)&gt;$G273),$T273,0)))</f>
        <v>0</v>
      </c>
      <c r="AI273" s="1285">
        <f>IF(AND(MONTH(AI$4)=MONTH($H273),YEAR(AI$4)=YEAR($H273)),#REF!,IF(AND(MONTH(AI$4)=MONTH($G273),YEAR(AI$4)=YEAR($G273)),#REF!,IF(AND(AI$4&lt;($H273+1),(AI$4+1)&gt;$G273),$R273,0)))</f>
        <v>0</v>
      </c>
      <c r="AJ273" s="1285">
        <f>IF(AND(MONTH(AJ$4)=MONTH($H273),YEAR(AJ$4)=YEAR($H273)),#REF!,IF(AND(MONTH(AJ$4)=MONTH($G273),YEAR(AJ$4)=YEAR($G273)),#REF!,IF(AND(AJ$4&lt;($H273+1),(AJ$4+1)&gt;$G273),$U273,0)))</f>
        <v>0</v>
      </c>
      <c r="AK273" s="1285">
        <f>IF(AND(MONTH(AK$4)=MONTH($H273),YEAR(AK$4)=YEAR($H273)),#REF!,IF(AND(MONTH(AK$4)=MONTH($G273),YEAR(AK$4)=YEAR($G273)),#REF!,IF(AND(AK$4&lt;($H273+1),(AK$4+1)&gt;$G273),$U273,0)))</f>
        <v>0</v>
      </c>
      <c r="AL273" s="1285">
        <f>IF(AND(MONTH(AL$4)=MONTH($H273),YEAR(AL$4)=YEAR($H273)),#REF!,IF(AND(MONTH(AL$4)=MONTH($G273),YEAR(AL$4)=YEAR($G273)),#REF!,IF(AND(AL$4&lt;($H273+1),(AL$4+1)&gt;$G273),$U273,0)))</f>
        <v>0</v>
      </c>
      <c r="AM273" s="1285">
        <f>IF(AND(MONTH(AM$4)=MONTH($H273),YEAR(AM$4)=YEAR($H273)),#REF!,IF(AND(MONTH(AM$4)=MONTH($G273),YEAR(AM$4)=YEAR($G273)),#REF!,IF(AND(AM$4&lt;($H273+1),(AM$4+1)&gt;$G273),$U273,0)))</f>
        <v>0</v>
      </c>
      <c r="AN273" s="1285">
        <f>IF(AND(MONTH(AN$4)=MONTH($H273),YEAR(AN$4)=YEAR($H273)),#REF!,IF(AND(MONTH(AN$4)=MONTH($G273),YEAR(AN$4)=YEAR($G273)),#REF!,IF(AND(AN$4&lt;($H273+1),(AN$4+1)&gt;$G273),$U273,0)))</f>
        <v>0</v>
      </c>
      <c r="AO273" s="1285">
        <f>IF(AND(MONTH(AO$4)=MONTH($H273),YEAR(AO$4)=YEAR($H273)),#REF!,IF(AND(MONTH(AO$4)=MONTH($G273),YEAR(AO$4)=YEAR($G273)),#REF!,IF(AND(AO$4&lt;($H273+1),(AO$4+1)&gt;$G273),$U273,0)))</f>
        <v>0</v>
      </c>
      <c r="AP273" s="1285">
        <f>IF(AND(MONTH(AP$4)=MONTH($H273),YEAR(AP$4)=YEAR($H273)),#REF!,IF(AND(MONTH(AP$4)=MONTH($G273),YEAR(AP$4)=YEAR($G273)),#REF!,IF(AND(AP$4&lt;($H273+1),(AP$4+1)&gt;$G273),$U273,0)))</f>
        <v>0</v>
      </c>
      <c r="AQ273" s="1285">
        <f>IF(AND(MONTH(AQ$4)=MONTH($H273),YEAR(AQ$4)=YEAR($H273)),#REF!,IF(AND(MONTH(AQ$4)=MONTH($G273),YEAR(AQ$4)=YEAR($G273)),#REF!,IF(AND(AQ$4&lt;($H273+1),(AQ$4+1)&gt;$G273),$U273,0)))</f>
        <v>0</v>
      </c>
      <c r="AR273" s="1285">
        <f>IF(AND(MONTH(AR$4)=MONTH($H273),YEAR(AR$4)=YEAR($H273)),#REF!,IF(AND(MONTH(AR$4)=MONTH($G273),YEAR(AR$4)=YEAR($G273)),#REF!,IF(AND(AR$4&lt;($H273+1),(AR$4+1)&gt;$G273),$U273,0)))</f>
        <v>0</v>
      </c>
      <c r="AS273" s="1285">
        <f>IF(AND(MONTH(AS$4)=MONTH($H273),YEAR(AS$4)=YEAR($H273)),#REF!,IF(AND(MONTH(AS$4)=MONTH($G273),YEAR(AS$4)=YEAR($G273)),#REF!,IF(AND(AS$4&lt;($H273+1),(AS$4+1)&gt;$G273),$U273,0)))</f>
        <v>0</v>
      </c>
      <c r="AT273" s="1285">
        <f>IF(AND(MONTH(AT$4)=MONTH($H273),YEAR(AT$4)=YEAR($H273)),#REF!,IF(AND(MONTH(AT$4)=MONTH($G273),YEAR(AT$4)=YEAR($G273)),#REF!,IF(AND(AT$4&lt;($H273+1),(AT$4+1)&gt;$G273),$U273,0)))</f>
        <v>0</v>
      </c>
      <c r="AU273" s="1297"/>
      <c r="AV273" s="1028"/>
      <c r="AW273" s="1028"/>
    </row>
    <row r="274" spans="1:49" ht="18" customHeight="1">
      <c r="A274" s="1186">
        <v>107</v>
      </c>
      <c r="B274" s="1196" t="s">
        <v>286</v>
      </c>
      <c r="C274" s="1196" t="s">
        <v>71</v>
      </c>
      <c r="D274" s="1196"/>
      <c r="E274" s="1209"/>
      <c r="F274" s="1350" t="s">
        <v>300</v>
      </c>
      <c r="G274" s="1211">
        <v>45931</v>
      </c>
      <c r="H274" s="1211">
        <v>46295</v>
      </c>
      <c r="I274" s="1256"/>
      <c r="J274" s="1257">
        <v>0</v>
      </c>
      <c r="K274" s="1257">
        <v>462</v>
      </c>
      <c r="L274" s="1260">
        <v>0</v>
      </c>
      <c r="M274" s="1260">
        <v>0</v>
      </c>
      <c r="N274" s="1259">
        <v>12.65</v>
      </c>
      <c r="O274" s="1260">
        <v>2.2999999999999998</v>
      </c>
      <c r="P274" s="1261">
        <f>N274+O274</f>
        <v>14.95</v>
      </c>
      <c r="Q274" s="1288">
        <f t="shared" si="82"/>
        <v>0</v>
      </c>
      <c r="R274" s="1285">
        <f t="shared" si="94"/>
        <v>0</v>
      </c>
      <c r="S274" s="1285">
        <f t="shared" si="99"/>
        <v>0</v>
      </c>
      <c r="T274" s="1285">
        <f t="shared" si="95"/>
        <v>5844.3</v>
      </c>
      <c r="U274" s="1285">
        <f t="shared" si="96"/>
        <v>1062.5999999999999</v>
      </c>
      <c r="V274" s="1285">
        <f t="shared" si="100"/>
        <v>6906.9</v>
      </c>
      <c r="W274" s="1285">
        <f>IF(AND(MONTH(W$4)=MONTH($H274),YEAR(W$4)=YEAR($H274)),#REF!,IF(AND(MONTH(W$4)=MONTH($G274),YEAR(W$4)=YEAR($G274)),#REF!,IF(AND(W$4&lt;($H274+1),(W$4+1)&gt;$G274),$Q274,0)))</f>
        <v>0</v>
      </c>
      <c r="X274" s="1285">
        <f>IF(AND(MONTH(X$4)=MONTH($H274),YEAR(X$4)=YEAR($H274)),#REF!,IF(AND(MONTH(X$4)=MONTH($G274),YEAR(X$4)=YEAR($G274)),#REF!,IF(AND(X$4&lt;($H274+1),(X$4+1)&gt;$G274),$T274,0)))</f>
        <v>0</v>
      </c>
      <c r="Y274" s="1285">
        <f>IF(AND(MONTH(Y$4)=MONTH($H274),YEAR(Y$4)=YEAR($H274)),#REF!,IF(AND(MONTH(Y$4)=MONTH($G274),YEAR(Y$4)=YEAR($G274)),#REF!,IF(AND(Y$4&lt;($H274+1),(Y$4+1)&gt;$G274),$T274,0)))</f>
        <v>0</v>
      </c>
      <c r="Z274" s="1285">
        <f>IF(AND(MONTH(Z$4)=MONTH($H274),YEAR(Z$4)=YEAR($H274)),#REF!,IF(AND(MONTH(Z$4)=MONTH($G274),YEAR(Z$4)=YEAR($G274)),#REF!,IF(AND(Z$4&lt;($H274+1),(Z$4+1)&gt;$G274),$T274,0)))</f>
        <v>0</v>
      </c>
      <c r="AA274" s="1285">
        <f>IF(AND(MONTH(AA$4)=MONTH($H274),YEAR(AA$4)=YEAR($H274)),#REF!,IF(AND(MONTH(AA$4)=MONTH($G274),YEAR(AA$4)=YEAR($G274)),#REF!,IF(AND(AA$4&lt;($H274+1),(AA$4+1)&gt;$G274),$T274,0)))</f>
        <v>0</v>
      </c>
      <c r="AB274" s="1285">
        <f>IF(AND(MONTH(AB$4)=MONTH($H274),YEAR(AB$4)=YEAR($H274)),#REF!,IF(AND(MONTH(AB$4)=MONTH($G274),YEAR(AB$4)=YEAR($G274)),#REF!,IF(AND(AB$4&lt;($H274+1),(AB$4+1)&gt;$G274),$T274,0)))</f>
        <v>0</v>
      </c>
      <c r="AC274" s="1285">
        <f>IF(AND(MONTH(AC$4)=MONTH($H274),YEAR(AC$4)=YEAR($H274)),#REF!,IF(AND(MONTH(AC$4)=MONTH($G274),YEAR(AC$4)=YEAR($G274)),#REF!,IF(AND(AC$4&lt;($H274+1),(AC$4+1)&gt;$G274),$T274,0)))</f>
        <v>0</v>
      </c>
      <c r="AD274" s="1285">
        <f>IF(AND(MONTH(AD$4)=MONTH($H274),YEAR(AD$4)=YEAR($H274)),#REF!,IF(AND(MONTH(AD$4)=MONTH($G274),YEAR(AD$4)=YEAR($G274)),#REF!,IF(AND(AD$4&lt;($H274+1),(AD$4+1)&gt;$G274),$T274,0)))</f>
        <v>0</v>
      </c>
      <c r="AE274" s="1285">
        <f>IF(AND(MONTH(AE$4)=MONTH($H274),YEAR(AE$4)=YEAR($H274)),#REF!,IF(AND(MONTH(AE$4)=MONTH($G274),YEAR(AE$4)=YEAR($G274)),#REF!,IF(AND(AE$4&lt;($H274+1),(AE$4+1)&gt;$G274),$T274,0)))</f>
        <v>0</v>
      </c>
      <c r="AF274" s="1285">
        <f>IF(AND(MONTH(AF$4)=MONTH($H274),YEAR(AF$4)=YEAR($H274)),#REF!,IF(AND(MONTH(AF$4)=MONTH($G274),YEAR(AF$4)=YEAR($G274)),#REF!,IF(AND(AF$4&lt;($H274+1),(AF$4+1)&gt;$G274),$T274,0)))</f>
        <v>0</v>
      </c>
      <c r="AG274" s="1285">
        <f>IF(AND(MONTH(AG$4)=MONTH($H274),YEAR(AG$4)=YEAR($H274)),#REF!,IF(AND(MONTH(AG$4)=MONTH($G274),YEAR(AG$4)=YEAR($G274)),#REF!,IF(AND(AG$4&lt;($H274+1),(AG$4+1)&gt;$G274),$T274,0)))</f>
        <v>0</v>
      </c>
      <c r="AH274" s="1285">
        <f>IF(AND(MONTH(AH$4)=MONTH($H274),YEAR(AH$4)=YEAR($H274)),#REF!,IF(AND(MONTH(AH$4)=MONTH($G274),YEAR(AH$4)=YEAR($G274)),#REF!,IF(AND(AH$4&lt;($H274+1),(AH$4+1)&gt;$G274),$T274,0)))</f>
        <v>0</v>
      </c>
      <c r="AI274" s="1285">
        <f>IF(AND(MONTH(AI$4)=MONTH($H274),YEAR(AI$4)=YEAR($H274)),#REF!,IF(AND(MONTH(AI$4)=MONTH($G274),YEAR(AI$4)=YEAR($G274)),#REF!,IF(AND(AI$4&lt;($H274+1),(AI$4+1)&gt;$G274),$R274,0)))</f>
        <v>0</v>
      </c>
      <c r="AJ274" s="1285">
        <f>IF(AND(MONTH(AJ$4)=MONTH($H274),YEAR(AJ$4)=YEAR($H274)),#REF!,IF(AND(MONTH(AJ$4)=MONTH($G274),YEAR(AJ$4)=YEAR($G274)),#REF!,IF(AND(AJ$4&lt;($H274+1),(AJ$4+1)&gt;$G274),$U274,0)))</f>
        <v>0</v>
      </c>
      <c r="AK274" s="1285">
        <f>IF(AND(MONTH(AK$4)=MONTH($H274),YEAR(AK$4)=YEAR($H274)),#REF!,IF(AND(MONTH(AK$4)=MONTH($G274),YEAR(AK$4)=YEAR($G274)),#REF!,IF(AND(AK$4&lt;($H274+1),(AK$4+1)&gt;$G274),$U274,0)))</f>
        <v>0</v>
      </c>
      <c r="AL274" s="1285">
        <f>IF(AND(MONTH(AL$4)=MONTH($H274),YEAR(AL$4)=YEAR($H274)),#REF!,IF(AND(MONTH(AL$4)=MONTH($G274),YEAR(AL$4)=YEAR($G274)),#REF!,IF(AND(AL$4&lt;($H274+1),(AL$4+1)&gt;$G274),$U274,0)))</f>
        <v>0</v>
      </c>
      <c r="AM274" s="1285">
        <f>IF(AND(MONTH(AM$4)=MONTH($H274),YEAR(AM$4)=YEAR($H274)),#REF!,IF(AND(MONTH(AM$4)=MONTH($G274),YEAR(AM$4)=YEAR($G274)),#REF!,IF(AND(AM$4&lt;($H274+1),(AM$4+1)&gt;$G274),$U274,0)))</f>
        <v>0</v>
      </c>
      <c r="AN274" s="1285">
        <f>IF(AND(MONTH(AN$4)=MONTH($H274),YEAR(AN$4)=YEAR($H274)),#REF!,IF(AND(MONTH(AN$4)=MONTH($G274),YEAR(AN$4)=YEAR($G274)),#REF!,IF(AND(AN$4&lt;($H274+1),(AN$4+1)&gt;$G274),$U274,0)))</f>
        <v>0</v>
      </c>
      <c r="AO274" s="1285">
        <f>IF(AND(MONTH(AO$4)=MONTH($H274),YEAR(AO$4)=YEAR($H274)),#REF!,IF(AND(MONTH(AO$4)=MONTH($G274),YEAR(AO$4)=YEAR($G274)),#REF!,IF(AND(AO$4&lt;($H274+1),(AO$4+1)&gt;$G274),$U274,0)))</f>
        <v>0</v>
      </c>
      <c r="AP274" s="1285">
        <f>IF(AND(MONTH(AP$4)=MONTH($H274),YEAR(AP$4)=YEAR($H274)),#REF!,IF(AND(MONTH(AP$4)=MONTH($G274),YEAR(AP$4)=YEAR($G274)),#REF!,IF(AND(AP$4&lt;($H274+1),(AP$4+1)&gt;$G274),$U274,0)))</f>
        <v>0</v>
      </c>
      <c r="AQ274" s="1285">
        <f>IF(AND(MONTH(AQ$4)=MONTH($H274),YEAR(AQ$4)=YEAR($H274)),#REF!,IF(AND(MONTH(AQ$4)=MONTH($G274),YEAR(AQ$4)=YEAR($G274)),#REF!,IF(AND(AQ$4&lt;($H274+1),(AQ$4+1)&gt;$G274),$U274,0)))</f>
        <v>0</v>
      </c>
      <c r="AR274" s="1285">
        <f>IF(AND(MONTH(AR$4)=MONTH($H274),YEAR(AR$4)=YEAR($H274)),#REF!,IF(AND(MONTH(AR$4)=MONTH($G274),YEAR(AR$4)=YEAR($G274)),#REF!,IF(AND(AR$4&lt;($H274+1),(AR$4+1)&gt;$G274),$U274,0)))</f>
        <v>0</v>
      </c>
      <c r="AS274" s="1285">
        <f>IF(AND(MONTH(AS$4)=MONTH($H274),YEAR(AS$4)=YEAR($H274)),#REF!,IF(AND(MONTH(AS$4)=MONTH($G274),YEAR(AS$4)=YEAR($G274)),#REF!,IF(AND(AS$4&lt;($H274+1),(AS$4+1)&gt;$G274),$U274,0)))</f>
        <v>0</v>
      </c>
      <c r="AT274" s="1285">
        <f>IF(AND(MONTH(AT$4)=MONTH($H274),YEAR(AT$4)=YEAR($H274)),#REF!,IF(AND(MONTH(AT$4)=MONTH($G274),YEAR(AT$4)=YEAR($G274)),#REF!,IF(AND(AT$4&lt;($H274+1),(AT$4+1)&gt;$G274),$U274,0)))</f>
        <v>0</v>
      </c>
      <c r="AU274" s="1297"/>
      <c r="AV274" s="1028"/>
      <c r="AW274" s="1028"/>
    </row>
    <row r="275" spans="1:49" ht="18" customHeight="1">
      <c r="A275" s="1186">
        <v>108</v>
      </c>
      <c r="B275" s="1187" t="s">
        <v>286</v>
      </c>
      <c r="C275" s="1187" t="s">
        <v>85</v>
      </c>
      <c r="D275" s="1187"/>
      <c r="E275" s="1187" t="s">
        <v>302</v>
      </c>
      <c r="F275" s="1304" t="s">
        <v>303</v>
      </c>
      <c r="G275" s="1190">
        <v>44835</v>
      </c>
      <c r="H275" s="1190">
        <v>45199</v>
      </c>
      <c r="I275" s="1235"/>
      <c r="J275" s="1236">
        <v>0</v>
      </c>
      <c r="K275" s="1236">
        <v>1238</v>
      </c>
      <c r="L275" s="1237">
        <v>12.7075</v>
      </c>
      <c r="M275" s="1237">
        <v>1.38</v>
      </c>
      <c r="N275" s="1237">
        <v>13.693625000000001</v>
      </c>
      <c r="O275" s="1238">
        <v>2.2999999999999998</v>
      </c>
      <c r="P275" s="1234">
        <f>L275+M275</f>
        <v>14.0875</v>
      </c>
      <c r="Q275" s="1284">
        <f t="shared" si="82"/>
        <v>15731.885</v>
      </c>
      <c r="R275" s="1285">
        <f t="shared" si="94"/>
        <v>1708.44</v>
      </c>
      <c r="S275" s="1285">
        <f t="shared" si="97"/>
        <v>17440.325000000001</v>
      </c>
      <c r="T275" s="1285">
        <f t="shared" si="95"/>
        <v>16952.707750000001</v>
      </c>
      <c r="U275" s="1285">
        <f t="shared" si="96"/>
        <v>2847.4</v>
      </c>
      <c r="V275" s="1285">
        <f t="shared" si="98"/>
        <v>19800.107749999999</v>
      </c>
      <c r="W275" s="1285">
        <f>IF(AND(MONTH(W$4)=MONTH($H275),YEAR(W$4)=YEAR($H275)),#REF!,IF(AND(MONTH(W$4)=MONTH($G275),YEAR(W$4)=YEAR($G275)),#REF!,IF(AND(W$4&lt;($H275+1),(W$4+1)&gt;$G275),$Q275,0)))</f>
        <v>15731.885</v>
      </c>
      <c r="X275" s="1285">
        <f>IF(AND(MONTH(X$4)=MONTH($H275),YEAR(X$4)=YEAR($H275)),#REF!,IF(AND(MONTH(X$4)=MONTH($G275),YEAR(X$4)=YEAR($G275)),#REF!,IF(AND(X$4&lt;($H275+1),(X$4+1)&gt;$G275),$T275,0)))</f>
        <v>16952.707750000001</v>
      </c>
      <c r="Y275" s="1285">
        <f>IF(AND(MONTH(Y$4)=MONTH($H275),YEAR(Y$4)=YEAR($H275)),#REF!,IF(AND(MONTH(Y$4)=MONTH($G275),YEAR(Y$4)=YEAR($G275)),#REF!,IF(AND(Y$4&lt;($H275+1),(Y$4+1)&gt;$G275),$T275,0)))</f>
        <v>16952.707750000001</v>
      </c>
      <c r="Z275" s="1285">
        <f>IF(AND(MONTH(Z$4)=MONTH($H275),YEAR(Z$4)=YEAR($H275)),#REF!,IF(AND(MONTH(Z$4)=MONTH($G275),YEAR(Z$4)=YEAR($G275)),#REF!,IF(AND(Z$4&lt;($H275+1),(Z$4+1)&gt;$G275),$T275,0)))</f>
        <v>16952.707750000001</v>
      </c>
      <c r="AA275" s="1285">
        <f>IF(AND(MONTH(AA$4)=MONTH($H275),YEAR(AA$4)=YEAR($H275)),#REF!,IF(AND(MONTH(AA$4)=MONTH($G275),YEAR(AA$4)=YEAR($G275)),#REF!,IF(AND(AA$4&lt;($H275+1),(AA$4+1)&gt;$G275),$T275,0)))</f>
        <v>16952.707750000001</v>
      </c>
      <c r="AB275" s="1285">
        <f>IF(AND(MONTH(AB$4)=MONTH($H275),YEAR(AB$4)=YEAR($H275)),#REF!,IF(AND(MONTH(AB$4)=MONTH($G275),YEAR(AB$4)=YEAR($G275)),#REF!,IF(AND(AB$4&lt;($H275+1),(AB$4+1)&gt;$G275),$T275,0)))</f>
        <v>16952.707750000001</v>
      </c>
      <c r="AC275" s="1285">
        <f>IF(AND(MONTH(AC$4)=MONTH($H275),YEAR(AC$4)=YEAR($H275)),#REF!,IF(AND(MONTH(AC$4)=MONTH($G275),YEAR(AC$4)=YEAR($G275)),#REF!,IF(AND(AC$4&lt;($H275+1),(AC$4+1)&gt;$G275),$T275,0)))</f>
        <v>16952.707750000001</v>
      </c>
      <c r="AD275" s="1285">
        <f>IF(AND(MONTH(AD$4)=MONTH($H275),YEAR(AD$4)=YEAR($H275)),#REF!,IF(AND(MONTH(AD$4)=MONTH($G275),YEAR(AD$4)=YEAR($G275)),#REF!,IF(AND(AD$4&lt;($H275+1),(AD$4+1)&gt;$G275),$T275,0)))</f>
        <v>16952.707750000001</v>
      </c>
      <c r="AE275" s="1285" t="e">
        <f>IF(AND(MONTH(AE$4)=MONTH($H275),YEAR(AE$4)=YEAR($H275)),#REF!,IF(AND(MONTH(AE$4)=MONTH($G275),YEAR(AE$4)=YEAR($G275)),#REF!,IF(AND(AE$4&lt;($H275+1),(AE$4+1)&gt;$G275),$T275,0)))</f>
        <v>#REF!</v>
      </c>
      <c r="AF275" s="1285">
        <f>IF(AND(MONTH(AF$4)=MONTH($H275),YEAR(AF$4)=YEAR($H275)),#REF!,IF(AND(MONTH(AF$4)=MONTH($G275),YEAR(AF$4)=YEAR($G275)),#REF!,IF(AND(AF$4&lt;($H275+1),(AF$4+1)&gt;$G275),$T275,0)))</f>
        <v>0</v>
      </c>
      <c r="AG275" s="1285">
        <f>IF(AND(MONTH(AG$4)=MONTH($H275),YEAR(AG$4)=YEAR($H275)),#REF!,IF(AND(MONTH(AG$4)=MONTH($G275),YEAR(AG$4)=YEAR($G275)),#REF!,IF(AND(AG$4&lt;($H275+1),(AG$4+1)&gt;$G275),$T275,0)))</f>
        <v>0</v>
      </c>
      <c r="AH275" s="1285">
        <f>IF(AND(MONTH(AH$4)=MONTH($H275),YEAR(AH$4)=YEAR($H275)),#REF!,IF(AND(MONTH(AH$4)=MONTH($G275),YEAR(AH$4)=YEAR($G275)),#REF!,IF(AND(AH$4&lt;($H275+1),(AH$4+1)&gt;$G275),$T275,0)))</f>
        <v>0</v>
      </c>
      <c r="AI275" s="1285">
        <f>IF(AND(MONTH(AI$4)=MONTH($H275),YEAR(AI$4)=YEAR($H275)),#REF!,IF(AND(MONTH(AI$4)=MONTH($G275),YEAR(AI$4)=YEAR($G275)),#REF!,IF(AND(AI$4&lt;($H275+1),(AI$4+1)&gt;$G275),$R275,0)))</f>
        <v>1708.44</v>
      </c>
      <c r="AJ275" s="1285">
        <f>IF(AND(MONTH(AJ$4)=MONTH($H275),YEAR(AJ$4)=YEAR($H275)),#REF!,IF(AND(MONTH(AJ$4)=MONTH($G275),YEAR(AJ$4)=YEAR($G275)),#REF!,IF(AND(AJ$4&lt;($H275+1),(AJ$4+1)&gt;$G275),$U275,0)))</f>
        <v>2847.4</v>
      </c>
      <c r="AK275" s="1285">
        <f>IF(AND(MONTH(AK$4)=MONTH($H275),YEAR(AK$4)=YEAR($H275)),#REF!,IF(AND(MONTH(AK$4)=MONTH($G275),YEAR(AK$4)=YEAR($G275)),#REF!,IF(AND(AK$4&lt;($H275+1),(AK$4+1)&gt;$G275),$U275,0)))</f>
        <v>2847.4</v>
      </c>
      <c r="AL275" s="1285">
        <f>IF(AND(MONTH(AL$4)=MONTH($H275),YEAR(AL$4)=YEAR($H275)),#REF!,IF(AND(MONTH(AL$4)=MONTH($G275),YEAR(AL$4)=YEAR($G275)),#REF!,IF(AND(AL$4&lt;($H275+1),(AL$4+1)&gt;$G275),$U275,0)))</f>
        <v>2847.4</v>
      </c>
      <c r="AM275" s="1285">
        <f>IF(AND(MONTH(AM$4)=MONTH($H275),YEAR(AM$4)=YEAR($H275)),#REF!,IF(AND(MONTH(AM$4)=MONTH($G275),YEAR(AM$4)=YEAR($G275)),#REF!,IF(AND(AM$4&lt;($H275+1),(AM$4+1)&gt;$G275),$U275,0)))</f>
        <v>2847.4</v>
      </c>
      <c r="AN275" s="1285">
        <f>IF(AND(MONTH(AN$4)=MONTH($H275),YEAR(AN$4)=YEAR($H275)),#REF!,IF(AND(MONTH(AN$4)=MONTH($G275),YEAR(AN$4)=YEAR($G275)),#REF!,IF(AND(AN$4&lt;($H275+1),(AN$4+1)&gt;$G275),$U275,0)))</f>
        <v>2847.4</v>
      </c>
      <c r="AO275" s="1285">
        <f>IF(AND(MONTH(AO$4)=MONTH($H275),YEAR(AO$4)=YEAR($H275)),#REF!,IF(AND(MONTH(AO$4)=MONTH($G275),YEAR(AO$4)=YEAR($G275)),#REF!,IF(AND(AO$4&lt;($H275+1),(AO$4+1)&gt;$G275),$U275,0)))</f>
        <v>2847.4</v>
      </c>
      <c r="AP275" s="1285">
        <f>IF(AND(MONTH(AP$4)=MONTH($H275),YEAR(AP$4)=YEAR($H275)),#REF!,IF(AND(MONTH(AP$4)=MONTH($G275),YEAR(AP$4)=YEAR($G275)),#REF!,IF(AND(AP$4&lt;($H275+1),(AP$4+1)&gt;$G275),$U275,0)))</f>
        <v>2847.4</v>
      </c>
      <c r="AQ275" s="1285" t="e">
        <f>IF(AND(MONTH(AQ$4)=MONTH($H275),YEAR(AQ$4)=YEAR($H275)),#REF!,IF(AND(MONTH(AQ$4)=MONTH($G275),YEAR(AQ$4)=YEAR($G275)),#REF!,IF(AND(AQ$4&lt;($H275+1),(AQ$4+1)&gt;$G275),$U275,0)))</f>
        <v>#REF!</v>
      </c>
      <c r="AR275" s="1285">
        <f>IF(AND(MONTH(AR$4)=MONTH($H275),YEAR(AR$4)=YEAR($H275)),#REF!,IF(AND(MONTH(AR$4)=MONTH($G275),YEAR(AR$4)=YEAR($G275)),#REF!,IF(AND(AR$4&lt;($H275+1),(AR$4+1)&gt;$G275),$U275,0)))</f>
        <v>0</v>
      </c>
      <c r="AS275" s="1285">
        <f>IF(AND(MONTH(AS$4)=MONTH($H275),YEAR(AS$4)=YEAR($H275)),#REF!,IF(AND(MONTH(AS$4)=MONTH($G275),YEAR(AS$4)=YEAR($G275)),#REF!,IF(AND(AS$4&lt;($H275+1),(AS$4+1)&gt;$G275),$U275,0)))</f>
        <v>0</v>
      </c>
      <c r="AT275" s="1285">
        <f>IF(AND(MONTH(AT$4)=MONTH($H275),YEAR(AT$4)=YEAR($H275)),#REF!,IF(AND(MONTH(AT$4)=MONTH($G275),YEAR(AT$4)=YEAR($G275)),#REF!,IF(AND(AT$4&lt;($H275+1),(AT$4+1)&gt;$G275),$U275,0)))</f>
        <v>0</v>
      </c>
      <c r="AU275" s="1297"/>
      <c r="AV275" s="1028"/>
      <c r="AW275" s="1028"/>
    </row>
    <row r="276" spans="1:49" ht="18" customHeight="1">
      <c r="A276" s="1186">
        <v>108</v>
      </c>
      <c r="B276" s="1352" t="s">
        <v>286</v>
      </c>
      <c r="C276" s="1352" t="s">
        <v>85</v>
      </c>
      <c r="D276" s="1352"/>
      <c r="E276" s="1209" t="s">
        <v>302</v>
      </c>
      <c r="F276" s="1350" t="s">
        <v>303</v>
      </c>
      <c r="G276" s="1211">
        <v>45200</v>
      </c>
      <c r="H276" s="1211">
        <v>45565</v>
      </c>
      <c r="I276" s="1256"/>
      <c r="J276" s="1257">
        <v>1238</v>
      </c>
      <c r="K276" s="1257">
        <v>1238</v>
      </c>
      <c r="L276" s="1260">
        <v>0</v>
      </c>
      <c r="M276" s="1260">
        <v>0</v>
      </c>
      <c r="N276" s="1259">
        <v>12.65</v>
      </c>
      <c r="O276" s="1260">
        <v>2.2999999999999998</v>
      </c>
      <c r="P276" s="1261">
        <f>N276+O276</f>
        <v>14.95</v>
      </c>
      <c r="Q276" s="1285">
        <f>L276*J276</f>
        <v>0</v>
      </c>
      <c r="R276" s="1285">
        <f t="shared" si="94"/>
        <v>0</v>
      </c>
      <c r="S276" s="1285">
        <f t="shared" si="97"/>
        <v>0</v>
      </c>
      <c r="T276" s="1285">
        <f t="shared" si="95"/>
        <v>15660.7</v>
      </c>
      <c r="U276" s="1285">
        <f t="shared" si="96"/>
        <v>2847.4</v>
      </c>
      <c r="V276" s="1285">
        <f t="shared" si="98"/>
        <v>18508.099999999999</v>
      </c>
      <c r="W276" s="1285">
        <f>IF(AND(MONTH(W$4)=MONTH($H276),YEAR(W$4)=YEAR($H276)),#REF!,IF(AND(MONTH(W$4)=MONTH($G276),YEAR(W$4)=YEAR($G276)),#REF!,IF(AND(W$4&lt;($H276+1),(W$4+1)&gt;$G276),$Q276,0)))</f>
        <v>0</v>
      </c>
      <c r="X276" s="1285">
        <f>IF(AND(MONTH(X$4)=MONTH($H276),YEAR(X$4)=YEAR($H276)),#REF!,IF(AND(MONTH(X$4)=MONTH($G276),YEAR(X$4)=YEAR($G276)),#REF!,IF(AND(X$4&lt;($H276+1),(X$4+1)&gt;$G276),$T276,0)))</f>
        <v>0</v>
      </c>
      <c r="Y276" s="1285">
        <f>IF(AND(MONTH(Y$4)=MONTH($H276),YEAR(Y$4)=YEAR($H276)),#REF!,IF(AND(MONTH(Y$4)=MONTH($G276),YEAR(Y$4)=YEAR($G276)),#REF!,IF(AND(Y$4&lt;($H276+1),(Y$4+1)&gt;$G276),$T276,0)))</f>
        <v>0</v>
      </c>
      <c r="Z276" s="1285">
        <f>IF(AND(MONTH(Z$4)=MONTH($H276),YEAR(Z$4)=YEAR($H276)),#REF!,IF(AND(MONTH(Z$4)=MONTH($G276),YEAR(Z$4)=YEAR($G276)),#REF!,IF(AND(Z$4&lt;($H276+1),(Z$4+1)&gt;$G276),$T276,0)))</f>
        <v>0</v>
      </c>
      <c r="AA276" s="1285">
        <f>IF(AND(MONTH(AA$4)=MONTH($H276),YEAR(AA$4)=YEAR($H276)),#REF!,IF(AND(MONTH(AA$4)=MONTH($G276),YEAR(AA$4)=YEAR($G276)),#REF!,IF(AND(AA$4&lt;($H276+1),(AA$4+1)&gt;$G276),$T276,0)))</f>
        <v>0</v>
      </c>
      <c r="AB276" s="1285">
        <f>IF(AND(MONTH(AB$4)=MONTH($H276),YEAR(AB$4)=YEAR($H276)),#REF!,IF(AND(MONTH(AB$4)=MONTH($G276),YEAR(AB$4)=YEAR($G276)),#REF!,IF(AND(AB$4&lt;($H276+1),(AB$4+1)&gt;$G276),$T276,0)))</f>
        <v>0</v>
      </c>
      <c r="AC276" s="1285">
        <f>IF(AND(MONTH(AC$4)=MONTH($H276),YEAR(AC$4)=YEAR($H276)),#REF!,IF(AND(MONTH(AC$4)=MONTH($G276),YEAR(AC$4)=YEAR($G276)),#REF!,IF(AND(AC$4&lt;($H276+1),(AC$4+1)&gt;$G276),$T276,0)))</f>
        <v>0</v>
      </c>
      <c r="AD276" s="1285">
        <f>IF(AND(MONTH(AD$4)=MONTH($H276),YEAR(AD$4)=YEAR($H276)),#REF!,IF(AND(MONTH(AD$4)=MONTH($G276),YEAR(AD$4)=YEAR($G276)),#REF!,IF(AND(AD$4&lt;($H276+1),(AD$4+1)&gt;$G276),$T276,0)))</f>
        <v>0</v>
      </c>
      <c r="AE276" s="1285">
        <f>IF(AND(MONTH(AE$4)=MONTH($H276),YEAR(AE$4)=YEAR($H276)),#REF!,IF(AND(MONTH(AE$4)=MONTH($G276),YEAR(AE$4)=YEAR($G276)),#REF!,IF(AND(AE$4&lt;($H276+1),(AE$4+1)&gt;$G276),$T276,0)))</f>
        <v>0</v>
      </c>
      <c r="AF276" s="1285" t="e">
        <f>IF(AND(MONTH(AF$4)=MONTH($H276),YEAR(AF$4)=YEAR($H276)),#REF!,IF(AND(MONTH(AF$4)=MONTH($G276),YEAR(AF$4)=YEAR($G276)),#REF!,IF(AND(AF$4&lt;($H276+1),(AF$4+1)&gt;$G276),$T276,0)))</f>
        <v>#REF!</v>
      </c>
      <c r="AG276" s="1285">
        <f>IF(AND(MONTH(AG$4)=MONTH($H276),YEAR(AG$4)=YEAR($H276)),#REF!,IF(AND(MONTH(AG$4)=MONTH($G276),YEAR(AG$4)=YEAR($G276)),#REF!,IF(AND(AG$4&lt;($H276+1),(AG$4+1)&gt;$G276),$T276,0)))</f>
        <v>15660.7</v>
      </c>
      <c r="AH276" s="1285">
        <f>IF(AND(MONTH(AH$4)=MONTH($H276),YEAR(AH$4)=YEAR($H276)),#REF!,IF(AND(MONTH(AH$4)=MONTH($G276),YEAR(AH$4)=YEAR($G276)),#REF!,IF(AND(AH$4&lt;($H276+1),(AH$4+1)&gt;$G276),$T276,0)))</f>
        <v>15660.7</v>
      </c>
      <c r="AI276" s="1285">
        <f>IF(AND(MONTH(AI$4)=MONTH($H276),YEAR(AI$4)=YEAR($H276)),#REF!,IF(AND(MONTH(AI$4)=MONTH($G276),YEAR(AI$4)=YEAR($G276)),#REF!,IF(AND(AI$4&lt;($H276+1),(AI$4+1)&gt;$G276),$R276,0)))</f>
        <v>0</v>
      </c>
      <c r="AJ276" s="1285">
        <f>IF(AND(MONTH(AJ$4)=MONTH($H276),YEAR(AJ$4)=YEAR($H276)),#REF!,IF(AND(MONTH(AJ$4)=MONTH($G276),YEAR(AJ$4)=YEAR($G276)),#REF!,IF(AND(AJ$4&lt;($H276+1),(AJ$4+1)&gt;$G276),$U276,0)))</f>
        <v>0</v>
      </c>
      <c r="AK276" s="1285">
        <f>IF(AND(MONTH(AK$4)=MONTH($H276),YEAR(AK$4)=YEAR($H276)),#REF!,IF(AND(MONTH(AK$4)=MONTH($G276),YEAR(AK$4)=YEAR($G276)),#REF!,IF(AND(AK$4&lt;($H276+1),(AK$4+1)&gt;$G276),$U276,0)))</f>
        <v>0</v>
      </c>
      <c r="AL276" s="1285">
        <f>IF(AND(MONTH(AL$4)=MONTH($H276),YEAR(AL$4)=YEAR($H276)),#REF!,IF(AND(MONTH(AL$4)=MONTH($G276),YEAR(AL$4)=YEAR($G276)),#REF!,IF(AND(AL$4&lt;($H276+1),(AL$4+1)&gt;$G276),$U276,0)))</f>
        <v>0</v>
      </c>
      <c r="AM276" s="1285">
        <f>IF(AND(MONTH(AM$4)=MONTH($H276),YEAR(AM$4)=YEAR($H276)),#REF!,IF(AND(MONTH(AM$4)=MONTH($G276),YEAR(AM$4)=YEAR($G276)),#REF!,IF(AND(AM$4&lt;($H276+1),(AM$4+1)&gt;$G276),$U276,0)))</f>
        <v>0</v>
      </c>
      <c r="AN276" s="1285">
        <f>IF(AND(MONTH(AN$4)=MONTH($H276),YEAR(AN$4)=YEAR($H276)),#REF!,IF(AND(MONTH(AN$4)=MONTH($G276),YEAR(AN$4)=YEAR($G276)),#REF!,IF(AND(AN$4&lt;($H276+1),(AN$4+1)&gt;$G276),$U276,0)))</f>
        <v>0</v>
      </c>
      <c r="AO276" s="1285">
        <f>IF(AND(MONTH(AO$4)=MONTH($H276),YEAR(AO$4)=YEAR($H276)),#REF!,IF(AND(MONTH(AO$4)=MONTH($G276),YEAR(AO$4)=YEAR($G276)),#REF!,IF(AND(AO$4&lt;($H276+1),(AO$4+1)&gt;$G276),$U276,0)))</f>
        <v>0</v>
      </c>
      <c r="AP276" s="1285">
        <f>IF(AND(MONTH(AP$4)=MONTH($H276),YEAR(AP$4)=YEAR($H276)),#REF!,IF(AND(MONTH(AP$4)=MONTH($G276),YEAR(AP$4)=YEAR($G276)),#REF!,IF(AND(AP$4&lt;($H276+1),(AP$4+1)&gt;$G276),$U276,0)))</f>
        <v>0</v>
      </c>
      <c r="AQ276" s="1285">
        <f>IF(AND(MONTH(AQ$4)=MONTH($H276),YEAR(AQ$4)=YEAR($H276)),#REF!,IF(AND(MONTH(AQ$4)=MONTH($G276),YEAR(AQ$4)=YEAR($G276)),#REF!,IF(AND(AQ$4&lt;($H276+1),(AQ$4+1)&gt;$G276),$U276,0)))</f>
        <v>0</v>
      </c>
      <c r="AR276" s="1285" t="e">
        <f>IF(AND(MONTH(AR$4)=MONTH($H276),YEAR(AR$4)=YEAR($H276)),#REF!,IF(AND(MONTH(AR$4)=MONTH($G276),YEAR(AR$4)=YEAR($G276)),#REF!,IF(AND(AR$4&lt;($H276+1),(AR$4+1)&gt;$G276),$U276,0)))</f>
        <v>#REF!</v>
      </c>
      <c r="AS276" s="1285">
        <f>IF(AND(MONTH(AS$4)=MONTH($H276),YEAR(AS$4)=YEAR($H276)),#REF!,IF(AND(MONTH(AS$4)=MONTH($G276),YEAR(AS$4)=YEAR($G276)),#REF!,IF(AND(AS$4&lt;($H276+1),(AS$4+1)&gt;$G276),$U276,0)))</f>
        <v>2847.4</v>
      </c>
      <c r="AT276" s="1285">
        <f>IF(AND(MONTH(AT$4)=MONTH($H276),YEAR(AT$4)=YEAR($H276)),#REF!,IF(AND(MONTH(AT$4)=MONTH($G276),YEAR(AT$4)=YEAR($G276)),#REF!,IF(AND(AT$4&lt;($H276+1),(AT$4+1)&gt;$G276),$U276,0)))</f>
        <v>2847.4</v>
      </c>
      <c r="AU276" s="1297"/>
      <c r="AV276" s="1028"/>
      <c r="AW276" s="1028"/>
    </row>
    <row r="277" spans="1:49" ht="18" customHeight="1">
      <c r="A277" s="1186">
        <v>108</v>
      </c>
      <c r="B277" s="1352" t="s">
        <v>286</v>
      </c>
      <c r="C277" s="1352" t="s">
        <v>85</v>
      </c>
      <c r="D277" s="1352"/>
      <c r="E277" s="1209"/>
      <c r="F277" s="1350" t="s">
        <v>303</v>
      </c>
      <c r="G277" s="1211">
        <v>45566</v>
      </c>
      <c r="H277" s="1211">
        <v>45930</v>
      </c>
      <c r="I277" s="1256"/>
      <c r="J277" s="1257">
        <v>0</v>
      </c>
      <c r="K277" s="1257">
        <v>1238</v>
      </c>
      <c r="L277" s="1260">
        <v>0</v>
      </c>
      <c r="M277" s="1260">
        <v>0</v>
      </c>
      <c r="N277" s="1259">
        <v>13.11</v>
      </c>
      <c r="O277" s="1260">
        <v>2.2999999999999998</v>
      </c>
      <c r="P277" s="1261">
        <f>N277+O277</f>
        <v>15.41</v>
      </c>
      <c r="Q277" s="1285">
        <f>L277*J277</f>
        <v>0</v>
      </c>
      <c r="R277" s="1285">
        <f t="shared" si="94"/>
        <v>0</v>
      </c>
      <c r="S277" s="1285">
        <f t="shared" ref="S277:S278" si="101">SUM(Q277:R277)</f>
        <v>0</v>
      </c>
      <c r="T277" s="1285">
        <f t="shared" si="95"/>
        <v>16230.18</v>
      </c>
      <c r="U277" s="1285">
        <f t="shared" si="96"/>
        <v>2847.4</v>
      </c>
      <c r="V277" s="1285">
        <f t="shared" ref="V277:V278" si="102">SUM(T277:U277)</f>
        <v>19077.580000000002</v>
      </c>
      <c r="W277" s="1285">
        <f>IF(AND(MONTH(W$4)=MONTH($H277),YEAR(W$4)=YEAR($H277)),#REF!,IF(AND(MONTH(W$4)=MONTH($G277),YEAR(W$4)=YEAR($G277)),#REF!,IF(AND(W$4&lt;($H277+1),(W$4+1)&gt;$G277),$Q277,0)))</f>
        <v>0</v>
      </c>
      <c r="X277" s="1285">
        <f>IF(AND(MONTH(X$4)=MONTH($H277),YEAR(X$4)=YEAR($H277)),#REF!,IF(AND(MONTH(X$4)=MONTH($G277),YEAR(X$4)=YEAR($G277)),#REF!,IF(AND(X$4&lt;($H277+1),(X$4+1)&gt;$G277),$T277,0)))</f>
        <v>0</v>
      </c>
      <c r="Y277" s="1285">
        <f>IF(AND(MONTH(Y$4)=MONTH($H277),YEAR(Y$4)=YEAR($H277)),#REF!,IF(AND(MONTH(Y$4)=MONTH($G277),YEAR(Y$4)=YEAR($G277)),#REF!,IF(AND(Y$4&lt;($H277+1),(Y$4+1)&gt;$G277),$T277,0)))</f>
        <v>0</v>
      </c>
      <c r="Z277" s="1285">
        <f>IF(AND(MONTH(Z$4)=MONTH($H277),YEAR(Z$4)=YEAR($H277)),#REF!,IF(AND(MONTH(Z$4)=MONTH($G277),YEAR(Z$4)=YEAR($G277)),#REF!,IF(AND(Z$4&lt;($H277+1),(Z$4+1)&gt;$G277),$T277,0)))</f>
        <v>0</v>
      </c>
      <c r="AA277" s="1285">
        <f>IF(AND(MONTH(AA$4)=MONTH($H277),YEAR(AA$4)=YEAR($H277)),#REF!,IF(AND(MONTH(AA$4)=MONTH($G277),YEAR(AA$4)=YEAR($G277)),#REF!,IF(AND(AA$4&lt;($H277+1),(AA$4+1)&gt;$G277),$T277,0)))</f>
        <v>0</v>
      </c>
      <c r="AB277" s="1285">
        <f>IF(AND(MONTH(AB$4)=MONTH($H277),YEAR(AB$4)=YEAR($H277)),#REF!,IF(AND(MONTH(AB$4)=MONTH($G277),YEAR(AB$4)=YEAR($G277)),#REF!,IF(AND(AB$4&lt;($H277+1),(AB$4+1)&gt;$G277),$T277,0)))</f>
        <v>0</v>
      </c>
      <c r="AC277" s="1285">
        <f>IF(AND(MONTH(AC$4)=MONTH($H277),YEAR(AC$4)=YEAR($H277)),#REF!,IF(AND(MONTH(AC$4)=MONTH($G277),YEAR(AC$4)=YEAR($G277)),#REF!,IF(AND(AC$4&lt;($H277+1),(AC$4+1)&gt;$G277),$T277,0)))</f>
        <v>0</v>
      </c>
      <c r="AD277" s="1285">
        <f>IF(AND(MONTH(AD$4)=MONTH($H277),YEAR(AD$4)=YEAR($H277)),#REF!,IF(AND(MONTH(AD$4)=MONTH($G277),YEAR(AD$4)=YEAR($G277)),#REF!,IF(AND(AD$4&lt;($H277+1),(AD$4+1)&gt;$G277),$T277,0)))</f>
        <v>0</v>
      </c>
      <c r="AE277" s="1285">
        <f>IF(AND(MONTH(AE$4)=MONTH($H277),YEAR(AE$4)=YEAR($H277)),#REF!,IF(AND(MONTH(AE$4)=MONTH($G277),YEAR(AE$4)=YEAR($G277)),#REF!,IF(AND(AE$4&lt;($H277+1),(AE$4+1)&gt;$G277),$T277,0)))</f>
        <v>0</v>
      </c>
      <c r="AF277" s="1285">
        <f>IF(AND(MONTH(AF$4)=MONTH($H277),YEAR(AF$4)=YEAR($H277)),#REF!,IF(AND(MONTH(AF$4)=MONTH($G277),YEAR(AF$4)=YEAR($G277)),#REF!,IF(AND(AF$4&lt;($H277+1),(AF$4+1)&gt;$G277),$T277,0)))</f>
        <v>0</v>
      </c>
      <c r="AG277" s="1285">
        <f>IF(AND(MONTH(AG$4)=MONTH($H277),YEAR(AG$4)=YEAR($H277)),#REF!,IF(AND(MONTH(AG$4)=MONTH($G277),YEAR(AG$4)=YEAR($G277)),#REF!,IF(AND(AG$4&lt;($H277+1),(AG$4+1)&gt;$G277),$T277,0)))</f>
        <v>0</v>
      </c>
      <c r="AH277" s="1285">
        <f>IF(AND(MONTH(AH$4)=MONTH($H277),YEAR(AH$4)=YEAR($H277)),#REF!,IF(AND(MONTH(AH$4)=MONTH($G277),YEAR(AH$4)=YEAR($G277)),#REF!,IF(AND(AH$4&lt;($H277+1),(AH$4+1)&gt;$G277),$T277,0)))</f>
        <v>0</v>
      </c>
      <c r="AI277" s="1285">
        <f>IF(AND(MONTH(AI$4)=MONTH($H277),YEAR(AI$4)=YEAR($H277)),#REF!,IF(AND(MONTH(AI$4)=MONTH($G277),YEAR(AI$4)=YEAR($G277)),#REF!,IF(AND(AI$4&lt;($H277+1),(AI$4+1)&gt;$G277),$R277,0)))</f>
        <v>0</v>
      </c>
      <c r="AJ277" s="1285">
        <f>IF(AND(MONTH(AJ$4)=MONTH($H277),YEAR(AJ$4)=YEAR($H277)),#REF!,IF(AND(MONTH(AJ$4)=MONTH($G277),YEAR(AJ$4)=YEAR($G277)),#REF!,IF(AND(AJ$4&lt;($H277+1),(AJ$4+1)&gt;$G277),$U277,0)))</f>
        <v>0</v>
      </c>
      <c r="AK277" s="1285">
        <f>IF(AND(MONTH(AK$4)=MONTH($H277),YEAR(AK$4)=YEAR($H277)),#REF!,IF(AND(MONTH(AK$4)=MONTH($G277),YEAR(AK$4)=YEAR($G277)),#REF!,IF(AND(AK$4&lt;($H277+1),(AK$4+1)&gt;$G277),$U277,0)))</f>
        <v>0</v>
      </c>
      <c r="AL277" s="1285">
        <f>IF(AND(MONTH(AL$4)=MONTH($H277),YEAR(AL$4)=YEAR($H277)),#REF!,IF(AND(MONTH(AL$4)=MONTH($G277),YEAR(AL$4)=YEAR($G277)),#REF!,IF(AND(AL$4&lt;($H277+1),(AL$4+1)&gt;$G277),$U277,0)))</f>
        <v>0</v>
      </c>
      <c r="AM277" s="1285">
        <f>IF(AND(MONTH(AM$4)=MONTH($H277),YEAR(AM$4)=YEAR($H277)),#REF!,IF(AND(MONTH(AM$4)=MONTH($G277),YEAR(AM$4)=YEAR($G277)),#REF!,IF(AND(AM$4&lt;($H277+1),(AM$4+1)&gt;$G277),$U277,0)))</f>
        <v>0</v>
      </c>
      <c r="AN277" s="1285">
        <f>IF(AND(MONTH(AN$4)=MONTH($H277),YEAR(AN$4)=YEAR($H277)),#REF!,IF(AND(MONTH(AN$4)=MONTH($G277),YEAR(AN$4)=YEAR($G277)),#REF!,IF(AND(AN$4&lt;($H277+1),(AN$4+1)&gt;$G277),$U277,0)))</f>
        <v>0</v>
      </c>
      <c r="AO277" s="1285">
        <f>IF(AND(MONTH(AO$4)=MONTH($H277),YEAR(AO$4)=YEAR($H277)),#REF!,IF(AND(MONTH(AO$4)=MONTH($G277),YEAR(AO$4)=YEAR($G277)),#REF!,IF(AND(AO$4&lt;($H277+1),(AO$4+1)&gt;$G277),$U277,0)))</f>
        <v>0</v>
      </c>
      <c r="AP277" s="1285">
        <f>IF(AND(MONTH(AP$4)=MONTH($H277),YEAR(AP$4)=YEAR($H277)),#REF!,IF(AND(MONTH(AP$4)=MONTH($G277),YEAR(AP$4)=YEAR($G277)),#REF!,IF(AND(AP$4&lt;($H277+1),(AP$4+1)&gt;$G277),$U277,0)))</f>
        <v>0</v>
      </c>
      <c r="AQ277" s="1285">
        <f>IF(AND(MONTH(AQ$4)=MONTH($H277),YEAR(AQ$4)=YEAR($H277)),#REF!,IF(AND(MONTH(AQ$4)=MONTH($G277),YEAR(AQ$4)=YEAR($G277)),#REF!,IF(AND(AQ$4&lt;($H277+1),(AQ$4+1)&gt;$G277),$U277,0)))</f>
        <v>0</v>
      </c>
      <c r="AR277" s="1285">
        <f>IF(AND(MONTH(AR$4)=MONTH($H277),YEAR(AR$4)=YEAR($H277)),#REF!,IF(AND(MONTH(AR$4)=MONTH($G277),YEAR(AR$4)=YEAR($G277)),#REF!,IF(AND(AR$4&lt;($H277+1),(AR$4+1)&gt;$G277),$U277,0)))</f>
        <v>0</v>
      </c>
      <c r="AS277" s="1285">
        <f>IF(AND(MONTH(AS$4)=MONTH($H277),YEAR(AS$4)=YEAR($H277)),#REF!,IF(AND(MONTH(AS$4)=MONTH($G277),YEAR(AS$4)=YEAR($G277)),#REF!,IF(AND(AS$4&lt;($H277+1),(AS$4+1)&gt;$G277),$U277,0)))</f>
        <v>0</v>
      </c>
      <c r="AT277" s="1285">
        <f>IF(AND(MONTH(AT$4)=MONTH($H277),YEAR(AT$4)=YEAR($H277)),#REF!,IF(AND(MONTH(AT$4)=MONTH($G277),YEAR(AT$4)=YEAR($G277)),#REF!,IF(AND(AT$4&lt;($H277+1),(AT$4+1)&gt;$G277),$U277,0)))</f>
        <v>0</v>
      </c>
      <c r="AU277" s="1297"/>
      <c r="AV277" s="1028"/>
      <c r="AW277" s="1028"/>
    </row>
    <row r="278" spans="1:49" ht="18" customHeight="1">
      <c r="A278" s="1186">
        <v>108</v>
      </c>
      <c r="B278" s="1352" t="s">
        <v>286</v>
      </c>
      <c r="C278" s="1352" t="s">
        <v>85</v>
      </c>
      <c r="D278" s="1352"/>
      <c r="E278" s="1209"/>
      <c r="F278" s="1350" t="s">
        <v>303</v>
      </c>
      <c r="G278" s="1211">
        <v>45931</v>
      </c>
      <c r="H278" s="1211">
        <v>46295</v>
      </c>
      <c r="I278" s="1256"/>
      <c r="J278" s="1257">
        <v>0</v>
      </c>
      <c r="K278" s="1257">
        <v>1238</v>
      </c>
      <c r="L278" s="1260">
        <v>0</v>
      </c>
      <c r="M278" s="1260">
        <v>0</v>
      </c>
      <c r="N278" s="1259">
        <v>13.57</v>
      </c>
      <c r="O278" s="1260">
        <v>2.2999999999999998</v>
      </c>
      <c r="P278" s="1261">
        <f>N278+O278</f>
        <v>15.87</v>
      </c>
      <c r="Q278" s="1285">
        <f>L278*J278</f>
        <v>0</v>
      </c>
      <c r="R278" s="1285">
        <f t="shared" si="94"/>
        <v>0</v>
      </c>
      <c r="S278" s="1285">
        <f t="shared" si="101"/>
        <v>0</v>
      </c>
      <c r="T278" s="1285">
        <f t="shared" si="95"/>
        <v>16799.66</v>
      </c>
      <c r="U278" s="1285">
        <f t="shared" si="96"/>
        <v>2847.4</v>
      </c>
      <c r="V278" s="1285">
        <f t="shared" si="102"/>
        <v>19647.060000000001</v>
      </c>
      <c r="W278" s="1285">
        <f>IF(AND(MONTH(W$4)=MONTH($H278),YEAR(W$4)=YEAR($H278)),#REF!,IF(AND(MONTH(W$4)=MONTH($G278),YEAR(W$4)=YEAR($G278)),#REF!,IF(AND(W$4&lt;($H278+1),(W$4+1)&gt;$G278),$Q278,0)))</f>
        <v>0</v>
      </c>
      <c r="X278" s="1285">
        <f>IF(AND(MONTH(X$4)=MONTH($H278),YEAR(X$4)=YEAR($H278)),#REF!,IF(AND(MONTH(X$4)=MONTH($G278),YEAR(X$4)=YEAR($G278)),#REF!,IF(AND(X$4&lt;($H278+1),(X$4+1)&gt;$G278),$T278,0)))</f>
        <v>0</v>
      </c>
      <c r="Y278" s="1285">
        <f>IF(AND(MONTH(Y$4)=MONTH($H278),YEAR(Y$4)=YEAR($H278)),#REF!,IF(AND(MONTH(Y$4)=MONTH($G278),YEAR(Y$4)=YEAR($G278)),#REF!,IF(AND(Y$4&lt;($H278+1),(Y$4+1)&gt;$G278),$T278,0)))</f>
        <v>0</v>
      </c>
      <c r="Z278" s="1285">
        <f>IF(AND(MONTH(Z$4)=MONTH($H278),YEAR(Z$4)=YEAR($H278)),#REF!,IF(AND(MONTH(Z$4)=MONTH($G278),YEAR(Z$4)=YEAR($G278)),#REF!,IF(AND(Z$4&lt;($H278+1),(Z$4+1)&gt;$G278),$T278,0)))</f>
        <v>0</v>
      </c>
      <c r="AA278" s="1285">
        <f>IF(AND(MONTH(AA$4)=MONTH($H278),YEAR(AA$4)=YEAR($H278)),#REF!,IF(AND(MONTH(AA$4)=MONTH($G278),YEAR(AA$4)=YEAR($G278)),#REF!,IF(AND(AA$4&lt;($H278+1),(AA$4+1)&gt;$G278),$T278,0)))</f>
        <v>0</v>
      </c>
      <c r="AB278" s="1285">
        <f>IF(AND(MONTH(AB$4)=MONTH($H278),YEAR(AB$4)=YEAR($H278)),#REF!,IF(AND(MONTH(AB$4)=MONTH($G278),YEAR(AB$4)=YEAR($G278)),#REF!,IF(AND(AB$4&lt;($H278+1),(AB$4+1)&gt;$G278),$T278,0)))</f>
        <v>0</v>
      </c>
      <c r="AC278" s="1285">
        <f>IF(AND(MONTH(AC$4)=MONTH($H278),YEAR(AC$4)=YEAR($H278)),#REF!,IF(AND(MONTH(AC$4)=MONTH($G278),YEAR(AC$4)=YEAR($G278)),#REF!,IF(AND(AC$4&lt;($H278+1),(AC$4+1)&gt;$G278),$T278,0)))</f>
        <v>0</v>
      </c>
      <c r="AD278" s="1285">
        <f>IF(AND(MONTH(AD$4)=MONTH($H278),YEAR(AD$4)=YEAR($H278)),#REF!,IF(AND(MONTH(AD$4)=MONTH($G278),YEAR(AD$4)=YEAR($G278)),#REF!,IF(AND(AD$4&lt;($H278+1),(AD$4+1)&gt;$G278),$T278,0)))</f>
        <v>0</v>
      </c>
      <c r="AE278" s="1285">
        <f>IF(AND(MONTH(AE$4)=MONTH($H278),YEAR(AE$4)=YEAR($H278)),#REF!,IF(AND(MONTH(AE$4)=MONTH($G278),YEAR(AE$4)=YEAR($G278)),#REF!,IF(AND(AE$4&lt;($H278+1),(AE$4+1)&gt;$G278),$T278,0)))</f>
        <v>0</v>
      </c>
      <c r="AF278" s="1285">
        <f>IF(AND(MONTH(AF$4)=MONTH($H278),YEAR(AF$4)=YEAR($H278)),#REF!,IF(AND(MONTH(AF$4)=MONTH($G278),YEAR(AF$4)=YEAR($G278)),#REF!,IF(AND(AF$4&lt;($H278+1),(AF$4+1)&gt;$G278),$T278,0)))</f>
        <v>0</v>
      </c>
      <c r="AG278" s="1285">
        <f>IF(AND(MONTH(AG$4)=MONTH($H278),YEAR(AG$4)=YEAR($H278)),#REF!,IF(AND(MONTH(AG$4)=MONTH($G278),YEAR(AG$4)=YEAR($G278)),#REF!,IF(AND(AG$4&lt;($H278+1),(AG$4+1)&gt;$G278),$T278,0)))</f>
        <v>0</v>
      </c>
      <c r="AH278" s="1285">
        <f>IF(AND(MONTH(AH$4)=MONTH($H278),YEAR(AH$4)=YEAR($H278)),#REF!,IF(AND(MONTH(AH$4)=MONTH($G278),YEAR(AH$4)=YEAR($G278)),#REF!,IF(AND(AH$4&lt;($H278+1),(AH$4+1)&gt;$G278),$T278,0)))</f>
        <v>0</v>
      </c>
      <c r="AI278" s="1285">
        <f>IF(AND(MONTH(AI$4)=MONTH($H278),YEAR(AI$4)=YEAR($H278)),#REF!,IF(AND(MONTH(AI$4)=MONTH($G278),YEAR(AI$4)=YEAR($G278)),#REF!,IF(AND(AI$4&lt;($H278+1),(AI$4+1)&gt;$G278),$R278,0)))</f>
        <v>0</v>
      </c>
      <c r="AJ278" s="1285">
        <f>IF(AND(MONTH(AJ$4)=MONTH($H278),YEAR(AJ$4)=YEAR($H278)),#REF!,IF(AND(MONTH(AJ$4)=MONTH($G278),YEAR(AJ$4)=YEAR($G278)),#REF!,IF(AND(AJ$4&lt;($H278+1),(AJ$4+1)&gt;$G278),$U278,0)))</f>
        <v>0</v>
      </c>
      <c r="AK278" s="1285">
        <f>IF(AND(MONTH(AK$4)=MONTH($H278),YEAR(AK$4)=YEAR($H278)),#REF!,IF(AND(MONTH(AK$4)=MONTH($G278),YEAR(AK$4)=YEAR($G278)),#REF!,IF(AND(AK$4&lt;($H278+1),(AK$4+1)&gt;$G278),$U278,0)))</f>
        <v>0</v>
      </c>
      <c r="AL278" s="1285">
        <f>IF(AND(MONTH(AL$4)=MONTH($H278),YEAR(AL$4)=YEAR($H278)),#REF!,IF(AND(MONTH(AL$4)=MONTH($G278),YEAR(AL$4)=YEAR($G278)),#REF!,IF(AND(AL$4&lt;($H278+1),(AL$4+1)&gt;$G278),$U278,0)))</f>
        <v>0</v>
      </c>
      <c r="AM278" s="1285">
        <f>IF(AND(MONTH(AM$4)=MONTH($H278),YEAR(AM$4)=YEAR($H278)),#REF!,IF(AND(MONTH(AM$4)=MONTH($G278),YEAR(AM$4)=YEAR($G278)),#REF!,IF(AND(AM$4&lt;($H278+1),(AM$4+1)&gt;$G278),$U278,0)))</f>
        <v>0</v>
      </c>
      <c r="AN278" s="1285">
        <f>IF(AND(MONTH(AN$4)=MONTH($H278),YEAR(AN$4)=YEAR($H278)),#REF!,IF(AND(MONTH(AN$4)=MONTH($G278),YEAR(AN$4)=YEAR($G278)),#REF!,IF(AND(AN$4&lt;($H278+1),(AN$4+1)&gt;$G278),$U278,0)))</f>
        <v>0</v>
      </c>
      <c r="AO278" s="1285">
        <f>IF(AND(MONTH(AO$4)=MONTH($H278),YEAR(AO$4)=YEAR($H278)),#REF!,IF(AND(MONTH(AO$4)=MONTH($G278),YEAR(AO$4)=YEAR($G278)),#REF!,IF(AND(AO$4&lt;($H278+1),(AO$4+1)&gt;$G278),$U278,0)))</f>
        <v>0</v>
      </c>
      <c r="AP278" s="1285">
        <f>IF(AND(MONTH(AP$4)=MONTH($H278),YEAR(AP$4)=YEAR($H278)),#REF!,IF(AND(MONTH(AP$4)=MONTH($G278),YEAR(AP$4)=YEAR($G278)),#REF!,IF(AND(AP$4&lt;($H278+1),(AP$4+1)&gt;$G278),$U278,0)))</f>
        <v>0</v>
      </c>
      <c r="AQ278" s="1285">
        <f>IF(AND(MONTH(AQ$4)=MONTH($H278),YEAR(AQ$4)=YEAR($H278)),#REF!,IF(AND(MONTH(AQ$4)=MONTH($G278),YEAR(AQ$4)=YEAR($G278)),#REF!,IF(AND(AQ$4&lt;($H278+1),(AQ$4+1)&gt;$G278),$U278,0)))</f>
        <v>0</v>
      </c>
      <c r="AR278" s="1285">
        <f>IF(AND(MONTH(AR$4)=MONTH($H278),YEAR(AR$4)=YEAR($H278)),#REF!,IF(AND(MONTH(AR$4)=MONTH($G278),YEAR(AR$4)=YEAR($G278)),#REF!,IF(AND(AR$4&lt;($H278+1),(AR$4+1)&gt;$G278),$U278,0)))</f>
        <v>0</v>
      </c>
      <c r="AS278" s="1285">
        <f>IF(AND(MONTH(AS$4)=MONTH($H278),YEAR(AS$4)=YEAR($H278)),#REF!,IF(AND(MONTH(AS$4)=MONTH($G278),YEAR(AS$4)=YEAR($G278)),#REF!,IF(AND(AS$4&lt;($H278+1),(AS$4+1)&gt;$G278),$U278,0)))</f>
        <v>0</v>
      </c>
      <c r="AT278" s="1285">
        <f>IF(AND(MONTH(AT$4)=MONTH($H278),YEAR(AT$4)=YEAR($H278)),#REF!,IF(AND(MONTH(AT$4)=MONTH($G278),YEAR(AT$4)=YEAR($G278)),#REF!,IF(AND(AT$4&lt;($H278+1),(AT$4+1)&gt;$G278),$U278,0)))</f>
        <v>0</v>
      </c>
      <c r="AU278" s="1297"/>
      <c r="AV278" s="1028"/>
      <c r="AW278" s="1028"/>
    </row>
    <row r="279" spans="1:49" ht="18" customHeight="1">
      <c r="A279" s="1186">
        <v>112</v>
      </c>
      <c r="B279" s="1187" t="s">
        <v>286</v>
      </c>
      <c r="C279" s="1187" t="s">
        <v>85</v>
      </c>
      <c r="D279" s="1187"/>
      <c r="E279" s="1187" t="s">
        <v>304</v>
      </c>
      <c r="F279" s="1304" t="s">
        <v>305</v>
      </c>
      <c r="G279" s="1190">
        <v>44819</v>
      </c>
      <c r="H279" s="1190">
        <v>45183</v>
      </c>
      <c r="I279" s="1235"/>
      <c r="J279" s="1236">
        <v>1544</v>
      </c>
      <c r="K279" s="1236">
        <v>1544</v>
      </c>
      <c r="L279" s="1237">
        <v>8.9700000000000006</v>
      </c>
      <c r="M279" s="1237">
        <v>1.38</v>
      </c>
      <c r="N279" s="1237">
        <v>9.3955000000000002</v>
      </c>
      <c r="O279" s="1238">
        <v>2.2999999999999998</v>
      </c>
      <c r="P279" s="1234">
        <f>L279+M279</f>
        <v>10.35</v>
      </c>
      <c r="Q279" s="1284">
        <f t="shared" ref="Q279:Q288" si="103">L279*K279</f>
        <v>13849.68</v>
      </c>
      <c r="R279" s="1285">
        <f t="shared" si="94"/>
        <v>2130.7199999999998</v>
      </c>
      <c r="S279" s="1285">
        <f t="shared" si="97"/>
        <v>15980.4</v>
      </c>
      <c r="T279" s="1285">
        <f t="shared" si="95"/>
        <v>14506.652</v>
      </c>
      <c r="U279" s="1285">
        <f t="shared" si="96"/>
        <v>3551.2</v>
      </c>
      <c r="V279" s="1285">
        <f t="shared" si="98"/>
        <v>18057.851999999999</v>
      </c>
      <c r="W279" s="1285">
        <f>IF(AND(MONTH(W$4)=MONTH($H279),YEAR(W$4)=YEAR($H279)),#REF!,IF(AND(MONTH(W$4)=MONTH($G279),YEAR(W$4)=YEAR($G279)),#REF!,IF(AND(W$4&lt;($H279+1),(W$4+1)&gt;$G279),$Q279,0)))</f>
        <v>13849.68</v>
      </c>
      <c r="X279" s="1285">
        <f>IF(AND(MONTH(X$4)=MONTH($H279),YEAR(X$4)=YEAR($H279)),#REF!,IF(AND(MONTH(X$4)=MONTH($G279),YEAR(X$4)=YEAR($G279)),#REF!,IF(AND(X$4&lt;($H279+1),(X$4+1)&gt;$G279),$T279,0)))</f>
        <v>14506.652</v>
      </c>
      <c r="Y279" s="1285">
        <f>IF(AND(MONTH(Y$4)=MONTH($H279),YEAR(Y$4)=YEAR($H279)),#REF!,IF(AND(MONTH(Y$4)=MONTH($G279),YEAR(Y$4)=YEAR($G279)),#REF!,IF(AND(Y$4&lt;($H279+1),(Y$4+1)&gt;$G279),$T279,0)))</f>
        <v>14506.652</v>
      </c>
      <c r="Z279" s="1285">
        <f>IF(AND(MONTH(Z$4)=MONTH($H279),YEAR(Z$4)=YEAR($H279)),#REF!,IF(AND(MONTH(Z$4)=MONTH($G279),YEAR(Z$4)=YEAR($G279)),#REF!,IF(AND(Z$4&lt;($H279+1),(Z$4+1)&gt;$G279),$T279,0)))</f>
        <v>14506.652</v>
      </c>
      <c r="AA279" s="1285">
        <f>IF(AND(MONTH(AA$4)=MONTH($H279),YEAR(AA$4)=YEAR($H279)),#REF!,IF(AND(MONTH(AA$4)=MONTH($G279),YEAR(AA$4)=YEAR($G279)),#REF!,IF(AND(AA$4&lt;($H279+1),(AA$4+1)&gt;$G279),$T279,0)))</f>
        <v>14506.652</v>
      </c>
      <c r="AB279" s="1285">
        <f>IF(AND(MONTH(AB$4)=MONTH($H279),YEAR(AB$4)=YEAR($H279)),#REF!,IF(AND(MONTH(AB$4)=MONTH($G279),YEAR(AB$4)=YEAR($G279)),#REF!,IF(AND(AB$4&lt;($H279+1),(AB$4+1)&gt;$G279),$T279,0)))</f>
        <v>14506.652</v>
      </c>
      <c r="AC279" s="1285">
        <f>IF(AND(MONTH(AC$4)=MONTH($H279),YEAR(AC$4)=YEAR($H279)),#REF!,IF(AND(MONTH(AC$4)=MONTH($G279),YEAR(AC$4)=YEAR($G279)),#REF!,IF(AND(AC$4&lt;($H279+1),(AC$4+1)&gt;$G279),$T279,0)))</f>
        <v>14506.652</v>
      </c>
      <c r="AD279" s="1285">
        <f>IF(AND(MONTH(AD$4)=MONTH($H279),YEAR(AD$4)=YEAR($H279)),#REF!,IF(AND(MONTH(AD$4)=MONTH($G279),YEAR(AD$4)=YEAR($G279)),#REF!,IF(AND(AD$4&lt;($H279+1),(AD$4+1)&gt;$G279),$T279,0)))</f>
        <v>14506.652</v>
      </c>
      <c r="AE279" s="1285" t="e">
        <f>IF(AND(MONTH(AE$4)=MONTH($H279),YEAR(AE$4)=YEAR($H279)),#REF!,IF(AND(MONTH(AE$4)=MONTH($G279),YEAR(AE$4)=YEAR($G279)),#REF!,IF(AND(AE$4&lt;($H279+1),(AE$4+1)&gt;$G279),$T279,0)))</f>
        <v>#REF!</v>
      </c>
      <c r="AF279" s="1285">
        <f>IF(AND(MONTH(AF$4)=MONTH($H279),YEAR(AF$4)=YEAR($H279)),#REF!,IF(AND(MONTH(AF$4)=MONTH($G279),YEAR(AF$4)=YEAR($G279)),#REF!,IF(AND(AF$4&lt;($H279+1),(AF$4+1)&gt;$G279),$T279,0)))</f>
        <v>0</v>
      </c>
      <c r="AG279" s="1285">
        <f>IF(AND(MONTH(AG$4)=MONTH($H279),YEAR(AG$4)=YEAR($H279)),#REF!,IF(AND(MONTH(AG$4)=MONTH($G279),YEAR(AG$4)=YEAR($G279)),#REF!,IF(AND(AG$4&lt;($H279+1),(AG$4+1)&gt;$G279),$T279,0)))</f>
        <v>0</v>
      </c>
      <c r="AH279" s="1285">
        <f>IF(AND(MONTH(AH$4)=MONTH($H279),YEAR(AH$4)=YEAR($H279)),#REF!,IF(AND(MONTH(AH$4)=MONTH($G279),YEAR(AH$4)=YEAR($G279)),#REF!,IF(AND(AH$4&lt;($H279+1),(AH$4+1)&gt;$G279),$T279,0)))</f>
        <v>0</v>
      </c>
      <c r="AI279" s="1285">
        <f>IF(AND(MONTH(AI$4)=MONTH($H279),YEAR(AI$4)=YEAR($H279)),#REF!,IF(AND(MONTH(AI$4)=MONTH($G279),YEAR(AI$4)=YEAR($G279)),#REF!,IF(AND(AI$4&lt;($H279+1),(AI$4+1)&gt;$G279),$R279,0)))</f>
        <v>2130.7199999999998</v>
      </c>
      <c r="AJ279" s="1285">
        <f>IF(AND(MONTH(AJ$4)=MONTH($H279),YEAR(AJ$4)=YEAR($H279)),#REF!,IF(AND(MONTH(AJ$4)=MONTH($G279),YEAR(AJ$4)=YEAR($G279)),#REF!,IF(AND(AJ$4&lt;($H279+1),(AJ$4+1)&gt;$G279),$U279,0)))</f>
        <v>3551.2</v>
      </c>
      <c r="AK279" s="1285">
        <f>IF(AND(MONTH(AK$4)=MONTH($H279),YEAR(AK$4)=YEAR($H279)),#REF!,IF(AND(MONTH(AK$4)=MONTH($G279),YEAR(AK$4)=YEAR($G279)),#REF!,IF(AND(AK$4&lt;($H279+1),(AK$4+1)&gt;$G279),$U279,0)))</f>
        <v>3551.2</v>
      </c>
      <c r="AL279" s="1285">
        <f>IF(AND(MONTH(AL$4)=MONTH($H279),YEAR(AL$4)=YEAR($H279)),#REF!,IF(AND(MONTH(AL$4)=MONTH($G279),YEAR(AL$4)=YEAR($G279)),#REF!,IF(AND(AL$4&lt;($H279+1),(AL$4+1)&gt;$G279),$U279,0)))</f>
        <v>3551.2</v>
      </c>
      <c r="AM279" s="1285">
        <f>IF(AND(MONTH(AM$4)=MONTH($H279),YEAR(AM$4)=YEAR($H279)),#REF!,IF(AND(MONTH(AM$4)=MONTH($G279),YEAR(AM$4)=YEAR($G279)),#REF!,IF(AND(AM$4&lt;($H279+1),(AM$4+1)&gt;$G279),$U279,0)))</f>
        <v>3551.2</v>
      </c>
      <c r="AN279" s="1285">
        <f>IF(AND(MONTH(AN$4)=MONTH($H279),YEAR(AN$4)=YEAR($H279)),#REF!,IF(AND(MONTH(AN$4)=MONTH($G279),YEAR(AN$4)=YEAR($G279)),#REF!,IF(AND(AN$4&lt;($H279+1),(AN$4+1)&gt;$G279),$U279,0)))</f>
        <v>3551.2</v>
      </c>
      <c r="AO279" s="1285">
        <f>IF(AND(MONTH(AO$4)=MONTH($H279),YEAR(AO$4)=YEAR($H279)),#REF!,IF(AND(MONTH(AO$4)=MONTH($G279),YEAR(AO$4)=YEAR($G279)),#REF!,IF(AND(AO$4&lt;($H279+1),(AO$4+1)&gt;$G279),$U279,0)))</f>
        <v>3551.2</v>
      </c>
      <c r="AP279" s="1285">
        <f>IF(AND(MONTH(AP$4)=MONTH($H279),YEAR(AP$4)=YEAR($H279)),#REF!,IF(AND(MONTH(AP$4)=MONTH($G279),YEAR(AP$4)=YEAR($G279)),#REF!,IF(AND(AP$4&lt;($H279+1),(AP$4+1)&gt;$G279),$U279,0)))</f>
        <v>3551.2</v>
      </c>
      <c r="AQ279" s="1285" t="e">
        <f>IF(AND(MONTH(AQ$4)=MONTH($H279),YEAR(AQ$4)=YEAR($H279)),#REF!,IF(AND(MONTH(AQ$4)=MONTH($G279),YEAR(AQ$4)=YEAR($G279)),#REF!,IF(AND(AQ$4&lt;($H279+1),(AQ$4+1)&gt;$G279),$U279,0)))</f>
        <v>#REF!</v>
      </c>
      <c r="AR279" s="1285">
        <f>IF(AND(MONTH(AR$4)=MONTH($H279),YEAR(AR$4)=YEAR($H279)),#REF!,IF(AND(MONTH(AR$4)=MONTH($G279),YEAR(AR$4)=YEAR($G279)),#REF!,IF(AND(AR$4&lt;($H279+1),(AR$4+1)&gt;$G279),$U279,0)))</f>
        <v>0</v>
      </c>
      <c r="AS279" s="1285">
        <f>IF(AND(MONTH(AS$4)=MONTH($H279),YEAR(AS$4)=YEAR($H279)),#REF!,IF(AND(MONTH(AS$4)=MONTH($G279),YEAR(AS$4)=YEAR($G279)),#REF!,IF(AND(AS$4&lt;($H279+1),(AS$4+1)&gt;$G279),$U279,0)))</f>
        <v>0</v>
      </c>
      <c r="AT279" s="1285">
        <f>IF(AND(MONTH(AT$4)=MONTH($H279),YEAR(AT$4)=YEAR($H279)),#REF!,IF(AND(MONTH(AT$4)=MONTH($G279),YEAR(AT$4)=YEAR($G279)),#REF!,IF(AND(AT$4&lt;($H279+1),(AT$4+1)&gt;$G279),$U279,0)))</f>
        <v>0</v>
      </c>
      <c r="AU279" s="1297"/>
      <c r="AV279" s="1028"/>
      <c r="AW279" s="1028"/>
    </row>
    <row r="280" spans="1:49" ht="18" customHeight="1">
      <c r="A280" s="1186">
        <v>112</v>
      </c>
      <c r="B280" s="1187" t="s">
        <v>286</v>
      </c>
      <c r="C280" s="1187" t="s">
        <v>85</v>
      </c>
      <c r="D280" s="1187"/>
      <c r="E280" s="1187"/>
      <c r="F280" s="1304" t="s">
        <v>305</v>
      </c>
      <c r="G280" s="1190">
        <v>45184</v>
      </c>
      <c r="H280" s="1190">
        <v>45549</v>
      </c>
      <c r="I280" s="1235"/>
      <c r="J280" s="1236">
        <v>0</v>
      </c>
      <c r="K280" s="1236">
        <v>1544</v>
      </c>
      <c r="L280" s="1237">
        <v>9.0850000000000009</v>
      </c>
      <c r="M280" s="1237">
        <v>1.38</v>
      </c>
      <c r="N280" s="1237">
        <v>9.5277499999999993</v>
      </c>
      <c r="O280" s="1238">
        <v>2.2999999999999998</v>
      </c>
      <c r="P280" s="1234">
        <f>L280+M280</f>
        <v>10.465</v>
      </c>
      <c r="Q280" s="1284">
        <f t="shared" si="103"/>
        <v>14027.24</v>
      </c>
      <c r="R280" s="1285">
        <f t="shared" si="94"/>
        <v>2130.7199999999998</v>
      </c>
      <c r="S280" s="1285">
        <f t="shared" si="97"/>
        <v>16157.96</v>
      </c>
      <c r="T280" s="1285">
        <f t="shared" si="95"/>
        <v>14710.846</v>
      </c>
      <c r="U280" s="1285">
        <f t="shared" si="96"/>
        <v>3551.2</v>
      </c>
      <c r="V280" s="1285">
        <f t="shared" si="98"/>
        <v>18262.045999999998</v>
      </c>
      <c r="W280" s="1285">
        <f>IF(AND(MONTH(W$4)=MONTH($H280),YEAR(W$4)=YEAR($H280)),#REF!,IF(AND(MONTH(W$4)=MONTH($G280),YEAR(W$4)=YEAR($G280)),#REF!,IF(AND(W$4&lt;($H280+1),(W$4+1)&gt;$G280),$Q280,0)))</f>
        <v>0</v>
      </c>
      <c r="X280" s="1285">
        <f>IF(AND(MONTH(X$4)=MONTH($H280),YEAR(X$4)=YEAR($H280)),#REF!,IF(AND(MONTH(X$4)=MONTH($G280),YEAR(X$4)=YEAR($G280)),#REF!,IF(AND(X$4&lt;($H280+1),(X$4+1)&gt;$G280),$T280,0)))</f>
        <v>0</v>
      </c>
      <c r="Y280" s="1285">
        <f>IF(AND(MONTH(Y$4)=MONTH($H280),YEAR(Y$4)=YEAR($H280)),#REF!,IF(AND(MONTH(Y$4)=MONTH($G280),YEAR(Y$4)=YEAR($G280)),#REF!,IF(AND(Y$4&lt;($H280+1),(Y$4+1)&gt;$G280),$T280,0)))</f>
        <v>0</v>
      </c>
      <c r="Z280" s="1285">
        <f>IF(AND(MONTH(Z$4)=MONTH($H280),YEAR(Z$4)=YEAR($H280)),#REF!,IF(AND(MONTH(Z$4)=MONTH($G280),YEAR(Z$4)=YEAR($G280)),#REF!,IF(AND(Z$4&lt;($H280+1),(Z$4+1)&gt;$G280),$T280,0)))</f>
        <v>0</v>
      </c>
      <c r="AA280" s="1285">
        <f>IF(AND(MONTH(AA$4)=MONTH($H280),YEAR(AA$4)=YEAR($H280)),#REF!,IF(AND(MONTH(AA$4)=MONTH($G280),YEAR(AA$4)=YEAR($G280)),#REF!,IF(AND(AA$4&lt;($H280+1),(AA$4+1)&gt;$G280),$T280,0)))</f>
        <v>0</v>
      </c>
      <c r="AB280" s="1285">
        <f>IF(AND(MONTH(AB$4)=MONTH($H280),YEAR(AB$4)=YEAR($H280)),#REF!,IF(AND(MONTH(AB$4)=MONTH($G280),YEAR(AB$4)=YEAR($G280)),#REF!,IF(AND(AB$4&lt;($H280+1),(AB$4+1)&gt;$G280),$T280,0)))</f>
        <v>0</v>
      </c>
      <c r="AC280" s="1285">
        <f>IF(AND(MONTH(AC$4)=MONTH($H280),YEAR(AC$4)=YEAR($H280)),#REF!,IF(AND(MONTH(AC$4)=MONTH($G280),YEAR(AC$4)=YEAR($G280)),#REF!,IF(AND(AC$4&lt;($H280+1),(AC$4+1)&gt;$G280),$T280,0)))</f>
        <v>0</v>
      </c>
      <c r="AD280" s="1285">
        <f>IF(AND(MONTH(AD$4)=MONTH($H280),YEAR(AD$4)=YEAR($H280)),#REF!,IF(AND(MONTH(AD$4)=MONTH($G280),YEAR(AD$4)=YEAR($G280)),#REF!,IF(AND(AD$4&lt;($H280+1),(AD$4+1)&gt;$G280),$T280,0)))</f>
        <v>0</v>
      </c>
      <c r="AE280" s="1285" t="e">
        <f>IF(AND(MONTH(AE$4)=MONTH($H280),YEAR(AE$4)=YEAR($H280)),#REF!,IF(AND(MONTH(AE$4)=MONTH($G280),YEAR(AE$4)=YEAR($G280)),#REF!,IF(AND(AE$4&lt;($H280+1),(AE$4+1)&gt;$G280),$T280,0)))</f>
        <v>#REF!</v>
      </c>
      <c r="AF280" s="1285">
        <f>IF(AND(MONTH(AF$4)=MONTH($H280),YEAR(AF$4)=YEAR($H280)),#REF!,IF(AND(MONTH(AF$4)=MONTH($G280),YEAR(AF$4)=YEAR($G280)),#REF!,IF(AND(AF$4&lt;($H280+1),(AF$4+1)&gt;$G280),$T280,0)))</f>
        <v>14710.846</v>
      </c>
      <c r="AG280" s="1285">
        <f>IF(AND(MONTH(AG$4)=MONTH($H280),YEAR(AG$4)=YEAR($H280)),#REF!,IF(AND(MONTH(AG$4)=MONTH($G280),YEAR(AG$4)=YEAR($G280)),#REF!,IF(AND(AG$4&lt;($H280+1),(AG$4+1)&gt;$G280),$T280,0)))</f>
        <v>14710.846</v>
      </c>
      <c r="AH280" s="1285">
        <f>IF(AND(MONTH(AH$4)=MONTH($H280),YEAR(AH$4)=YEAR($H280)),#REF!,IF(AND(MONTH(AH$4)=MONTH($G280),YEAR(AH$4)=YEAR($G280)),#REF!,IF(AND(AH$4&lt;($H280+1),(AH$4+1)&gt;$G280),$T280,0)))</f>
        <v>14710.846</v>
      </c>
      <c r="AI280" s="1285">
        <f>IF(AND(MONTH(AI$4)=MONTH($H280),YEAR(AI$4)=YEAR($H280)),#REF!,IF(AND(MONTH(AI$4)=MONTH($G280),YEAR(AI$4)=YEAR($G280)),#REF!,IF(AND(AI$4&lt;($H280+1),(AI$4+1)&gt;$G280),$R280,0)))</f>
        <v>0</v>
      </c>
      <c r="AJ280" s="1285">
        <f>IF(AND(MONTH(AJ$4)=MONTH($H280),YEAR(AJ$4)=YEAR($H280)),#REF!,IF(AND(MONTH(AJ$4)=MONTH($G280),YEAR(AJ$4)=YEAR($G280)),#REF!,IF(AND(AJ$4&lt;($H280+1),(AJ$4+1)&gt;$G280),$U280,0)))</f>
        <v>0</v>
      </c>
      <c r="AK280" s="1285">
        <f>IF(AND(MONTH(AK$4)=MONTH($H280),YEAR(AK$4)=YEAR($H280)),#REF!,IF(AND(MONTH(AK$4)=MONTH($G280),YEAR(AK$4)=YEAR($G280)),#REF!,IF(AND(AK$4&lt;($H280+1),(AK$4+1)&gt;$G280),$U280,0)))</f>
        <v>0</v>
      </c>
      <c r="AL280" s="1285">
        <f>IF(AND(MONTH(AL$4)=MONTH($H280),YEAR(AL$4)=YEAR($H280)),#REF!,IF(AND(MONTH(AL$4)=MONTH($G280),YEAR(AL$4)=YEAR($G280)),#REF!,IF(AND(AL$4&lt;($H280+1),(AL$4+1)&gt;$G280),$U280,0)))</f>
        <v>0</v>
      </c>
      <c r="AM280" s="1285">
        <f>IF(AND(MONTH(AM$4)=MONTH($H280),YEAR(AM$4)=YEAR($H280)),#REF!,IF(AND(MONTH(AM$4)=MONTH($G280),YEAR(AM$4)=YEAR($G280)),#REF!,IF(AND(AM$4&lt;($H280+1),(AM$4+1)&gt;$G280),$U280,0)))</f>
        <v>0</v>
      </c>
      <c r="AN280" s="1285">
        <f>IF(AND(MONTH(AN$4)=MONTH($H280),YEAR(AN$4)=YEAR($H280)),#REF!,IF(AND(MONTH(AN$4)=MONTH($G280),YEAR(AN$4)=YEAR($G280)),#REF!,IF(AND(AN$4&lt;($H280+1),(AN$4+1)&gt;$G280),$U280,0)))</f>
        <v>0</v>
      </c>
      <c r="AO280" s="1285">
        <f>IF(AND(MONTH(AO$4)=MONTH($H280),YEAR(AO$4)=YEAR($H280)),#REF!,IF(AND(MONTH(AO$4)=MONTH($G280),YEAR(AO$4)=YEAR($G280)),#REF!,IF(AND(AO$4&lt;($H280+1),(AO$4+1)&gt;$G280),$U280,0)))</f>
        <v>0</v>
      </c>
      <c r="AP280" s="1285">
        <f>IF(AND(MONTH(AP$4)=MONTH($H280),YEAR(AP$4)=YEAR($H280)),#REF!,IF(AND(MONTH(AP$4)=MONTH($G280),YEAR(AP$4)=YEAR($G280)),#REF!,IF(AND(AP$4&lt;($H280+1),(AP$4+1)&gt;$G280),$U280,0)))</f>
        <v>0</v>
      </c>
      <c r="AQ280" s="1285" t="e">
        <f>IF(AND(MONTH(AQ$4)=MONTH($H280),YEAR(AQ$4)=YEAR($H280)),#REF!,IF(AND(MONTH(AQ$4)=MONTH($G280),YEAR(AQ$4)=YEAR($G280)),#REF!,IF(AND(AQ$4&lt;($H280+1),(AQ$4+1)&gt;$G280),$U280,0)))</f>
        <v>#REF!</v>
      </c>
      <c r="AR280" s="1285">
        <f>IF(AND(MONTH(AR$4)=MONTH($H280),YEAR(AR$4)=YEAR($H280)),#REF!,IF(AND(MONTH(AR$4)=MONTH($G280),YEAR(AR$4)=YEAR($G280)),#REF!,IF(AND(AR$4&lt;($H280+1),(AR$4+1)&gt;$G280),$U280,0)))</f>
        <v>3551.2</v>
      </c>
      <c r="AS280" s="1285">
        <f>IF(AND(MONTH(AS$4)=MONTH($H280),YEAR(AS$4)=YEAR($H280)),#REF!,IF(AND(MONTH(AS$4)=MONTH($G280),YEAR(AS$4)=YEAR($G280)),#REF!,IF(AND(AS$4&lt;($H280+1),(AS$4+1)&gt;$G280),$U280,0)))</f>
        <v>3551.2</v>
      </c>
      <c r="AT280" s="1285">
        <f>IF(AND(MONTH(AT$4)=MONTH($H280),YEAR(AT$4)=YEAR($H280)),#REF!,IF(AND(MONTH(AT$4)=MONTH($G280),YEAR(AT$4)=YEAR($G280)),#REF!,IF(AND(AT$4&lt;($H280+1),(AT$4+1)&gt;$G280),$U280,0)))</f>
        <v>3551.2</v>
      </c>
      <c r="AU280" s="1297"/>
      <c r="AV280" s="1028"/>
      <c r="AW280" s="1028"/>
    </row>
    <row r="281" spans="1:49" ht="18" customHeight="1">
      <c r="A281" s="1186">
        <v>112</v>
      </c>
      <c r="B281" s="1187" t="s">
        <v>286</v>
      </c>
      <c r="C281" s="1187" t="s">
        <v>85</v>
      </c>
      <c r="D281" s="1187"/>
      <c r="E281" s="1187"/>
      <c r="F281" s="1304" t="s">
        <v>305</v>
      </c>
      <c r="G281" s="1190">
        <v>45550</v>
      </c>
      <c r="H281" s="1190">
        <v>45914</v>
      </c>
      <c r="I281" s="1235"/>
      <c r="J281" s="1236">
        <v>0</v>
      </c>
      <c r="K281" s="1236">
        <v>1544</v>
      </c>
      <c r="L281" s="1237">
        <v>9.1999999999999993</v>
      </c>
      <c r="M281" s="1237">
        <v>1.38</v>
      </c>
      <c r="N281" s="1237">
        <v>9.66</v>
      </c>
      <c r="O281" s="1238">
        <v>2.2999999999999998</v>
      </c>
      <c r="P281" s="1234">
        <f>L281+M281</f>
        <v>10.58</v>
      </c>
      <c r="Q281" s="1284">
        <f t="shared" si="103"/>
        <v>14204.8</v>
      </c>
      <c r="R281" s="1285">
        <f t="shared" si="94"/>
        <v>2130.7199999999998</v>
      </c>
      <c r="S281" s="1285">
        <f t="shared" si="97"/>
        <v>16335.52</v>
      </c>
      <c r="T281" s="1285">
        <f t="shared" si="95"/>
        <v>14915.04</v>
      </c>
      <c r="U281" s="1285">
        <f t="shared" si="96"/>
        <v>3551.2</v>
      </c>
      <c r="V281" s="1285">
        <f t="shared" si="98"/>
        <v>18466.240000000002</v>
      </c>
      <c r="W281" s="1285">
        <f>IF(AND(MONTH(W$4)=MONTH($H281),YEAR(W$4)=YEAR($H281)),#REF!,IF(AND(MONTH(W$4)=MONTH($G281),YEAR(W$4)=YEAR($G281)),#REF!,IF(AND(W$4&lt;($H281+1),(W$4+1)&gt;$G281),$Q281,0)))</f>
        <v>0</v>
      </c>
      <c r="X281" s="1285">
        <f>IF(AND(MONTH(X$4)=MONTH($H281),YEAR(X$4)=YEAR($H281)),#REF!,IF(AND(MONTH(X$4)=MONTH($G281),YEAR(X$4)=YEAR($G281)),#REF!,IF(AND(X$4&lt;($H281+1),(X$4+1)&gt;$G281),$T281,0)))</f>
        <v>0</v>
      </c>
      <c r="Y281" s="1285">
        <f>IF(AND(MONTH(Y$4)=MONTH($H281),YEAR(Y$4)=YEAR($H281)),#REF!,IF(AND(MONTH(Y$4)=MONTH($G281),YEAR(Y$4)=YEAR($G281)),#REF!,IF(AND(Y$4&lt;($H281+1),(Y$4+1)&gt;$G281),$T281,0)))</f>
        <v>0</v>
      </c>
      <c r="Z281" s="1285">
        <f>IF(AND(MONTH(Z$4)=MONTH($H281),YEAR(Z$4)=YEAR($H281)),#REF!,IF(AND(MONTH(Z$4)=MONTH($G281),YEAR(Z$4)=YEAR($G281)),#REF!,IF(AND(Z$4&lt;($H281+1),(Z$4+1)&gt;$G281),$T281,0)))</f>
        <v>0</v>
      </c>
      <c r="AA281" s="1285">
        <f>IF(AND(MONTH(AA$4)=MONTH($H281),YEAR(AA$4)=YEAR($H281)),#REF!,IF(AND(MONTH(AA$4)=MONTH($G281),YEAR(AA$4)=YEAR($G281)),#REF!,IF(AND(AA$4&lt;($H281+1),(AA$4+1)&gt;$G281),$T281,0)))</f>
        <v>0</v>
      </c>
      <c r="AB281" s="1285">
        <f>IF(AND(MONTH(AB$4)=MONTH($H281),YEAR(AB$4)=YEAR($H281)),#REF!,IF(AND(MONTH(AB$4)=MONTH($G281),YEAR(AB$4)=YEAR($G281)),#REF!,IF(AND(AB$4&lt;($H281+1),(AB$4+1)&gt;$G281),$T281,0)))</f>
        <v>0</v>
      </c>
      <c r="AC281" s="1285">
        <f>IF(AND(MONTH(AC$4)=MONTH($H281),YEAR(AC$4)=YEAR($H281)),#REF!,IF(AND(MONTH(AC$4)=MONTH($G281),YEAR(AC$4)=YEAR($G281)),#REF!,IF(AND(AC$4&lt;($H281+1),(AC$4+1)&gt;$G281),$T281,0)))</f>
        <v>0</v>
      </c>
      <c r="AD281" s="1285">
        <f>IF(AND(MONTH(AD$4)=MONTH($H281),YEAR(AD$4)=YEAR($H281)),#REF!,IF(AND(MONTH(AD$4)=MONTH($G281),YEAR(AD$4)=YEAR($G281)),#REF!,IF(AND(AD$4&lt;($H281+1),(AD$4+1)&gt;$G281),$T281,0)))</f>
        <v>0</v>
      </c>
      <c r="AE281" s="1285">
        <f>IF(AND(MONTH(AE$4)=MONTH($H281),YEAR(AE$4)=YEAR($H281)),#REF!,IF(AND(MONTH(AE$4)=MONTH($G281),YEAR(AE$4)=YEAR($G281)),#REF!,IF(AND(AE$4&lt;($H281+1),(AE$4+1)&gt;$G281),$T281,0)))</f>
        <v>0</v>
      </c>
      <c r="AF281" s="1285">
        <f>IF(AND(MONTH(AF$4)=MONTH($H281),YEAR(AF$4)=YEAR($H281)),#REF!,IF(AND(MONTH(AF$4)=MONTH($G281),YEAR(AF$4)=YEAR($G281)),#REF!,IF(AND(AF$4&lt;($H281+1),(AF$4+1)&gt;$G281),$T281,0)))</f>
        <v>0</v>
      </c>
      <c r="AG281" s="1285">
        <f>IF(AND(MONTH(AG$4)=MONTH($H281),YEAR(AG$4)=YEAR($H281)),#REF!,IF(AND(MONTH(AG$4)=MONTH($G281),YEAR(AG$4)=YEAR($G281)),#REF!,IF(AND(AG$4&lt;($H281+1),(AG$4+1)&gt;$G281),$T281,0)))</f>
        <v>0</v>
      </c>
      <c r="AH281" s="1285">
        <f>IF(AND(MONTH(AH$4)=MONTH($H281),YEAR(AH$4)=YEAR($H281)),#REF!,IF(AND(MONTH(AH$4)=MONTH($G281),YEAR(AH$4)=YEAR($G281)),#REF!,IF(AND(AH$4&lt;($H281+1),(AH$4+1)&gt;$G281),$T281,0)))</f>
        <v>0</v>
      </c>
      <c r="AI281" s="1285">
        <f>IF(AND(MONTH(AI$4)=MONTH($H281),YEAR(AI$4)=YEAR($H281)),#REF!,IF(AND(MONTH(AI$4)=MONTH($G281),YEAR(AI$4)=YEAR($G281)),#REF!,IF(AND(AI$4&lt;($H281+1),(AI$4+1)&gt;$G281),$R281,0)))</f>
        <v>0</v>
      </c>
      <c r="AJ281" s="1285">
        <f>IF(AND(MONTH(AJ$4)=MONTH($H281),YEAR(AJ$4)=YEAR($H281)),#REF!,IF(AND(MONTH(AJ$4)=MONTH($G281),YEAR(AJ$4)=YEAR($G281)),#REF!,IF(AND(AJ$4&lt;($H281+1),(AJ$4+1)&gt;$G281),$U281,0)))</f>
        <v>0</v>
      </c>
      <c r="AK281" s="1285">
        <f>IF(AND(MONTH(AK$4)=MONTH($H281),YEAR(AK$4)=YEAR($H281)),#REF!,IF(AND(MONTH(AK$4)=MONTH($G281),YEAR(AK$4)=YEAR($G281)),#REF!,IF(AND(AK$4&lt;($H281+1),(AK$4+1)&gt;$G281),$U281,0)))</f>
        <v>0</v>
      </c>
      <c r="AL281" s="1285">
        <f>IF(AND(MONTH(AL$4)=MONTH($H281),YEAR(AL$4)=YEAR($H281)),#REF!,IF(AND(MONTH(AL$4)=MONTH($G281),YEAR(AL$4)=YEAR($G281)),#REF!,IF(AND(AL$4&lt;($H281+1),(AL$4+1)&gt;$G281),$U281,0)))</f>
        <v>0</v>
      </c>
      <c r="AM281" s="1285">
        <f>IF(AND(MONTH(AM$4)=MONTH($H281),YEAR(AM$4)=YEAR($H281)),#REF!,IF(AND(MONTH(AM$4)=MONTH($G281),YEAR(AM$4)=YEAR($G281)),#REF!,IF(AND(AM$4&lt;($H281+1),(AM$4+1)&gt;$G281),$U281,0)))</f>
        <v>0</v>
      </c>
      <c r="AN281" s="1285">
        <f>IF(AND(MONTH(AN$4)=MONTH($H281),YEAR(AN$4)=YEAR($H281)),#REF!,IF(AND(MONTH(AN$4)=MONTH($G281),YEAR(AN$4)=YEAR($G281)),#REF!,IF(AND(AN$4&lt;($H281+1),(AN$4+1)&gt;$G281),$U281,0)))</f>
        <v>0</v>
      </c>
      <c r="AO281" s="1285">
        <f>IF(AND(MONTH(AO$4)=MONTH($H281),YEAR(AO$4)=YEAR($H281)),#REF!,IF(AND(MONTH(AO$4)=MONTH($G281),YEAR(AO$4)=YEAR($G281)),#REF!,IF(AND(AO$4&lt;($H281+1),(AO$4+1)&gt;$G281),$U281,0)))</f>
        <v>0</v>
      </c>
      <c r="AP281" s="1285">
        <f>IF(AND(MONTH(AP$4)=MONTH($H281),YEAR(AP$4)=YEAR($H281)),#REF!,IF(AND(MONTH(AP$4)=MONTH($G281),YEAR(AP$4)=YEAR($G281)),#REF!,IF(AND(AP$4&lt;($H281+1),(AP$4+1)&gt;$G281),$U281,0)))</f>
        <v>0</v>
      </c>
      <c r="AQ281" s="1285">
        <f>IF(AND(MONTH(AQ$4)=MONTH($H281),YEAR(AQ$4)=YEAR($H281)),#REF!,IF(AND(MONTH(AQ$4)=MONTH($G281),YEAR(AQ$4)=YEAR($G281)),#REF!,IF(AND(AQ$4&lt;($H281+1),(AQ$4+1)&gt;$G281),$U281,0)))</f>
        <v>0</v>
      </c>
      <c r="AR281" s="1285">
        <f>IF(AND(MONTH(AR$4)=MONTH($H281),YEAR(AR$4)=YEAR($H281)),#REF!,IF(AND(MONTH(AR$4)=MONTH($G281),YEAR(AR$4)=YEAR($G281)),#REF!,IF(AND(AR$4&lt;($H281+1),(AR$4+1)&gt;$G281),$U281,0)))</f>
        <v>0</v>
      </c>
      <c r="AS281" s="1285">
        <f>IF(AND(MONTH(AS$4)=MONTH($H281),YEAR(AS$4)=YEAR($H281)),#REF!,IF(AND(MONTH(AS$4)=MONTH($G281),YEAR(AS$4)=YEAR($G281)),#REF!,IF(AND(AS$4&lt;($H281+1),(AS$4+1)&gt;$G281),$U281,0)))</f>
        <v>0</v>
      </c>
      <c r="AT281" s="1285">
        <f>IF(AND(MONTH(AT$4)=MONTH($H281),YEAR(AT$4)=YEAR($H281)),#REF!,IF(AND(MONTH(AT$4)=MONTH($G281),YEAR(AT$4)=YEAR($G281)),#REF!,IF(AND(AT$4&lt;($H281+1),(AT$4+1)&gt;$G281),$U281,0)))</f>
        <v>0</v>
      </c>
      <c r="AU281" s="1297"/>
      <c r="AV281" s="1028"/>
      <c r="AW281" s="1028"/>
    </row>
    <row r="282" spans="1:49" ht="18" customHeight="1">
      <c r="A282" s="1186">
        <v>113</v>
      </c>
      <c r="B282" s="1187" t="s">
        <v>286</v>
      </c>
      <c r="C282" s="1187" t="s">
        <v>85</v>
      </c>
      <c r="D282" s="1187"/>
      <c r="E282" s="1187"/>
      <c r="F282" s="1304" t="s">
        <v>306</v>
      </c>
      <c r="G282" s="1190">
        <v>44757</v>
      </c>
      <c r="H282" s="1190">
        <v>45121</v>
      </c>
      <c r="I282" s="1235"/>
      <c r="J282" s="1236">
        <v>0</v>
      </c>
      <c r="K282" s="1236">
        <v>3452</v>
      </c>
      <c r="L282" s="1237">
        <v>7.82</v>
      </c>
      <c r="M282" s="1237">
        <v>1.38</v>
      </c>
      <c r="N282" s="1237">
        <v>8.0730000000000004</v>
      </c>
      <c r="O282" s="1238">
        <v>2.2999999999999998</v>
      </c>
      <c r="P282" s="1234">
        <f>L282+M282</f>
        <v>9.1999999999999993</v>
      </c>
      <c r="Q282" s="1284">
        <f t="shared" si="103"/>
        <v>26994.639999999999</v>
      </c>
      <c r="R282" s="1285">
        <f t="shared" si="94"/>
        <v>4763.76</v>
      </c>
      <c r="S282" s="1285">
        <f t="shared" si="97"/>
        <v>31758.400000000001</v>
      </c>
      <c r="T282" s="1285">
        <f t="shared" si="95"/>
        <v>27867.995999999999</v>
      </c>
      <c r="U282" s="1285">
        <f t="shared" si="96"/>
        <v>7939.6</v>
      </c>
      <c r="V282" s="1285">
        <f t="shared" si="98"/>
        <v>35807.595999999998</v>
      </c>
      <c r="W282" s="1285">
        <f>IF(AND(MONTH(W$4)=MONTH($H282),YEAR(W$4)=YEAR($H282)),#REF!,IF(AND(MONTH(W$4)=MONTH($G282),YEAR(W$4)=YEAR($G282)),#REF!,IF(AND(W$4&lt;($H282+1),(W$4+1)&gt;$G282),$Q282,0)))</f>
        <v>26994.639999999999</v>
      </c>
      <c r="X282" s="1285">
        <f>IF(AND(MONTH(X$4)=MONTH($H282),YEAR(X$4)=YEAR($H282)),#REF!,IF(AND(MONTH(X$4)=MONTH($G282),YEAR(X$4)=YEAR($G282)),#REF!,IF(AND(X$4&lt;($H282+1),(X$4+1)&gt;$G282),$T282,0)))</f>
        <v>27867.995999999999</v>
      </c>
      <c r="Y282" s="1285">
        <f>IF(AND(MONTH(Y$4)=MONTH($H282),YEAR(Y$4)=YEAR($H282)),#REF!,IF(AND(MONTH(Y$4)=MONTH($G282),YEAR(Y$4)=YEAR($G282)),#REF!,IF(AND(Y$4&lt;($H282+1),(Y$4+1)&gt;$G282),$T282,0)))</f>
        <v>27867.995999999999</v>
      </c>
      <c r="Z282" s="1285">
        <f>IF(AND(MONTH(Z$4)=MONTH($H282),YEAR(Z$4)=YEAR($H282)),#REF!,IF(AND(MONTH(Z$4)=MONTH($G282),YEAR(Z$4)=YEAR($G282)),#REF!,IF(AND(Z$4&lt;($H282+1),(Z$4+1)&gt;$G282),$T282,0)))</f>
        <v>27867.995999999999</v>
      </c>
      <c r="AA282" s="1285">
        <f>IF(AND(MONTH(AA$4)=MONTH($H282),YEAR(AA$4)=YEAR($H282)),#REF!,IF(AND(MONTH(AA$4)=MONTH($G282),YEAR(AA$4)=YEAR($G282)),#REF!,IF(AND(AA$4&lt;($H282+1),(AA$4+1)&gt;$G282),$T282,0)))</f>
        <v>27867.995999999999</v>
      </c>
      <c r="AB282" s="1285">
        <f>IF(AND(MONTH(AB$4)=MONTH($H282),YEAR(AB$4)=YEAR($H282)),#REF!,IF(AND(MONTH(AB$4)=MONTH($G282),YEAR(AB$4)=YEAR($G282)),#REF!,IF(AND(AB$4&lt;($H282+1),(AB$4+1)&gt;$G282),$T282,0)))</f>
        <v>27867.995999999999</v>
      </c>
      <c r="AC282" s="1285" t="e">
        <f>IF(AND(MONTH(AC$4)=MONTH($H282),YEAR(AC$4)=YEAR($H282)),#REF!,IF(AND(MONTH(AC$4)=MONTH($G282),YEAR(AC$4)=YEAR($G282)),#REF!,IF(AND(AC$4&lt;($H282+1),(AC$4+1)&gt;$G282),$T282,0)))</f>
        <v>#REF!</v>
      </c>
      <c r="AD282" s="1285">
        <f>IF(AND(MONTH(AD$4)=MONTH($H282),YEAR(AD$4)=YEAR($H282)),#REF!,IF(AND(MONTH(AD$4)=MONTH($G282),YEAR(AD$4)=YEAR($G282)),#REF!,IF(AND(AD$4&lt;($H282+1),(AD$4+1)&gt;$G282),$T282,0)))</f>
        <v>0</v>
      </c>
      <c r="AE282" s="1285">
        <f>IF(AND(MONTH(AE$4)=MONTH($H282),YEAR(AE$4)=YEAR($H282)),#REF!,IF(AND(MONTH(AE$4)=MONTH($G282),YEAR(AE$4)=YEAR($G282)),#REF!,IF(AND(AE$4&lt;($H282+1),(AE$4+1)&gt;$G282),$T282,0)))</f>
        <v>0</v>
      </c>
      <c r="AF282" s="1285">
        <f>IF(AND(MONTH(AF$4)=MONTH($H282),YEAR(AF$4)=YEAR($H282)),#REF!,IF(AND(MONTH(AF$4)=MONTH($G282),YEAR(AF$4)=YEAR($G282)),#REF!,IF(AND(AF$4&lt;($H282+1),(AF$4+1)&gt;$G282),$T282,0)))</f>
        <v>0</v>
      </c>
      <c r="AG282" s="1285">
        <f>IF(AND(MONTH(AG$4)=MONTH($H282),YEAR(AG$4)=YEAR($H282)),#REF!,IF(AND(MONTH(AG$4)=MONTH($G282),YEAR(AG$4)=YEAR($G282)),#REF!,IF(AND(AG$4&lt;($H282+1),(AG$4+1)&gt;$G282),$T282,0)))</f>
        <v>0</v>
      </c>
      <c r="AH282" s="1285">
        <f>IF(AND(MONTH(AH$4)=MONTH($H282),YEAR(AH$4)=YEAR($H282)),#REF!,IF(AND(MONTH(AH$4)=MONTH($G282),YEAR(AH$4)=YEAR($G282)),#REF!,IF(AND(AH$4&lt;($H282+1),(AH$4+1)&gt;$G282),$T282,0)))</f>
        <v>0</v>
      </c>
      <c r="AI282" s="1285">
        <f>IF(AND(MONTH(AI$4)=MONTH($H282),YEAR(AI$4)=YEAR($H282)),#REF!,IF(AND(MONTH(AI$4)=MONTH($G282),YEAR(AI$4)=YEAR($G282)),#REF!,IF(AND(AI$4&lt;($H282+1),(AI$4+1)&gt;$G282),$R282,0)))</f>
        <v>4763.76</v>
      </c>
      <c r="AJ282" s="1285">
        <f>IF(AND(MONTH(AJ$4)=MONTH($H282),YEAR(AJ$4)=YEAR($H282)),#REF!,IF(AND(MONTH(AJ$4)=MONTH($G282),YEAR(AJ$4)=YEAR($G282)),#REF!,IF(AND(AJ$4&lt;($H282+1),(AJ$4+1)&gt;$G282),$U282,0)))</f>
        <v>7939.6</v>
      </c>
      <c r="AK282" s="1285">
        <f>IF(AND(MONTH(AK$4)=MONTH($H282),YEAR(AK$4)=YEAR($H282)),#REF!,IF(AND(MONTH(AK$4)=MONTH($G282),YEAR(AK$4)=YEAR($G282)),#REF!,IF(AND(AK$4&lt;($H282+1),(AK$4+1)&gt;$G282),$U282,0)))</f>
        <v>7939.6</v>
      </c>
      <c r="AL282" s="1285">
        <f>IF(AND(MONTH(AL$4)=MONTH($H282),YEAR(AL$4)=YEAR($H282)),#REF!,IF(AND(MONTH(AL$4)=MONTH($G282),YEAR(AL$4)=YEAR($G282)),#REF!,IF(AND(AL$4&lt;($H282+1),(AL$4+1)&gt;$G282),$U282,0)))</f>
        <v>7939.6</v>
      </c>
      <c r="AM282" s="1285">
        <f>IF(AND(MONTH(AM$4)=MONTH($H282),YEAR(AM$4)=YEAR($H282)),#REF!,IF(AND(MONTH(AM$4)=MONTH($G282),YEAR(AM$4)=YEAR($G282)),#REF!,IF(AND(AM$4&lt;($H282+1),(AM$4+1)&gt;$G282),$U282,0)))</f>
        <v>7939.6</v>
      </c>
      <c r="AN282" s="1285">
        <f>IF(AND(MONTH(AN$4)=MONTH($H282),YEAR(AN$4)=YEAR($H282)),#REF!,IF(AND(MONTH(AN$4)=MONTH($G282),YEAR(AN$4)=YEAR($G282)),#REF!,IF(AND(AN$4&lt;($H282+1),(AN$4+1)&gt;$G282),$U282,0)))</f>
        <v>7939.6</v>
      </c>
      <c r="AO282" s="1285" t="e">
        <f>IF(AND(MONTH(AO$4)=MONTH($H282),YEAR(AO$4)=YEAR($H282)),#REF!,IF(AND(MONTH(AO$4)=MONTH($G282),YEAR(AO$4)=YEAR($G282)),#REF!,IF(AND(AO$4&lt;($H282+1),(AO$4+1)&gt;$G282),$U282,0)))</f>
        <v>#REF!</v>
      </c>
      <c r="AP282" s="1285">
        <f>IF(AND(MONTH(AP$4)=MONTH($H282),YEAR(AP$4)=YEAR($H282)),#REF!,IF(AND(MONTH(AP$4)=MONTH($G282),YEAR(AP$4)=YEAR($G282)),#REF!,IF(AND(AP$4&lt;($H282+1),(AP$4+1)&gt;$G282),$U282,0)))</f>
        <v>0</v>
      </c>
      <c r="AQ282" s="1285">
        <f>IF(AND(MONTH(AQ$4)=MONTH($H282),YEAR(AQ$4)=YEAR($H282)),#REF!,IF(AND(MONTH(AQ$4)=MONTH($G282),YEAR(AQ$4)=YEAR($G282)),#REF!,IF(AND(AQ$4&lt;($H282+1),(AQ$4+1)&gt;$G282),$U282,0)))</f>
        <v>0</v>
      </c>
      <c r="AR282" s="1285">
        <f>IF(AND(MONTH(AR$4)=MONTH($H282),YEAR(AR$4)=YEAR($H282)),#REF!,IF(AND(MONTH(AR$4)=MONTH($G282),YEAR(AR$4)=YEAR($G282)),#REF!,IF(AND(AR$4&lt;($H282+1),(AR$4+1)&gt;$G282),$U282,0)))</f>
        <v>0</v>
      </c>
      <c r="AS282" s="1285">
        <f>IF(AND(MONTH(AS$4)=MONTH($H282),YEAR(AS$4)=YEAR($H282)),#REF!,IF(AND(MONTH(AS$4)=MONTH($G282),YEAR(AS$4)=YEAR($G282)),#REF!,IF(AND(AS$4&lt;($H282+1),(AS$4+1)&gt;$G282),$U282,0)))</f>
        <v>0</v>
      </c>
      <c r="AT282" s="1285">
        <f>IF(AND(MONTH(AT$4)=MONTH($H282),YEAR(AT$4)=YEAR($H282)),#REF!,IF(AND(MONTH(AT$4)=MONTH($G282),YEAR(AT$4)=YEAR($G282)),#REF!,IF(AND(AT$4&lt;($H282+1),(AT$4+1)&gt;$G282),$U282,0)))</f>
        <v>0</v>
      </c>
      <c r="AU282" s="1297"/>
      <c r="AV282" s="1028"/>
      <c r="AW282" s="1028"/>
    </row>
    <row r="283" spans="1:49" ht="18" customHeight="1">
      <c r="A283" s="1186">
        <v>113</v>
      </c>
      <c r="B283" s="1196" t="s">
        <v>286</v>
      </c>
      <c r="C283" s="1196" t="s">
        <v>85</v>
      </c>
      <c r="D283" s="1196"/>
      <c r="E283" s="1209" t="s">
        <v>307</v>
      </c>
      <c r="F283" s="1350" t="s">
        <v>306</v>
      </c>
      <c r="G283" s="1211">
        <v>45122</v>
      </c>
      <c r="H283" s="1211">
        <v>45487</v>
      </c>
      <c r="I283" s="1256"/>
      <c r="J283" s="1257">
        <v>3452</v>
      </c>
      <c r="K283" s="1257">
        <v>3452</v>
      </c>
      <c r="L283" s="1260">
        <v>0</v>
      </c>
      <c r="M283" s="1260">
        <v>0</v>
      </c>
      <c r="N283" s="1259">
        <v>7.4749999999999996</v>
      </c>
      <c r="O283" s="1260">
        <v>2.2999999999999998</v>
      </c>
      <c r="P283" s="1261">
        <f>N283+O283</f>
        <v>9.7750000000000004</v>
      </c>
      <c r="Q283" s="1288">
        <f t="shared" si="103"/>
        <v>0</v>
      </c>
      <c r="R283" s="1285">
        <f t="shared" si="94"/>
        <v>0</v>
      </c>
      <c r="S283" s="1285">
        <f t="shared" si="97"/>
        <v>0</v>
      </c>
      <c r="T283" s="1285">
        <f t="shared" si="95"/>
        <v>25803.7</v>
      </c>
      <c r="U283" s="1285">
        <f t="shared" si="96"/>
        <v>7939.6</v>
      </c>
      <c r="V283" s="1285">
        <f t="shared" si="98"/>
        <v>33743.300000000003</v>
      </c>
      <c r="W283" s="1285">
        <f>IF(AND(MONTH(W$4)=MONTH($H283),YEAR(W$4)=YEAR($H283)),#REF!,IF(AND(MONTH(W$4)=MONTH($G283),YEAR(W$4)=YEAR($G283)),#REF!,IF(AND(W$4&lt;($H283+1),(W$4+1)&gt;$G283),$Q283,0)))</f>
        <v>0</v>
      </c>
      <c r="X283" s="1285">
        <f>IF(AND(MONTH(X$4)=MONTH($H283),YEAR(X$4)=YEAR($H283)),#REF!,IF(AND(MONTH(X$4)=MONTH($G283),YEAR(X$4)=YEAR($G283)),#REF!,IF(AND(X$4&lt;($H283+1),(X$4+1)&gt;$G283),$T283,0)))</f>
        <v>0</v>
      </c>
      <c r="Y283" s="1285">
        <f>IF(AND(MONTH(Y$4)=MONTH($H283),YEAR(Y$4)=YEAR($H283)),#REF!,IF(AND(MONTH(Y$4)=MONTH($G283),YEAR(Y$4)=YEAR($G283)),#REF!,IF(AND(Y$4&lt;($H283+1),(Y$4+1)&gt;$G283),$T283,0)))</f>
        <v>0</v>
      </c>
      <c r="Z283" s="1285">
        <f>IF(AND(MONTH(Z$4)=MONTH($H283),YEAR(Z$4)=YEAR($H283)),#REF!,IF(AND(MONTH(Z$4)=MONTH($G283),YEAR(Z$4)=YEAR($G283)),#REF!,IF(AND(Z$4&lt;($H283+1),(Z$4+1)&gt;$G283),$T283,0)))</f>
        <v>0</v>
      </c>
      <c r="AA283" s="1285">
        <f>IF(AND(MONTH(AA$4)=MONTH($H283),YEAR(AA$4)=YEAR($H283)),#REF!,IF(AND(MONTH(AA$4)=MONTH($G283),YEAR(AA$4)=YEAR($G283)),#REF!,IF(AND(AA$4&lt;($H283+1),(AA$4+1)&gt;$G283),$T283,0)))</f>
        <v>0</v>
      </c>
      <c r="AB283" s="1285">
        <f>IF(AND(MONTH(AB$4)=MONTH($H283),YEAR(AB$4)=YEAR($H283)),#REF!,IF(AND(MONTH(AB$4)=MONTH($G283),YEAR(AB$4)=YEAR($G283)),#REF!,IF(AND(AB$4&lt;($H283+1),(AB$4+1)&gt;$G283),$T283,0)))</f>
        <v>0</v>
      </c>
      <c r="AC283" s="1285" t="e">
        <f>IF(AND(MONTH(AC$4)=MONTH($H283),YEAR(AC$4)=YEAR($H283)),#REF!,IF(AND(MONTH(AC$4)=MONTH($G283),YEAR(AC$4)=YEAR($G283)),#REF!,IF(AND(AC$4&lt;($H283+1),(AC$4+1)&gt;$G283),$T283,0)))</f>
        <v>#REF!</v>
      </c>
      <c r="AD283" s="1285">
        <f>IF(AND(MONTH(AD$4)=MONTH($H283),YEAR(AD$4)=YEAR($H283)),#REF!,IF(AND(MONTH(AD$4)=MONTH($G283),YEAR(AD$4)=YEAR($G283)),#REF!,IF(AND(AD$4&lt;($H283+1),(AD$4+1)&gt;$G283),$T283,0)))</f>
        <v>25803.7</v>
      </c>
      <c r="AE283" s="1285">
        <f>IF(AND(MONTH(AE$4)=MONTH($H283),YEAR(AE$4)=YEAR($H283)),#REF!,IF(AND(MONTH(AE$4)=MONTH($G283),YEAR(AE$4)=YEAR($G283)),#REF!,IF(AND(AE$4&lt;($H283+1),(AE$4+1)&gt;$G283),$T283,0)))</f>
        <v>25803.7</v>
      </c>
      <c r="AF283" s="1285">
        <f>IF(AND(MONTH(AF$4)=MONTH($H283),YEAR(AF$4)=YEAR($H283)),#REF!,IF(AND(MONTH(AF$4)=MONTH($G283),YEAR(AF$4)=YEAR($G283)),#REF!,IF(AND(AF$4&lt;($H283+1),(AF$4+1)&gt;$G283),$T283,0)))</f>
        <v>25803.7</v>
      </c>
      <c r="AG283" s="1285">
        <f>IF(AND(MONTH(AG$4)=MONTH($H283),YEAR(AG$4)=YEAR($H283)),#REF!,IF(AND(MONTH(AG$4)=MONTH($G283),YEAR(AG$4)=YEAR($G283)),#REF!,IF(AND(AG$4&lt;($H283+1),(AG$4+1)&gt;$G283),$T283,0)))</f>
        <v>25803.7</v>
      </c>
      <c r="AH283" s="1285">
        <f>IF(AND(MONTH(AH$4)=MONTH($H283),YEAR(AH$4)=YEAR($H283)),#REF!,IF(AND(MONTH(AH$4)=MONTH($G283),YEAR(AH$4)=YEAR($G283)),#REF!,IF(AND(AH$4&lt;($H283+1),(AH$4+1)&gt;$G283),$T283,0)))</f>
        <v>25803.7</v>
      </c>
      <c r="AI283" s="1285">
        <f>IF(AND(MONTH(AI$4)=MONTH($H283),YEAR(AI$4)=YEAR($H283)),#REF!,IF(AND(MONTH(AI$4)=MONTH($G283),YEAR(AI$4)=YEAR($G283)),#REF!,IF(AND(AI$4&lt;($H283+1),(AI$4+1)&gt;$G283),$R283,0)))</f>
        <v>0</v>
      </c>
      <c r="AJ283" s="1285">
        <f>IF(AND(MONTH(AJ$4)=MONTH($H283),YEAR(AJ$4)=YEAR($H283)),#REF!,IF(AND(MONTH(AJ$4)=MONTH($G283),YEAR(AJ$4)=YEAR($G283)),#REF!,IF(AND(AJ$4&lt;($H283+1),(AJ$4+1)&gt;$G283),$U283,0)))</f>
        <v>0</v>
      </c>
      <c r="AK283" s="1285">
        <f>IF(AND(MONTH(AK$4)=MONTH($H283),YEAR(AK$4)=YEAR($H283)),#REF!,IF(AND(MONTH(AK$4)=MONTH($G283),YEAR(AK$4)=YEAR($G283)),#REF!,IF(AND(AK$4&lt;($H283+1),(AK$4+1)&gt;$G283),$U283,0)))</f>
        <v>0</v>
      </c>
      <c r="AL283" s="1285">
        <f>IF(AND(MONTH(AL$4)=MONTH($H283),YEAR(AL$4)=YEAR($H283)),#REF!,IF(AND(MONTH(AL$4)=MONTH($G283),YEAR(AL$4)=YEAR($G283)),#REF!,IF(AND(AL$4&lt;($H283+1),(AL$4+1)&gt;$G283),$U283,0)))</f>
        <v>0</v>
      </c>
      <c r="AM283" s="1285">
        <f>IF(AND(MONTH(AM$4)=MONTH($H283),YEAR(AM$4)=YEAR($H283)),#REF!,IF(AND(MONTH(AM$4)=MONTH($G283),YEAR(AM$4)=YEAR($G283)),#REF!,IF(AND(AM$4&lt;($H283+1),(AM$4+1)&gt;$G283),$U283,0)))</f>
        <v>0</v>
      </c>
      <c r="AN283" s="1285">
        <f>IF(AND(MONTH(AN$4)=MONTH($H283),YEAR(AN$4)=YEAR($H283)),#REF!,IF(AND(MONTH(AN$4)=MONTH($G283),YEAR(AN$4)=YEAR($G283)),#REF!,IF(AND(AN$4&lt;($H283+1),(AN$4+1)&gt;$G283),$U283,0)))</f>
        <v>0</v>
      </c>
      <c r="AO283" s="1285" t="e">
        <f>IF(AND(MONTH(AO$4)=MONTH($H283),YEAR(AO$4)=YEAR($H283)),#REF!,IF(AND(MONTH(AO$4)=MONTH($G283),YEAR(AO$4)=YEAR($G283)),#REF!,IF(AND(AO$4&lt;($H283+1),(AO$4+1)&gt;$G283),$U283,0)))</f>
        <v>#REF!</v>
      </c>
      <c r="AP283" s="1285">
        <f>IF(AND(MONTH(AP$4)=MONTH($H283),YEAR(AP$4)=YEAR($H283)),#REF!,IF(AND(MONTH(AP$4)=MONTH($G283),YEAR(AP$4)=YEAR($G283)),#REF!,IF(AND(AP$4&lt;($H283+1),(AP$4+1)&gt;$G283),$U283,0)))</f>
        <v>7939.6</v>
      </c>
      <c r="AQ283" s="1285">
        <f>IF(AND(MONTH(AQ$4)=MONTH($H283),YEAR(AQ$4)=YEAR($H283)),#REF!,IF(AND(MONTH(AQ$4)=MONTH($G283),YEAR(AQ$4)=YEAR($G283)),#REF!,IF(AND(AQ$4&lt;($H283+1),(AQ$4+1)&gt;$G283),$U283,0)))</f>
        <v>7939.6</v>
      </c>
      <c r="AR283" s="1285">
        <f>IF(AND(MONTH(AR$4)=MONTH($H283),YEAR(AR$4)=YEAR($H283)),#REF!,IF(AND(MONTH(AR$4)=MONTH($G283),YEAR(AR$4)=YEAR($G283)),#REF!,IF(AND(AR$4&lt;($H283+1),(AR$4+1)&gt;$G283),$U283,0)))</f>
        <v>7939.6</v>
      </c>
      <c r="AS283" s="1285">
        <f>IF(AND(MONTH(AS$4)=MONTH($H283),YEAR(AS$4)=YEAR($H283)),#REF!,IF(AND(MONTH(AS$4)=MONTH($G283),YEAR(AS$4)=YEAR($G283)),#REF!,IF(AND(AS$4&lt;($H283+1),(AS$4+1)&gt;$G283),$U283,0)))</f>
        <v>7939.6</v>
      </c>
      <c r="AT283" s="1285">
        <f>IF(AND(MONTH(AT$4)=MONTH($H283),YEAR(AT$4)=YEAR($H283)),#REF!,IF(AND(MONTH(AT$4)=MONTH($G283),YEAR(AT$4)=YEAR($G283)),#REF!,IF(AND(AT$4&lt;($H283+1),(AT$4+1)&gt;$G283),$U283,0)))</f>
        <v>7939.6</v>
      </c>
      <c r="AU283" s="1300"/>
      <c r="AV283" s="1028"/>
      <c r="AW283" s="1028"/>
    </row>
    <row r="284" spans="1:49" ht="18" customHeight="1">
      <c r="A284" s="1186">
        <v>113</v>
      </c>
      <c r="B284" s="1196" t="s">
        <v>286</v>
      </c>
      <c r="C284" s="1196" t="s">
        <v>85</v>
      </c>
      <c r="D284" s="1196"/>
      <c r="E284" s="1209"/>
      <c r="F284" s="1350" t="s">
        <v>306</v>
      </c>
      <c r="G284" s="1211">
        <v>45488</v>
      </c>
      <c r="H284" s="1211">
        <v>45852</v>
      </c>
      <c r="I284" s="1256"/>
      <c r="J284" s="1257">
        <v>0</v>
      </c>
      <c r="K284" s="1257">
        <v>3452</v>
      </c>
      <c r="L284" s="1260">
        <v>0</v>
      </c>
      <c r="M284" s="1260">
        <v>0</v>
      </c>
      <c r="N284" s="1259">
        <v>7.82</v>
      </c>
      <c r="O284" s="1260">
        <v>2.2999999999999998</v>
      </c>
      <c r="P284" s="1261">
        <f>N284+O284</f>
        <v>10.119999999999999</v>
      </c>
      <c r="Q284" s="1288">
        <f t="shared" si="103"/>
        <v>0</v>
      </c>
      <c r="R284" s="1285">
        <f t="shared" si="94"/>
        <v>0</v>
      </c>
      <c r="S284" s="1285">
        <f t="shared" ref="S284:S285" si="104">SUM(Q284:R284)</f>
        <v>0</v>
      </c>
      <c r="T284" s="1285">
        <f t="shared" si="95"/>
        <v>26994.639999999999</v>
      </c>
      <c r="U284" s="1285">
        <f t="shared" si="96"/>
        <v>7939.6</v>
      </c>
      <c r="V284" s="1285">
        <f t="shared" ref="V284:V285" si="105">SUM(T284:U284)</f>
        <v>34934.239999999998</v>
      </c>
      <c r="W284" s="1285">
        <f>IF(AND(MONTH(W$4)=MONTH($H284),YEAR(W$4)=YEAR($H284)),#REF!,IF(AND(MONTH(W$4)=MONTH($G284),YEAR(W$4)=YEAR($G284)),#REF!,IF(AND(W$4&lt;($H284+1),(W$4+1)&gt;$G284),$Q284,0)))</f>
        <v>0</v>
      </c>
      <c r="X284" s="1285">
        <f>IF(AND(MONTH(X$4)=MONTH($H284),YEAR(X$4)=YEAR($H284)),#REF!,IF(AND(MONTH(X$4)=MONTH($G284),YEAR(X$4)=YEAR($G284)),#REF!,IF(AND(X$4&lt;($H284+1),(X$4+1)&gt;$G284),$T284,0)))</f>
        <v>0</v>
      </c>
      <c r="Y284" s="1285">
        <f>IF(AND(MONTH(Y$4)=MONTH($H284),YEAR(Y$4)=YEAR($H284)),#REF!,IF(AND(MONTH(Y$4)=MONTH($G284),YEAR(Y$4)=YEAR($G284)),#REF!,IF(AND(Y$4&lt;($H284+1),(Y$4+1)&gt;$G284),$T284,0)))</f>
        <v>0</v>
      </c>
      <c r="Z284" s="1285">
        <f>IF(AND(MONTH(Z$4)=MONTH($H284),YEAR(Z$4)=YEAR($H284)),#REF!,IF(AND(MONTH(Z$4)=MONTH($G284),YEAR(Z$4)=YEAR($G284)),#REF!,IF(AND(Z$4&lt;($H284+1),(Z$4+1)&gt;$G284),$T284,0)))</f>
        <v>0</v>
      </c>
      <c r="AA284" s="1285">
        <f>IF(AND(MONTH(AA$4)=MONTH($H284),YEAR(AA$4)=YEAR($H284)),#REF!,IF(AND(MONTH(AA$4)=MONTH($G284),YEAR(AA$4)=YEAR($G284)),#REF!,IF(AND(AA$4&lt;($H284+1),(AA$4+1)&gt;$G284),$T284,0)))</f>
        <v>0</v>
      </c>
      <c r="AB284" s="1285">
        <f>IF(AND(MONTH(AB$4)=MONTH($H284),YEAR(AB$4)=YEAR($H284)),#REF!,IF(AND(MONTH(AB$4)=MONTH($G284),YEAR(AB$4)=YEAR($G284)),#REF!,IF(AND(AB$4&lt;($H284+1),(AB$4+1)&gt;$G284),$T284,0)))</f>
        <v>0</v>
      </c>
      <c r="AC284" s="1285">
        <f>IF(AND(MONTH(AC$4)=MONTH($H284),YEAR(AC$4)=YEAR($H284)),#REF!,IF(AND(MONTH(AC$4)=MONTH($G284),YEAR(AC$4)=YEAR($G284)),#REF!,IF(AND(AC$4&lt;($H284+1),(AC$4+1)&gt;$G284),$T284,0)))</f>
        <v>0</v>
      </c>
      <c r="AD284" s="1285">
        <f>IF(AND(MONTH(AD$4)=MONTH($H284),YEAR(AD$4)=YEAR($H284)),#REF!,IF(AND(MONTH(AD$4)=MONTH($G284),YEAR(AD$4)=YEAR($G284)),#REF!,IF(AND(AD$4&lt;($H284+1),(AD$4+1)&gt;$G284),$T284,0)))</f>
        <v>0</v>
      </c>
      <c r="AE284" s="1285">
        <f>IF(AND(MONTH(AE$4)=MONTH($H284),YEAR(AE$4)=YEAR($H284)),#REF!,IF(AND(MONTH(AE$4)=MONTH($G284),YEAR(AE$4)=YEAR($G284)),#REF!,IF(AND(AE$4&lt;($H284+1),(AE$4+1)&gt;$G284),$T284,0)))</f>
        <v>0</v>
      </c>
      <c r="AF284" s="1285">
        <f>IF(AND(MONTH(AF$4)=MONTH($H284),YEAR(AF$4)=YEAR($H284)),#REF!,IF(AND(MONTH(AF$4)=MONTH($G284),YEAR(AF$4)=YEAR($G284)),#REF!,IF(AND(AF$4&lt;($H284+1),(AF$4+1)&gt;$G284),$T284,0)))</f>
        <v>0</v>
      </c>
      <c r="AG284" s="1285">
        <f>IF(AND(MONTH(AG$4)=MONTH($H284),YEAR(AG$4)=YEAR($H284)),#REF!,IF(AND(MONTH(AG$4)=MONTH($G284),YEAR(AG$4)=YEAR($G284)),#REF!,IF(AND(AG$4&lt;($H284+1),(AG$4+1)&gt;$G284),$T284,0)))</f>
        <v>0</v>
      </c>
      <c r="AH284" s="1285">
        <f>IF(AND(MONTH(AH$4)=MONTH($H284),YEAR(AH$4)=YEAR($H284)),#REF!,IF(AND(MONTH(AH$4)=MONTH($G284),YEAR(AH$4)=YEAR($G284)),#REF!,IF(AND(AH$4&lt;($H284+1),(AH$4+1)&gt;$G284),$T284,0)))</f>
        <v>0</v>
      </c>
      <c r="AI284" s="1285">
        <f>IF(AND(MONTH(AI$4)=MONTH($H284),YEAR(AI$4)=YEAR($H284)),#REF!,IF(AND(MONTH(AI$4)=MONTH($G284),YEAR(AI$4)=YEAR($G284)),#REF!,IF(AND(AI$4&lt;($H284+1),(AI$4+1)&gt;$G284),$R284,0)))</f>
        <v>0</v>
      </c>
      <c r="AJ284" s="1285">
        <f>IF(AND(MONTH(AJ$4)=MONTH($H284),YEAR(AJ$4)=YEAR($H284)),#REF!,IF(AND(MONTH(AJ$4)=MONTH($G284),YEAR(AJ$4)=YEAR($G284)),#REF!,IF(AND(AJ$4&lt;($H284+1),(AJ$4+1)&gt;$G284),$U284,0)))</f>
        <v>0</v>
      </c>
      <c r="AK284" s="1285">
        <f>IF(AND(MONTH(AK$4)=MONTH($H284),YEAR(AK$4)=YEAR($H284)),#REF!,IF(AND(MONTH(AK$4)=MONTH($G284),YEAR(AK$4)=YEAR($G284)),#REF!,IF(AND(AK$4&lt;($H284+1),(AK$4+1)&gt;$G284),$U284,0)))</f>
        <v>0</v>
      </c>
      <c r="AL284" s="1285">
        <f>IF(AND(MONTH(AL$4)=MONTH($H284),YEAR(AL$4)=YEAR($H284)),#REF!,IF(AND(MONTH(AL$4)=MONTH($G284),YEAR(AL$4)=YEAR($G284)),#REF!,IF(AND(AL$4&lt;($H284+1),(AL$4+1)&gt;$G284),$U284,0)))</f>
        <v>0</v>
      </c>
      <c r="AM284" s="1285">
        <f>IF(AND(MONTH(AM$4)=MONTH($H284),YEAR(AM$4)=YEAR($H284)),#REF!,IF(AND(MONTH(AM$4)=MONTH($G284),YEAR(AM$4)=YEAR($G284)),#REF!,IF(AND(AM$4&lt;($H284+1),(AM$4+1)&gt;$G284),$U284,0)))</f>
        <v>0</v>
      </c>
      <c r="AN284" s="1285">
        <f>IF(AND(MONTH(AN$4)=MONTH($H284),YEAR(AN$4)=YEAR($H284)),#REF!,IF(AND(MONTH(AN$4)=MONTH($G284),YEAR(AN$4)=YEAR($G284)),#REF!,IF(AND(AN$4&lt;($H284+1),(AN$4+1)&gt;$G284),$U284,0)))</f>
        <v>0</v>
      </c>
      <c r="AO284" s="1285">
        <f>IF(AND(MONTH(AO$4)=MONTH($H284),YEAR(AO$4)=YEAR($H284)),#REF!,IF(AND(MONTH(AO$4)=MONTH($G284),YEAR(AO$4)=YEAR($G284)),#REF!,IF(AND(AO$4&lt;($H284+1),(AO$4+1)&gt;$G284),$U284,0)))</f>
        <v>0</v>
      </c>
      <c r="AP284" s="1285">
        <f>IF(AND(MONTH(AP$4)=MONTH($H284),YEAR(AP$4)=YEAR($H284)),#REF!,IF(AND(MONTH(AP$4)=MONTH($G284),YEAR(AP$4)=YEAR($G284)),#REF!,IF(AND(AP$4&lt;($H284+1),(AP$4+1)&gt;$G284),$U284,0)))</f>
        <v>0</v>
      </c>
      <c r="AQ284" s="1285">
        <f>IF(AND(MONTH(AQ$4)=MONTH($H284),YEAR(AQ$4)=YEAR($H284)),#REF!,IF(AND(MONTH(AQ$4)=MONTH($G284),YEAR(AQ$4)=YEAR($G284)),#REF!,IF(AND(AQ$4&lt;($H284+1),(AQ$4+1)&gt;$G284),$U284,0)))</f>
        <v>0</v>
      </c>
      <c r="AR284" s="1285">
        <f>IF(AND(MONTH(AR$4)=MONTH($H284),YEAR(AR$4)=YEAR($H284)),#REF!,IF(AND(MONTH(AR$4)=MONTH($G284),YEAR(AR$4)=YEAR($G284)),#REF!,IF(AND(AR$4&lt;($H284+1),(AR$4+1)&gt;$G284),$U284,0)))</f>
        <v>0</v>
      </c>
      <c r="AS284" s="1285">
        <f>IF(AND(MONTH(AS$4)=MONTH($H284),YEAR(AS$4)=YEAR($H284)),#REF!,IF(AND(MONTH(AS$4)=MONTH($G284),YEAR(AS$4)=YEAR($G284)),#REF!,IF(AND(AS$4&lt;($H284+1),(AS$4+1)&gt;$G284),$U284,0)))</f>
        <v>0</v>
      </c>
      <c r="AT284" s="1285">
        <f>IF(AND(MONTH(AT$4)=MONTH($H284),YEAR(AT$4)=YEAR($H284)),#REF!,IF(AND(MONTH(AT$4)=MONTH($G284),YEAR(AT$4)=YEAR($G284)),#REF!,IF(AND(AT$4&lt;($H284+1),(AT$4+1)&gt;$G284),$U284,0)))</f>
        <v>0</v>
      </c>
      <c r="AU284" s="1300"/>
      <c r="AV284" s="1028"/>
      <c r="AW284" s="1028"/>
    </row>
    <row r="285" spans="1:49" ht="18" customHeight="1">
      <c r="A285" s="1186">
        <v>113</v>
      </c>
      <c r="B285" s="1196" t="s">
        <v>286</v>
      </c>
      <c r="C285" s="1196" t="s">
        <v>85</v>
      </c>
      <c r="D285" s="1196"/>
      <c r="E285" s="1209"/>
      <c r="F285" s="1350" t="s">
        <v>306</v>
      </c>
      <c r="G285" s="1211">
        <v>45853</v>
      </c>
      <c r="H285" s="1211">
        <v>46217</v>
      </c>
      <c r="I285" s="1256"/>
      <c r="J285" s="1257">
        <v>0</v>
      </c>
      <c r="K285" s="1257">
        <v>3452</v>
      </c>
      <c r="L285" s="1260">
        <v>0</v>
      </c>
      <c r="M285" s="1260">
        <v>0</v>
      </c>
      <c r="N285" s="1259">
        <v>8.1649999999999991</v>
      </c>
      <c r="O285" s="1260">
        <v>2.2999999999999998</v>
      </c>
      <c r="P285" s="1261">
        <f>N285+O285</f>
        <v>10.465</v>
      </c>
      <c r="Q285" s="1288">
        <f t="shared" si="103"/>
        <v>0</v>
      </c>
      <c r="R285" s="1285">
        <f t="shared" si="94"/>
        <v>0</v>
      </c>
      <c r="S285" s="1285">
        <f t="shared" si="104"/>
        <v>0</v>
      </c>
      <c r="T285" s="1285">
        <f t="shared" si="95"/>
        <v>28185.58</v>
      </c>
      <c r="U285" s="1285">
        <f t="shared" si="96"/>
        <v>7939.6</v>
      </c>
      <c r="V285" s="1285">
        <f t="shared" si="105"/>
        <v>36125.18</v>
      </c>
      <c r="W285" s="1285">
        <f>IF(AND(MONTH(W$4)=MONTH($H285),YEAR(W$4)=YEAR($H285)),#REF!,IF(AND(MONTH(W$4)=MONTH($G285),YEAR(W$4)=YEAR($G285)),#REF!,IF(AND(W$4&lt;($H285+1),(W$4+1)&gt;$G285),$Q285,0)))</f>
        <v>0</v>
      </c>
      <c r="X285" s="1285">
        <f>IF(AND(MONTH(X$4)=MONTH($H285),YEAR(X$4)=YEAR($H285)),#REF!,IF(AND(MONTH(X$4)=MONTH($G285),YEAR(X$4)=YEAR($G285)),#REF!,IF(AND(X$4&lt;($H285+1),(X$4+1)&gt;$G285),$T285,0)))</f>
        <v>0</v>
      </c>
      <c r="Y285" s="1285">
        <f>IF(AND(MONTH(Y$4)=MONTH($H285),YEAR(Y$4)=YEAR($H285)),#REF!,IF(AND(MONTH(Y$4)=MONTH($G285),YEAR(Y$4)=YEAR($G285)),#REF!,IF(AND(Y$4&lt;($H285+1),(Y$4+1)&gt;$G285),$T285,0)))</f>
        <v>0</v>
      </c>
      <c r="Z285" s="1285">
        <f>IF(AND(MONTH(Z$4)=MONTH($H285),YEAR(Z$4)=YEAR($H285)),#REF!,IF(AND(MONTH(Z$4)=MONTH($G285),YEAR(Z$4)=YEAR($G285)),#REF!,IF(AND(Z$4&lt;($H285+1),(Z$4+1)&gt;$G285),$T285,0)))</f>
        <v>0</v>
      </c>
      <c r="AA285" s="1285">
        <f>IF(AND(MONTH(AA$4)=MONTH($H285),YEAR(AA$4)=YEAR($H285)),#REF!,IF(AND(MONTH(AA$4)=MONTH($G285),YEAR(AA$4)=YEAR($G285)),#REF!,IF(AND(AA$4&lt;($H285+1),(AA$4+1)&gt;$G285),$T285,0)))</f>
        <v>0</v>
      </c>
      <c r="AB285" s="1285">
        <f>IF(AND(MONTH(AB$4)=MONTH($H285),YEAR(AB$4)=YEAR($H285)),#REF!,IF(AND(MONTH(AB$4)=MONTH($G285),YEAR(AB$4)=YEAR($G285)),#REF!,IF(AND(AB$4&lt;($H285+1),(AB$4+1)&gt;$G285),$T285,0)))</f>
        <v>0</v>
      </c>
      <c r="AC285" s="1285">
        <f>IF(AND(MONTH(AC$4)=MONTH($H285),YEAR(AC$4)=YEAR($H285)),#REF!,IF(AND(MONTH(AC$4)=MONTH($G285),YEAR(AC$4)=YEAR($G285)),#REF!,IF(AND(AC$4&lt;($H285+1),(AC$4+1)&gt;$G285),$T285,0)))</f>
        <v>0</v>
      </c>
      <c r="AD285" s="1285">
        <f>IF(AND(MONTH(AD$4)=MONTH($H285),YEAR(AD$4)=YEAR($H285)),#REF!,IF(AND(MONTH(AD$4)=MONTH($G285),YEAR(AD$4)=YEAR($G285)),#REF!,IF(AND(AD$4&lt;($H285+1),(AD$4+1)&gt;$G285),$T285,0)))</f>
        <v>0</v>
      </c>
      <c r="AE285" s="1285">
        <f>IF(AND(MONTH(AE$4)=MONTH($H285),YEAR(AE$4)=YEAR($H285)),#REF!,IF(AND(MONTH(AE$4)=MONTH($G285),YEAR(AE$4)=YEAR($G285)),#REF!,IF(AND(AE$4&lt;($H285+1),(AE$4+1)&gt;$G285),$T285,0)))</f>
        <v>0</v>
      </c>
      <c r="AF285" s="1285">
        <f>IF(AND(MONTH(AF$4)=MONTH($H285),YEAR(AF$4)=YEAR($H285)),#REF!,IF(AND(MONTH(AF$4)=MONTH($G285),YEAR(AF$4)=YEAR($G285)),#REF!,IF(AND(AF$4&lt;($H285+1),(AF$4+1)&gt;$G285),$T285,0)))</f>
        <v>0</v>
      </c>
      <c r="AG285" s="1285">
        <f>IF(AND(MONTH(AG$4)=MONTH($H285),YEAR(AG$4)=YEAR($H285)),#REF!,IF(AND(MONTH(AG$4)=MONTH($G285),YEAR(AG$4)=YEAR($G285)),#REF!,IF(AND(AG$4&lt;($H285+1),(AG$4+1)&gt;$G285),$T285,0)))</f>
        <v>0</v>
      </c>
      <c r="AH285" s="1285">
        <f>IF(AND(MONTH(AH$4)=MONTH($H285),YEAR(AH$4)=YEAR($H285)),#REF!,IF(AND(MONTH(AH$4)=MONTH($G285),YEAR(AH$4)=YEAR($G285)),#REF!,IF(AND(AH$4&lt;($H285+1),(AH$4+1)&gt;$G285),$T285,0)))</f>
        <v>0</v>
      </c>
      <c r="AI285" s="1285">
        <f>IF(AND(MONTH(AI$4)=MONTH($H285),YEAR(AI$4)=YEAR($H285)),#REF!,IF(AND(MONTH(AI$4)=MONTH($G285),YEAR(AI$4)=YEAR($G285)),#REF!,IF(AND(AI$4&lt;($H285+1),(AI$4+1)&gt;$G285),$R285,0)))</f>
        <v>0</v>
      </c>
      <c r="AJ285" s="1285">
        <f>IF(AND(MONTH(AJ$4)=MONTH($H285),YEAR(AJ$4)=YEAR($H285)),#REF!,IF(AND(MONTH(AJ$4)=MONTH($G285),YEAR(AJ$4)=YEAR($G285)),#REF!,IF(AND(AJ$4&lt;($H285+1),(AJ$4+1)&gt;$G285),$U285,0)))</f>
        <v>0</v>
      </c>
      <c r="AK285" s="1285">
        <f>IF(AND(MONTH(AK$4)=MONTH($H285),YEAR(AK$4)=YEAR($H285)),#REF!,IF(AND(MONTH(AK$4)=MONTH($G285),YEAR(AK$4)=YEAR($G285)),#REF!,IF(AND(AK$4&lt;($H285+1),(AK$4+1)&gt;$G285),$U285,0)))</f>
        <v>0</v>
      </c>
      <c r="AL285" s="1285">
        <f>IF(AND(MONTH(AL$4)=MONTH($H285),YEAR(AL$4)=YEAR($H285)),#REF!,IF(AND(MONTH(AL$4)=MONTH($G285),YEAR(AL$4)=YEAR($G285)),#REF!,IF(AND(AL$4&lt;($H285+1),(AL$4+1)&gt;$G285),$U285,0)))</f>
        <v>0</v>
      </c>
      <c r="AM285" s="1285">
        <f>IF(AND(MONTH(AM$4)=MONTH($H285),YEAR(AM$4)=YEAR($H285)),#REF!,IF(AND(MONTH(AM$4)=MONTH($G285),YEAR(AM$4)=YEAR($G285)),#REF!,IF(AND(AM$4&lt;($H285+1),(AM$4+1)&gt;$G285),$U285,0)))</f>
        <v>0</v>
      </c>
      <c r="AN285" s="1285">
        <f>IF(AND(MONTH(AN$4)=MONTH($H285),YEAR(AN$4)=YEAR($H285)),#REF!,IF(AND(MONTH(AN$4)=MONTH($G285),YEAR(AN$4)=YEAR($G285)),#REF!,IF(AND(AN$4&lt;($H285+1),(AN$4+1)&gt;$G285),$U285,0)))</f>
        <v>0</v>
      </c>
      <c r="AO285" s="1285">
        <f>IF(AND(MONTH(AO$4)=MONTH($H285),YEAR(AO$4)=YEAR($H285)),#REF!,IF(AND(MONTH(AO$4)=MONTH($G285),YEAR(AO$4)=YEAR($G285)),#REF!,IF(AND(AO$4&lt;($H285+1),(AO$4+1)&gt;$G285),$U285,0)))</f>
        <v>0</v>
      </c>
      <c r="AP285" s="1285">
        <f>IF(AND(MONTH(AP$4)=MONTH($H285),YEAR(AP$4)=YEAR($H285)),#REF!,IF(AND(MONTH(AP$4)=MONTH($G285),YEAR(AP$4)=YEAR($G285)),#REF!,IF(AND(AP$4&lt;($H285+1),(AP$4+1)&gt;$G285),$U285,0)))</f>
        <v>0</v>
      </c>
      <c r="AQ285" s="1285">
        <f>IF(AND(MONTH(AQ$4)=MONTH($H285),YEAR(AQ$4)=YEAR($H285)),#REF!,IF(AND(MONTH(AQ$4)=MONTH($G285),YEAR(AQ$4)=YEAR($G285)),#REF!,IF(AND(AQ$4&lt;($H285+1),(AQ$4+1)&gt;$G285),$U285,0)))</f>
        <v>0</v>
      </c>
      <c r="AR285" s="1285">
        <f>IF(AND(MONTH(AR$4)=MONTH($H285),YEAR(AR$4)=YEAR($H285)),#REF!,IF(AND(MONTH(AR$4)=MONTH($G285),YEAR(AR$4)=YEAR($G285)),#REF!,IF(AND(AR$4&lt;($H285+1),(AR$4+1)&gt;$G285),$U285,0)))</f>
        <v>0</v>
      </c>
      <c r="AS285" s="1285">
        <f>IF(AND(MONTH(AS$4)=MONTH($H285),YEAR(AS$4)=YEAR($H285)),#REF!,IF(AND(MONTH(AS$4)=MONTH($G285),YEAR(AS$4)=YEAR($G285)),#REF!,IF(AND(AS$4&lt;($H285+1),(AS$4+1)&gt;$G285),$U285,0)))</f>
        <v>0</v>
      </c>
      <c r="AT285" s="1285">
        <f>IF(AND(MONTH(AT$4)=MONTH($H285),YEAR(AT$4)=YEAR($H285)),#REF!,IF(AND(MONTH(AT$4)=MONTH($G285),YEAR(AT$4)=YEAR($G285)),#REF!,IF(AND(AT$4&lt;($H285+1),(AT$4+1)&gt;$G285),$U285,0)))</f>
        <v>0</v>
      </c>
      <c r="AU285" s="1300"/>
      <c r="AV285" s="1028"/>
      <c r="AW285" s="1028"/>
    </row>
    <row r="286" spans="1:49" ht="18" customHeight="1">
      <c r="A286" s="1186">
        <v>115</v>
      </c>
      <c r="B286" s="1187" t="s">
        <v>286</v>
      </c>
      <c r="C286" s="1187" t="s">
        <v>85</v>
      </c>
      <c r="D286" s="1187"/>
      <c r="E286" s="1187" t="s">
        <v>308</v>
      </c>
      <c r="F286" s="1304" t="s">
        <v>309</v>
      </c>
      <c r="G286" s="1190">
        <v>44744</v>
      </c>
      <c r="H286" s="1190">
        <v>45108</v>
      </c>
      <c r="I286" s="1235"/>
      <c r="J286" s="1236">
        <v>571</v>
      </c>
      <c r="K286" s="1236">
        <v>571</v>
      </c>
      <c r="L286" s="1237">
        <v>7.82</v>
      </c>
      <c r="M286" s="1237">
        <v>1.38</v>
      </c>
      <c r="N286" s="1237">
        <v>8.0730000000000004</v>
      </c>
      <c r="O286" s="1238">
        <v>2.2999999999999998</v>
      </c>
      <c r="P286" s="1234">
        <f t="shared" ref="P286:P299" si="106">L286+M286</f>
        <v>9.1999999999999993</v>
      </c>
      <c r="Q286" s="1284">
        <f t="shared" si="103"/>
        <v>4465.22</v>
      </c>
      <c r="R286" s="1285">
        <f t="shared" si="94"/>
        <v>787.98</v>
      </c>
      <c r="S286" s="1285">
        <f t="shared" si="97"/>
        <v>5253.2</v>
      </c>
      <c r="T286" s="1285">
        <f t="shared" si="95"/>
        <v>4609.683</v>
      </c>
      <c r="U286" s="1285">
        <f t="shared" si="96"/>
        <v>1313.3</v>
      </c>
      <c r="V286" s="1285">
        <f t="shared" si="98"/>
        <v>5922.9830000000002</v>
      </c>
      <c r="W286" s="1285">
        <f>IF(AND(MONTH(W$4)=MONTH($H286),YEAR(W$4)=YEAR($H286)),#REF!,IF(AND(MONTH(W$4)=MONTH($G286),YEAR(W$4)=YEAR($G286)),#REF!,IF(AND(W$4&lt;($H286+1),(W$4+1)&gt;$G286),$Q286,0)))</f>
        <v>4465.22</v>
      </c>
      <c r="X286" s="1285">
        <f>IF(AND(MONTH(X$4)=MONTH($H286),YEAR(X$4)=YEAR($H286)),#REF!,IF(AND(MONTH(X$4)=MONTH($G286),YEAR(X$4)=YEAR($G286)),#REF!,IF(AND(X$4&lt;($H286+1),(X$4+1)&gt;$G286),$T286,0)))</f>
        <v>4609.683</v>
      </c>
      <c r="Y286" s="1285">
        <f>IF(AND(MONTH(Y$4)=MONTH($H286),YEAR(Y$4)=YEAR($H286)),#REF!,IF(AND(MONTH(Y$4)=MONTH($G286),YEAR(Y$4)=YEAR($G286)),#REF!,IF(AND(Y$4&lt;($H286+1),(Y$4+1)&gt;$G286),$T286,0)))</f>
        <v>4609.683</v>
      </c>
      <c r="Z286" s="1285">
        <f>IF(AND(MONTH(Z$4)=MONTH($H286),YEAR(Z$4)=YEAR($H286)),#REF!,IF(AND(MONTH(Z$4)=MONTH($G286),YEAR(Z$4)=YEAR($G286)),#REF!,IF(AND(Z$4&lt;($H286+1),(Z$4+1)&gt;$G286),$T286,0)))</f>
        <v>4609.683</v>
      </c>
      <c r="AA286" s="1285">
        <f>IF(AND(MONTH(AA$4)=MONTH($H286),YEAR(AA$4)=YEAR($H286)),#REF!,IF(AND(MONTH(AA$4)=MONTH($G286),YEAR(AA$4)=YEAR($G286)),#REF!,IF(AND(AA$4&lt;($H286+1),(AA$4+1)&gt;$G286),$T286,0)))</f>
        <v>4609.683</v>
      </c>
      <c r="AB286" s="1285">
        <f>IF(AND(MONTH(AB$4)=MONTH($H286),YEAR(AB$4)=YEAR($H286)),#REF!,IF(AND(MONTH(AB$4)=MONTH($G286),YEAR(AB$4)=YEAR($G286)),#REF!,IF(AND(AB$4&lt;($H286+1),(AB$4+1)&gt;$G286),$T286,0)))</f>
        <v>4609.683</v>
      </c>
      <c r="AC286" s="1285" t="e">
        <f>IF(AND(MONTH(AC$4)=MONTH($H286),YEAR(AC$4)=YEAR($H286)),#REF!,IF(AND(MONTH(AC$4)=MONTH($G286),YEAR(AC$4)=YEAR($G286)),#REF!,IF(AND(AC$4&lt;($H286+1),(AC$4+1)&gt;$G286),$T286,0)))</f>
        <v>#REF!</v>
      </c>
      <c r="AD286" s="1285">
        <f>IF(AND(MONTH(AD$4)=MONTH($H286),YEAR(AD$4)=YEAR($H286)),#REF!,IF(AND(MONTH(AD$4)=MONTH($G286),YEAR(AD$4)=YEAR($G286)),#REF!,IF(AND(AD$4&lt;($H286+1),(AD$4+1)&gt;$G286),$T286,0)))</f>
        <v>0</v>
      </c>
      <c r="AE286" s="1285">
        <f>IF(AND(MONTH(AE$4)=MONTH($H286),YEAR(AE$4)=YEAR($H286)),#REF!,IF(AND(MONTH(AE$4)=MONTH($G286),YEAR(AE$4)=YEAR($G286)),#REF!,IF(AND(AE$4&lt;($H286+1),(AE$4+1)&gt;$G286),$T286,0)))</f>
        <v>0</v>
      </c>
      <c r="AF286" s="1285">
        <f>IF(AND(MONTH(AF$4)=MONTH($H286),YEAR(AF$4)=YEAR($H286)),#REF!,IF(AND(MONTH(AF$4)=MONTH($G286),YEAR(AF$4)=YEAR($G286)),#REF!,IF(AND(AF$4&lt;($H286+1),(AF$4+1)&gt;$G286),$T286,0)))</f>
        <v>0</v>
      </c>
      <c r="AG286" s="1285">
        <f>IF(AND(MONTH(AG$4)=MONTH($H286),YEAR(AG$4)=YEAR($H286)),#REF!,IF(AND(MONTH(AG$4)=MONTH($G286),YEAR(AG$4)=YEAR($G286)),#REF!,IF(AND(AG$4&lt;($H286+1),(AG$4+1)&gt;$G286),$T286,0)))</f>
        <v>0</v>
      </c>
      <c r="AH286" s="1285">
        <f>IF(AND(MONTH(AH$4)=MONTH($H286),YEAR(AH$4)=YEAR($H286)),#REF!,IF(AND(MONTH(AH$4)=MONTH($G286),YEAR(AH$4)=YEAR($G286)),#REF!,IF(AND(AH$4&lt;($H286+1),(AH$4+1)&gt;$G286),$T286,0)))</f>
        <v>0</v>
      </c>
      <c r="AI286" s="1285">
        <f>IF(AND(MONTH(AI$4)=MONTH($H286),YEAR(AI$4)=YEAR($H286)),#REF!,IF(AND(MONTH(AI$4)=MONTH($G286),YEAR(AI$4)=YEAR($G286)),#REF!,IF(AND(AI$4&lt;($H286+1),(AI$4+1)&gt;$G286),$R286,0)))</f>
        <v>787.98</v>
      </c>
      <c r="AJ286" s="1285">
        <f>IF(AND(MONTH(AJ$4)=MONTH($H286),YEAR(AJ$4)=YEAR($H286)),#REF!,IF(AND(MONTH(AJ$4)=MONTH($G286),YEAR(AJ$4)=YEAR($G286)),#REF!,IF(AND(AJ$4&lt;($H286+1),(AJ$4+1)&gt;$G286),$U286,0)))</f>
        <v>1313.3</v>
      </c>
      <c r="AK286" s="1285">
        <f>IF(AND(MONTH(AK$4)=MONTH($H286),YEAR(AK$4)=YEAR($H286)),#REF!,IF(AND(MONTH(AK$4)=MONTH($G286),YEAR(AK$4)=YEAR($G286)),#REF!,IF(AND(AK$4&lt;($H286+1),(AK$4+1)&gt;$G286),$U286,0)))</f>
        <v>1313.3</v>
      </c>
      <c r="AL286" s="1285">
        <f>IF(AND(MONTH(AL$4)=MONTH($H286),YEAR(AL$4)=YEAR($H286)),#REF!,IF(AND(MONTH(AL$4)=MONTH($G286),YEAR(AL$4)=YEAR($G286)),#REF!,IF(AND(AL$4&lt;($H286+1),(AL$4+1)&gt;$G286),$U286,0)))</f>
        <v>1313.3</v>
      </c>
      <c r="AM286" s="1285">
        <f>IF(AND(MONTH(AM$4)=MONTH($H286),YEAR(AM$4)=YEAR($H286)),#REF!,IF(AND(MONTH(AM$4)=MONTH($G286),YEAR(AM$4)=YEAR($G286)),#REF!,IF(AND(AM$4&lt;($H286+1),(AM$4+1)&gt;$G286),$U286,0)))</f>
        <v>1313.3</v>
      </c>
      <c r="AN286" s="1285">
        <f>IF(AND(MONTH(AN$4)=MONTH($H286),YEAR(AN$4)=YEAR($H286)),#REF!,IF(AND(MONTH(AN$4)=MONTH($G286),YEAR(AN$4)=YEAR($G286)),#REF!,IF(AND(AN$4&lt;($H286+1),(AN$4+1)&gt;$G286),$U286,0)))</f>
        <v>1313.3</v>
      </c>
      <c r="AO286" s="1285" t="e">
        <f>IF(AND(MONTH(AO$4)=MONTH($H286),YEAR(AO$4)=YEAR($H286)),#REF!,IF(AND(MONTH(AO$4)=MONTH($G286),YEAR(AO$4)=YEAR($G286)),#REF!,IF(AND(AO$4&lt;($H286+1),(AO$4+1)&gt;$G286),$U286,0)))</f>
        <v>#REF!</v>
      </c>
      <c r="AP286" s="1285">
        <f>IF(AND(MONTH(AP$4)=MONTH($H286),YEAR(AP$4)=YEAR($H286)),#REF!,IF(AND(MONTH(AP$4)=MONTH($G286),YEAR(AP$4)=YEAR($G286)),#REF!,IF(AND(AP$4&lt;($H286+1),(AP$4+1)&gt;$G286),$U286,0)))</f>
        <v>0</v>
      </c>
      <c r="AQ286" s="1285">
        <f>IF(AND(MONTH(AQ$4)=MONTH($H286),YEAR(AQ$4)=YEAR($H286)),#REF!,IF(AND(MONTH(AQ$4)=MONTH($G286),YEAR(AQ$4)=YEAR($G286)),#REF!,IF(AND(AQ$4&lt;($H286+1),(AQ$4+1)&gt;$G286),$U286,0)))</f>
        <v>0</v>
      </c>
      <c r="AR286" s="1285">
        <f>IF(AND(MONTH(AR$4)=MONTH($H286),YEAR(AR$4)=YEAR($H286)),#REF!,IF(AND(MONTH(AR$4)=MONTH($G286),YEAR(AR$4)=YEAR($G286)),#REF!,IF(AND(AR$4&lt;($H286+1),(AR$4+1)&gt;$G286),$U286,0)))</f>
        <v>0</v>
      </c>
      <c r="AS286" s="1285">
        <f>IF(AND(MONTH(AS$4)=MONTH($H286),YEAR(AS$4)=YEAR($H286)),#REF!,IF(AND(MONTH(AS$4)=MONTH($G286),YEAR(AS$4)=YEAR($G286)),#REF!,IF(AND(AS$4&lt;($H286+1),(AS$4+1)&gt;$G286),$U286,0)))</f>
        <v>0</v>
      </c>
      <c r="AT286" s="1285">
        <f>IF(AND(MONTH(AT$4)=MONTH($H286),YEAR(AT$4)=YEAR($H286)),#REF!,IF(AND(MONTH(AT$4)=MONTH($G286),YEAR(AT$4)=YEAR($G286)),#REF!,IF(AND(AT$4&lt;($H286+1),(AT$4+1)&gt;$G286),$U286,0)))</f>
        <v>0</v>
      </c>
      <c r="AU286" s="1297"/>
      <c r="AV286" s="1028"/>
      <c r="AW286" s="1028"/>
    </row>
    <row r="287" spans="1:49" ht="18" customHeight="1">
      <c r="A287" s="1186">
        <v>115</v>
      </c>
      <c r="B287" s="1187" t="s">
        <v>286</v>
      </c>
      <c r="C287" s="1187" t="s">
        <v>85</v>
      </c>
      <c r="D287" s="1187"/>
      <c r="E287" s="1187"/>
      <c r="F287" s="1304" t="s">
        <v>309</v>
      </c>
      <c r="G287" s="1190">
        <v>45109</v>
      </c>
      <c r="H287" s="1190">
        <v>45474</v>
      </c>
      <c r="I287" s="1235"/>
      <c r="J287" s="1236">
        <v>0</v>
      </c>
      <c r="K287" s="1236">
        <v>571</v>
      </c>
      <c r="L287" s="1237">
        <v>8.9700000000000006</v>
      </c>
      <c r="M287" s="1237">
        <v>1.38</v>
      </c>
      <c r="N287" s="1237">
        <v>9.3955000000000002</v>
      </c>
      <c r="O287" s="1238">
        <v>2.2999999999999998</v>
      </c>
      <c r="P287" s="1234">
        <f t="shared" si="106"/>
        <v>10.35</v>
      </c>
      <c r="Q287" s="1284">
        <f t="shared" si="103"/>
        <v>5121.87</v>
      </c>
      <c r="R287" s="1285">
        <f t="shared" si="94"/>
        <v>787.98</v>
      </c>
      <c r="S287" s="1285">
        <f t="shared" si="97"/>
        <v>5909.85</v>
      </c>
      <c r="T287" s="1285">
        <f t="shared" si="95"/>
        <v>5364.8305</v>
      </c>
      <c r="U287" s="1285">
        <f t="shared" si="96"/>
        <v>1313.3</v>
      </c>
      <c r="V287" s="1285">
        <f t="shared" si="98"/>
        <v>6678.1305000000002</v>
      </c>
      <c r="W287" s="1285">
        <f>IF(AND(MONTH(W$4)=MONTH($H287),YEAR(W$4)=YEAR($H287)),#REF!,IF(AND(MONTH(W$4)=MONTH($G287),YEAR(W$4)=YEAR($G287)),#REF!,IF(AND(W$4&lt;($H287+1),(W$4+1)&gt;$G287),$Q287,0)))</f>
        <v>0</v>
      </c>
      <c r="X287" s="1285">
        <f>IF(AND(MONTH(X$4)=MONTH($H287),YEAR(X$4)=YEAR($H287)),#REF!,IF(AND(MONTH(X$4)=MONTH($G287),YEAR(X$4)=YEAR($G287)),#REF!,IF(AND(X$4&lt;($H287+1),(X$4+1)&gt;$G287),$T287,0)))</f>
        <v>0</v>
      </c>
      <c r="Y287" s="1285">
        <f>IF(AND(MONTH(Y$4)=MONTH($H287),YEAR(Y$4)=YEAR($H287)),#REF!,IF(AND(MONTH(Y$4)=MONTH($G287),YEAR(Y$4)=YEAR($G287)),#REF!,IF(AND(Y$4&lt;($H287+1),(Y$4+1)&gt;$G287),$T287,0)))</f>
        <v>0</v>
      </c>
      <c r="Z287" s="1285">
        <f>IF(AND(MONTH(Z$4)=MONTH($H287),YEAR(Z$4)=YEAR($H287)),#REF!,IF(AND(MONTH(Z$4)=MONTH($G287),YEAR(Z$4)=YEAR($G287)),#REF!,IF(AND(Z$4&lt;($H287+1),(Z$4+1)&gt;$G287),$T287,0)))</f>
        <v>0</v>
      </c>
      <c r="AA287" s="1285">
        <f>IF(AND(MONTH(AA$4)=MONTH($H287),YEAR(AA$4)=YEAR($H287)),#REF!,IF(AND(MONTH(AA$4)=MONTH($G287),YEAR(AA$4)=YEAR($G287)),#REF!,IF(AND(AA$4&lt;($H287+1),(AA$4+1)&gt;$G287),$T287,0)))</f>
        <v>0</v>
      </c>
      <c r="AB287" s="1285">
        <f>IF(AND(MONTH(AB$4)=MONTH($H287),YEAR(AB$4)=YEAR($H287)),#REF!,IF(AND(MONTH(AB$4)=MONTH($G287),YEAR(AB$4)=YEAR($G287)),#REF!,IF(AND(AB$4&lt;($H287+1),(AB$4+1)&gt;$G287),$T287,0)))</f>
        <v>0</v>
      </c>
      <c r="AC287" s="1285" t="e">
        <f>IF(AND(MONTH(AC$4)=MONTH($H287),YEAR(AC$4)=YEAR($H287)),#REF!,IF(AND(MONTH(AC$4)=MONTH($G287),YEAR(AC$4)=YEAR($G287)),#REF!,IF(AND(AC$4&lt;($H287+1),(AC$4+1)&gt;$G287),$T287,0)))</f>
        <v>#REF!</v>
      </c>
      <c r="AD287" s="1285">
        <f>IF(AND(MONTH(AD$4)=MONTH($H287),YEAR(AD$4)=YEAR($H287)),#REF!,IF(AND(MONTH(AD$4)=MONTH($G287),YEAR(AD$4)=YEAR($G287)),#REF!,IF(AND(AD$4&lt;($H287+1),(AD$4+1)&gt;$G287),$T287,0)))</f>
        <v>5364.8305</v>
      </c>
      <c r="AE287" s="1285">
        <f>IF(AND(MONTH(AE$4)=MONTH($H287),YEAR(AE$4)=YEAR($H287)),#REF!,IF(AND(MONTH(AE$4)=MONTH($G287),YEAR(AE$4)=YEAR($G287)),#REF!,IF(AND(AE$4&lt;($H287+1),(AE$4+1)&gt;$G287),$T287,0)))</f>
        <v>5364.8305</v>
      </c>
      <c r="AF287" s="1285">
        <f>IF(AND(MONTH(AF$4)=MONTH($H287),YEAR(AF$4)=YEAR($H287)),#REF!,IF(AND(MONTH(AF$4)=MONTH($G287),YEAR(AF$4)=YEAR($G287)),#REF!,IF(AND(AF$4&lt;($H287+1),(AF$4+1)&gt;$G287),$T287,0)))</f>
        <v>5364.8305</v>
      </c>
      <c r="AG287" s="1285">
        <f>IF(AND(MONTH(AG$4)=MONTH($H287),YEAR(AG$4)=YEAR($H287)),#REF!,IF(AND(MONTH(AG$4)=MONTH($G287),YEAR(AG$4)=YEAR($G287)),#REF!,IF(AND(AG$4&lt;($H287+1),(AG$4+1)&gt;$G287),$T287,0)))</f>
        <v>5364.8305</v>
      </c>
      <c r="AH287" s="1285">
        <f>IF(AND(MONTH(AH$4)=MONTH($H287),YEAR(AH$4)=YEAR($H287)),#REF!,IF(AND(MONTH(AH$4)=MONTH($G287),YEAR(AH$4)=YEAR($G287)),#REF!,IF(AND(AH$4&lt;($H287+1),(AH$4+1)&gt;$G287),$T287,0)))</f>
        <v>5364.8305</v>
      </c>
      <c r="AI287" s="1285">
        <f>IF(AND(MONTH(AI$4)=MONTH($H287),YEAR(AI$4)=YEAR($H287)),#REF!,IF(AND(MONTH(AI$4)=MONTH($G287),YEAR(AI$4)=YEAR($G287)),#REF!,IF(AND(AI$4&lt;($H287+1),(AI$4+1)&gt;$G287),$R287,0)))</f>
        <v>0</v>
      </c>
      <c r="AJ287" s="1285">
        <f>IF(AND(MONTH(AJ$4)=MONTH($H287),YEAR(AJ$4)=YEAR($H287)),#REF!,IF(AND(MONTH(AJ$4)=MONTH($G287),YEAR(AJ$4)=YEAR($G287)),#REF!,IF(AND(AJ$4&lt;($H287+1),(AJ$4+1)&gt;$G287),$U287,0)))</f>
        <v>0</v>
      </c>
      <c r="AK287" s="1285">
        <f>IF(AND(MONTH(AK$4)=MONTH($H287),YEAR(AK$4)=YEAR($H287)),#REF!,IF(AND(MONTH(AK$4)=MONTH($G287),YEAR(AK$4)=YEAR($G287)),#REF!,IF(AND(AK$4&lt;($H287+1),(AK$4+1)&gt;$G287),$U287,0)))</f>
        <v>0</v>
      </c>
      <c r="AL287" s="1285">
        <f>IF(AND(MONTH(AL$4)=MONTH($H287),YEAR(AL$4)=YEAR($H287)),#REF!,IF(AND(MONTH(AL$4)=MONTH($G287),YEAR(AL$4)=YEAR($G287)),#REF!,IF(AND(AL$4&lt;($H287+1),(AL$4+1)&gt;$G287),$U287,0)))</f>
        <v>0</v>
      </c>
      <c r="AM287" s="1285">
        <f>IF(AND(MONTH(AM$4)=MONTH($H287),YEAR(AM$4)=YEAR($H287)),#REF!,IF(AND(MONTH(AM$4)=MONTH($G287),YEAR(AM$4)=YEAR($G287)),#REF!,IF(AND(AM$4&lt;($H287+1),(AM$4+1)&gt;$G287),$U287,0)))</f>
        <v>0</v>
      </c>
      <c r="AN287" s="1285">
        <f>IF(AND(MONTH(AN$4)=MONTH($H287),YEAR(AN$4)=YEAR($H287)),#REF!,IF(AND(MONTH(AN$4)=MONTH($G287),YEAR(AN$4)=YEAR($G287)),#REF!,IF(AND(AN$4&lt;($H287+1),(AN$4+1)&gt;$G287),$U287,0)))</f>
        <v>0</v>
      </c>
      <c r="AO287" s="1285" t="e">
        <f>IF(AND(MONTH(AO$4)=MONTH($H287),YEAR(AO$4)=YEAR($H287)),#REF!,IF(AND(MONTH(AO$4)=MONTH($G287),YEAR(AO$4)=YEAR($G287)),#REF!,IF(AND(AO$4&lt;($H287+1),(AO$4+1)&gt;$G287),$U287,0)))</f>
        <v>#REF!</v>
      </c>
      <c r="AP287" s="1285">
        <f>IF(AND(MONTH(AP$4)=MONTH($H287),YEAR(AP$4)=YEAR($H287)),#REF!,IF(AND(MONTH(AP$4)=MONTH($G287),YEAR(AP$4)=YEAR($G287)),#REF!,IF(AND(AP$4&lt;($H287+1),(AP$4+1)&gt;$G287),$U287,0)))</f>
        <v>1313.3</v>
      </c>
      <c r="AQ287" s="1285">
        <f>IF(AND(MONTH(AQ$4)=MONTH($H287),YEAR(AQ$4)=YEAR($H287)),#REF!,IF(AND(MONTH(AQ$4)=MONTH($G287),YEAR(AQ$4)=YEAR($G287)),#REF!,IF(AND(AQ$4&lt;($H287+1),(AQ$4+1)&gt;$G287),$U287,0)))</f>
        <v>1313.3</v>
      </c>
      <c r="AR287" s="1285">
        <f>IF(AND(MONTH(AR$4)=MONTH($H287),YEAR(AR$4)=YEAR($H287)),#REF!,IF(AND(MONTH(AR$4)=MONTH($G287),YEAR(AR$4)=YEAR($G287)),#REF!,IF(AND(AR$4&lt;($H287+1),(AR$4+1)&gt;$G287),$U287,0)))</f>
        <v>1313.3</v>
      </c>
      <c r="AS287" s="1285">
        <f>IF(AND(MONTH(AS$4)=MONTH($H287),YEAR(AS$4)=YEAR($H287)),#REF!,IF(AND(MONTH(AS$4)=MONTH($G287),YEAR(AS$4)=YEAR($G287)),#REF!,IF(AND(AS$4&lt;($H287+1),(AS$4+1)&gt;$G287),$U287,0)))</f>
        <v>1313.3</v>
      </c>
      <c r="AT287" s="1285">
        <f>IF(AND(MONTH(AT$4)=MONTH($H287),YEAR(AT$4)=YEAR($H287)),#REF!,IF(AND(MONTH(AT$4)=MONTH($G287),YEAR(AT$4)=YEAR($G287)),#REF!,IF(AND(AT$4&lt;($H287+1),(AT$4+1)&gt;$G287),$U287,0)))</f>
        <v>1313.3</v>
      </c>
      <c r="AU287" s="1297"/>
      <c r="AV287" s="1028"/>
      <c r="AW287" s="1028"/>
    </row>
    <row r="288" spans="1:49" ht="18" customHeight="1">
      <c r="A288" s="1186">
        <v>115</v>
      </c>
      <c r="B288" s="1187" t="s">
        <v>286</v>
      </c>
      <c r="C288" s="1187" t="s">
        <v>85</v>
      </c>
      <c r="D288" s="1187"/>
      <c r="E288" s="1187"/>
      <c r="F288" s="1304" t="s">
        <v>309</v>
      </c>
      <c r="G288" s="1190">
        <v>45475</v>
      </c>
      <c r="H288" s="1190">
        <v>45839</v>
      </c>
      <c r="I288" s="1235"/>
      <c r="J288" s="1236">
        <v>0</v>
      </c>
      <c r="K288" s="1236">
        <v>571</v>
      </c>
      <c r="L288" s="1237">
        <v>10.119999999999999</v>
      </c>
      <c r="M288" s="1237">
        <v>1.38</v>
      </c>
      <c r="N288" s="1237">
        <v>10.718</v>
      </c>
      <c r="O288" s="1238">
        <v>2.2999999999999998</v>
      </c>
      <c r="P288" s="1234">
        <f t="shared" si="106"/>
        <v>11.5</v>
      </c>
      <c r="Q288" s="1284">
        <f t="shared" si="103"/>
        <v>5778.52</v>
      </c>
      <c r="R288" s="1285">
        <f t="shared" si="94"/>
        <v>787.98</v>
      </c>
      <c r="S288" s="1285">
        <f t="shared" si="97"/>
        <v>6566.5</v>
      </c>
      <c r="T288" s="1285">
        <f t="shared" si="95"/>
        <v>6119.9780000000001</v>
      </c>
      <c r="U288" s="1285">
        <f t="shared" si="96"/>
        <v>1313.3</v>
      </c>
      <c r="V288" s="1285">
        <f t="shared" si="98"/>
        <v>7433.2780000000002</v>
      </c>
      <c r="W288" s="1285">
        <f>IF(AND(MONTH(W$4)=MONTH($H288),YEAR(W$4)=YEAR($H288)),#REF!,IF(AND(MONTH(W$4)=MONTH($G288),YEAR(W$4)=YEAR($G288)),#REF!,IF(AND(W$4&lt;($H288+1),(W$4+1)&gt;$G288),$Q288,0)))</f>
        <v>0</v>
      </c>
      <c r="X288" s="1285">
        <f>IF(AND(MONTH(X$4)=MONTH($H288),YEAR(X$4)=YEAR($H288)),#REF!,IF(AND(MONTH(X$4)=MONTH($G288),YEAR(X$4)=YEAR($G288)),#REF!,IF(AND(X$4&lt;($H288+1),(X$4+1)&gt;$G288),$T288,0)))</f>
        <v>0</v>
      </c>
      <c r="Y288" s="1285">
        <f>IF(AND(MONTH(Y$4)=MONTH($H288),YEAR(Y$4)=YEAR($H288)),#REF!,IF(AND(MONTH(Y$4)=MONTH($G288),YEAR(Y$4)=YEAR($G288)),#REF!,IF(AND(Y$4&lt;($H288+1),(Y$4+1)&gt;$G288),$T288,0)))</f>
        <v>0</v>
      </c>
      <c r="Z288" s="1285">
        <f>IF(AND(MONTH(Z$4)=MONTH($H288),YEAR(Z$4)=YEAR($H288)),#REF!,IF(AND(MONTH(Z$4)=MONTH($G288),YEAR(Z$4)=YEAR($G288)),#REF!,IF(AND(Z$4&lt;($H288+1),(Z$4+1)&gt;$G288),$T288,0)))</f>
        <v>0</v>
      </c>
      <c r="AA288" s="1285">
        <f>IF(AND(MONTH(AA$4)=MONTH($H288),YEAR(AA$4)=YEAR($H288)),#REF!,IF(AND(MONTH(AA$4)=MONTH($G288),YEAR(AA$4)=YEAR($G288)),#REF!,IF(AND(AA$4&lt;($H288+1),(AA$4+1)&gt;$G288),$T288,0)))</f>
        <v>0</v>
      </c>
      <c r="AB288" s="1285">
        <f>IF(AND(MONTH(AB$4)=MONTH($H288),YEAR(AB$4)=YEAR($H288)),#REF!,IF(AND(MONTH(AB$4)=MONTH($G288),YEAR(AB$4)=YEAR($G288)),#REF!,IF(AND(AB$4&lt;($H288+1),(AB$4+1)&gt;$G288),$T288,0)))</f>
        <v>0</v>
      </c>
      <c r="AC288" s="1285">
        <f>IF(AND(MONTH(AC$4)=MONTH($H288),YEAR(AC$4)=YEAR($H288)),#REF!,IF(AND(MONTH(AC$4)=MONTH($G288),YEAR(AC$4)=YEAR($G288)),#REF!,IF(AND(AC$4&lt;($H288+1),(AC$4+1)&gt;$G288),$T288,0)))</f>
        <v>0</v>
      </c>
      <c r="AD288" s="1285">
        <f>IF(AND(MONTH(AD$4)=MONTH($H288),YEAR(AD$4)=YEAR($H288)),#REF!,IF(AND(MONTH(AD$4)=MONTH($G288),YEAR(AD$4)=YEAR($G288)),#REF!,IF(AND(AD$4&lt;($H288+1),(AD$4+1)&gt;$G288),$T288,0)))</f>
        <v>0</v>
      </c>
      <c r="AE288" s="1285">
        <f>IF(AND(MONTH(AE$4)=MONTH($H288),YEAR(AE$4)=YEAR($H288)),#REF!,IF(AND(MONTH(AE$4)=MONTH($G288),YEAR(AE$4)=YEAR($G288)),#REF!,IF(AND(AE$4&lt;($H288+1),(AE$4+1)&gt;$G288),$T288,0)))</f>
        <v>0</v>
      </c>
      <c r="AF288" s="1285">
        <f>IF(AND(MONTH(AF$4)=MONTH($H288),YEAR(AF$4)=YEAR($H288)),#REF!,IF(AND(MONTH(AF$4)=MONTH($G288),YEAR(AF$4)=YEAR($G288)),#REF!,IF(AND(AF$4&lt;($H288+1),(AF$4+1)&gt;$G288),$T288,0)))</f>
        <v>0</v>
      </c>
      <c r="AG288" s="1285">
        <f>IF(AND(MONTH(AG$4)=MONTH($H288),YEAR(AG$4)=YEAR($H288)),#REF!,IF(AND(MONTH(AG$4)=MONTH($G288),YEAR(AG$4)=YEAR($G288)),#REF!,IF(AND(AG$4&lt;($H288+1),(AG$4+1)&gt;$G288),$T288,0)))</f>
        <v>0</v>
      </c>
      <c r="AH288" s="1285">
        <f>IF(AND(MONTH(AH$4)=MONTH($H288),YEAR(AH$4)=YEAR($H288)),#REF!,IF(AND(MONTH(AH$4)=MONTH($G288),YEAR(AH$4)=YEAR($G288)),#REF!,IF(AND(AH$4&lt;($H288+1),(AH$4+1)&gt;$G288),$T288,0)))</f>
        <v>0</v>
      </c>
      <c r="AI288" s="1285">
        <f>IF(AND(MONTH(AI$4)=MONTH($H288),YEAR(AI$4)=YEAR($H288)),#REF!,IF(AND(MONTH(AI$4)=MONTH($G288),YEAR(AI$4)=YEAR($G288)),#REF!,IF(AND(AI$4&lt;($H288+1),(AI$4+1)&gt;$G288),$R288,0)))</f>
        <v>0</v>
      </c>
      <c r="AJ288" s="1285">
        <f>IF(AND(MONTH(AJ$4)=MONTH($H288),YEAR(AJ$4)=YEAR($H288)),#REF!,IF(AND(MONTH(AJ$4)=MONTH($G288),YEAR(AJ$4)=YEAR($G288)),#REF!,IF(AND(AJ$4&lt;($H288+1),(AJ$4+1)&gt;$G288),$U288,0)))</f>
        <v>0</v>
      </c>
      <c r="AK288" s="1285">
        <f>IF(AND(MONTH(AK$4)=MONTH($H288),YEAR(AK$4)=YEAR($H288)),#REF!,IF(AND(MONTH(AK$4)=MONTH($G288),YEAR(AK$4)=YEAR($G288)),#REF!,IF(AND(AK$4&lt;($H288+1),(AK$4+1)&gt;$G288),$U288,0)))</f>
        <v>0</v>
      </c>
      <c r="AL288" s="1285">
        <f>IF(AND(MONTH(AL$4)=MONTH($H288),YEAR(AL$4)=YEAR($H288)),#REF!,IF(AND(MONTH(AL$4)=MONTH($G288),YEAR(AL$4)=YEAR($G288)),#REF!,IF(AND(AL$4&lt;($H288+1),(AL$4+1)&gt;$G288),$U288,0)))</f>
        <v>0</v>
      </c>
      <c r="AM288" s="1285">
        <f>IF(AND(MONTH(AM$4)=MONTH($H288),YEAR(AM$4)=YEAR($H288)),#REF!,IF(AND(MONTH(AM$4)=MONTH($G288),YEAR(AM$4)=YEAR($G288)),#REF!,IF(AND(AM$4&lt;($H288+1),(AM$4+1)&gt;$G288),$U288,0)))</f>
        <v>0</v>
      </c>
      <c r="AN288" s="1285">
        <f>IF(AND(MONTH(AN$4)=MONTH($H288),YEAR(AN$4)=YEAR($H288)),#REF!,IF(AND(MONTH(AN$4)=MONTH($G288),YEAR(AN$4)=YEAR($G288)),#REF!,IF(AND(AN$4&lt;($H288+1),(AN$4+1)&gt;$G288),$U288,0)))</f>
        <v>0</v>
      </c>
      <c r="AO288" s="1285">
        <f>IF(AND(MONTH(AO$4)=MONTH($H288),YEAR(AO$4)=YEAR($H288)),#REF!,IF(AND(MONTH(AO$4)=MONTH($G288),YEAR(AO$4)=YEAR($G288)),#REF!,IF(AND(AO$4&lt;($H288+1),(AO$4+1)&gt;$G288),$U288,0)))</f>
        <v>0</v>
      </c>
      <c r="AP288" s="1285">
        <f>IF(AND(MONTH(AP$4)=MONTH($H288),YEAR(AP$4)=YEAR($H288)),#REF!,IF(AND(MONTH(AP$4)=MONTH($G288),YEAR(AP$4)=YEAR($G288)),#REF!,IF(AND(AP$4&lt;($H288+1),(AP$4+1)&gt;$G288),$U288,0)))</f>
        <v>0</v>
      </c>
      <c r="AQ288" s="1285">
        <f>IF(AND(MONTH(AQ$4)=MONTH($H288),YEAR(AQ$4)=YEAR($H288)),#REF!,IF(AND(MONTH(AQ$4)=MONTH($G288),YEAR(AQ$4)=YEAR($G288)),#REF!,IF(AND(AQ$4&lt;($H288+1),(AQ$4+1)&gt;$G288),$U288,0)))</f>
        <v>0</v>
      </c>
      <c r="AR288" s="1285">
        <f>IF(AND(MONTH(AR$4)=MONTH($H288),YEAR(AR$4)=YEAR($H288)),#REF!,IF(AND(MONTH(AR$4)=MONTH($G288),YEAR(AR$4)=YEAR($G288)),#REF!,IF(AND(AR$4&lt;($H288+1),(AR$4+1)&gt;$G288),$U288,0)))</f>
        <v>0</v>
      </c>
      <c r="AS288" s="1285">
        <f>IF(AND(MONTH(AS$4)=MONTH($H288),YEAR(AS$4)=YEAR($H288)),#REF!,IF(AND(MONTH(AS$4)=MONTH($G288),YEAR(AS$4)=YEAR($G288)),#REF!,IF(AND(AS$4&lt;($H288+1),(AS$4+1)&gt;$G288),$U288,0)))</f>
        <v>0</v>
      </c>
      <c r="AT288" s="1285">
        <f>IF(AND(MONTH(AT$4)=MONTH($H288),YEAR(AT$4)=YEAR($H288)),#REF!,IF(AND(MONTH(AT$4)=MONTH($G288),YEAR(AT$4)=YEAR($G288)),#REF!,IF(AND(AT$4&lt;($H288+1),(AT$4+1)&gt;$G288),$U288,0)))</f>
        <v>0</v>
      </c>
      <c r="AU288" s="1297"/>
      <c r="AV288" s="1028"/>
      <c r="AW288" s="1028"/>
    </row>
    <row r="289" spans="1:49" ht="18" customHeight="1">
      <c r="A289" s="1186">
        <v>116</v>
      </c>
      <c r="B289" s="1187" t="s">
        <v>286</v>
      </c>
      <c r="C289" s="1187" t="s">
        <v>71</v>
      </c>
      <c r="D289" s="1187"/>
      <c r="E289" s="1187" t="s">
        <v>310</v>
      </c>
      <c r="F289" s="1304" t="s">
        <v>311</v>
      </c>
      <c r="G289" s="1190">
        <v>44743</v>
      </c>
      <c r="H289" s="1190">
        <v>45107</v>
      </c>
      <c r="I289" s="1235"/>
      <c r="J289" s="1236">
        <v>2085</v>
      </c>
      <c r="K289" s="1236">
        <v>2085</v>
      </c>
      <c r="L289" s="1237">
        <v>8.4295000000000009</v>
      </c>
      <c r="M289" s="1237">
        <v>1.38</v>
      </c>
      <c r="N289" s="1237">
        <v>8.7739250000000002</v>
      </c>
      <c r="O289" s="1238">
        <v>2.2999999999999998</v>
      </c>
      <c r="P289" s="1234">
        <f t="shared" si="106"/>
        <v>9.8094999999999999</v>
      </c>
      <c r="Q289" s="1284">
        <v>15284</v>
      </c>
      <c r="R289" s="1285">
        <f t="shared" si="94"/>
        <v>2877.3</v>
      </c>
      <c r="S289" s="1285">
        <f t="shared" si="97"/>
        <v>18161.3</v>
      </c>
      <c r="T289" s="1285">
        <f t="shared" si="95"/>
        <v>18293.633624999999</v>
      </c>
      <c r="U289" s="1285">
        <f t="shared" si="96"/>
        <v>4795.5</v>
      </c>
      <c r="V289" s="1285">
        <f t="shared" si="98"/>
        <v>23089.133624999999</v>
      </c>
      <c r="W289" s="1285">
        <f>IF(AND(MONTH(W$4)=MONTH($H289),YEAR(W$4)=YEAR($H289)),#REF!,IF(AND(MONTH(W$4)=MONTH($G289),YEAR(W$4)=YEAR($G289)),#REF!,IF(AND(W$4&lt;($H289+1),(W$4+1)&gt;$G289),$Q289,0)))</f>
        <v>15284</v>
      </c>
      <c r="X289" s="1285">
        <f>IF(AND(MONTH(X$4)=MONTH($H289),YEAR(X$4)=YEAR($H289)),#REF!,IF(AND(MONTH(X$4)=MONTH($G289),YEAR(X$4)=YEAR($G289)),#REF!,IF(AND(X$4&lt;($H289+1),(X$4+1)&gt;$G289),$T289,0)))</f>
        <v>18293.633624999999</v>
      </c>
      <c r="Y289" s="1285">
        <f>IF(AND(MONTH(Y$4)=MONTH($H289),YEAR(Y$4)=YEAR($H289)),#REF!,IF(AND(MONTH(Y$4)=MONTH($G289),YEAR(Y$4)=YEAR($G289)),#REF!,IF(AND(Y$4&lt;($H289+1),(Y$4+1)&gt;$G289),$T289,0)))</f>
        <v>18293.633624999999</v>
      </c>
      <c r="Z289" s="1285">
        <f>IF(AND(MONTH(Z$4)=MONTH($H289),YEAR(Z$4)=YEAR($H289)),#REF!,IF(AND(MONTH(Z$4)=MONTH($G289),YEAR(Z$4)=YEAR($G289)),#REF!,IF(AND(Z$4&lt;($H289+1),(Z$4+1)&gt;$G289),$T289,0)))</f>
        <v>18293.633624999999</v>
      </c>
      <c r="AA289" s="1285">
        <f>IF(AND(MONTH(AA$4)=MONTH($H289),YEAR(AA$4)=YEAR($H289)),#REF!,IF(AND(MONTH(AA$4)=MONTH($G289),YEAR(AA$4)=YEAR($G289)),#REF!,IF(AND(AA$4&lt;($H289+1),(AA$4+1)&gt;$G289),$T289,0)))</f>
        <v>18293.633624999999</v>
      </c>
      <c r="AB289" s="1285" t="e">
        <f>IF(AND(MONTH(AB$4)=MONTH($H289),YEAR(AB$4)=YEAR($H289)),#REF!,IF(AND(MONTH(AB$4)=MONTH($G289),YEAR(AB$4)=YEAR($G289)),#REF!,IF(AND(AB$4&lt;($H289+1),(AB$4+1)&gt;$G289),$T289,0)))</f>
        <v>#REF!</v>
      </c>
      <c r="AC289" s="1285">
        <f>IF(AND(MONTH(AC$4)=MONTH($H289),YEAR(AC$4)=YEAR($H289)),#REF!,IF(AND(MONTH(AC$4)=MONTH($G289),YEAR(AC$4)=YEAR($G289)),#REF!,IF(AND(AC$4&lt;($H289+1),(AC$4+1)&gt;$G289),$T289,0)))</f>
        <v>0</v>
      </c>
      <c r="AD289" s="1285">
        <f>IF(AND(MONTH(AD$4)=MONTH($H289),YEAR(AD$4)=YEAR($H289)),#REF!,IF(AND(MONTH(AD$4)=MONTH($G289),YEAR(AD$4)=YEAR($G289)),#REF!,IF(AND(AD$4&lt;($H289+1),(AD$4+1)&gt;$G289),$T289,0)))</f>
        <v>0</v>
      </c>
      <c r="AE289" s="1285">
        <f>IF(AND(MONTH(AE$4)=MONTH($H289),YEAR(AE$4)=YEAR($H289)),#REF!,IF(AND(MONTH(AE$4)=MONTH($G289),YEAR(AE$4)=YEAR($G289)),#REF!,IF(AND(AE$4&lt;($H289+1),(AE$4+1)&gt;$G289),$T289,0)))</f>
        <v>0</v>
      </c>
      <c r="AF289" s="1285">
        <f>IF(AND(MONTH(AF$4)=MONTH($H289),YEAR(AF$4)=YEAR($H289)),#REF!,IF(AND(MONTH(AF$4)=MONTH($G289),YEAR(AF$4)=YEAR($G289)),#REF!,IF(AND(AF$4&lt;($H289+1),(AF$4+1)&gt;$G289),$T289,0)))</f>
        <v>0</v>
      </c>
      <c r="AG289" s="1285">
        <f>IF(AND(MONTH(AG$4)=MONTH($H289),YEAR(AG$4)=YEAR($H289)),#REF!,IF(AND(MONTH(AG$4)=MONTH($G289),YEAR(AG$4)=YEAR($G289)),#REF!,IF(AND(AG$4&lt;($H289+1),(AG$4+1)&gt;$G289),$T289,0)))</f>
        <v>0</v>
      </c>
      <c r="AH289" s="1285">
        <f>IF(AND(MONTH(AH$4)=MONTH($H289),YEAR(AH$4)=YEAR($H289)),#REF!,IF(AND(MONTH(AH$4)=MONTH($G289),YEAR(AH$4)=YEAR($G289)),#REF!,IF(AND(AH$4&lt;($H289+1),(AH$4+1)&gt;$G289),$T289,0)))</f>
        <v>0</v>
      </c>
      <c r="AI289" s="1285">
        <f>IF(AND(MONTH(AI$4)=MONTH($H289),YEAR(AI$4)=YEAR($H289)),#REF!,IF(AND(MONTH(AI$4)=MONTH($G289),YEAR(AI$4)=YEAR($G289)),#REF!,IF(AND(AI$4&lt;($H289+1),(AI$4+1)&gt;$G289),$R289,0)))</f>
        <v>2877.3</v>
      </c>
      <c r="AJ289" s="1285">
        <f>IF(AND(MONTH(AJ$4)=MONTH($H289),YEAR(AJ$4)=YEAR($H289)),#REF!,IF(AND(MONTH(AJ$4)=MONTH($G289),YEAR(AJ$4)=YEAR($G289)),#REF!,IF(AND(AJ$4&lt;($H289+1),(AJ$4+1)&gt;$G289),$U289,0)))</f>
        <v>4795.5</v>
      </c>
      <c r="AK289" s="1285">
        <f>IF(AND(MONTH(AK$4)=MONTH($H289),YEAR(AK$4)=YEAR($H289)),#REF!,IF(AND(MONTH(AK$4)=MONTH($G289),YEAR(AK$4)=YEAR($G289)),#REF!,IF(AND(AK$4&lt;($H289+1),(AK$4+1)&gt;$G289),$U289,0)))</f>
        <v>4795.5</v>
      </c>
      <c r="AL289" s="1285">
        <f>IF(AND(MONTH(AL$4)=MONTH($H289),YEAR(AL$4)=YEAR($H289)),#REF!,IF(AND(MONTH(AL$4)=MONTH($G289),YEAR(AL$4)=YEAR($G289)),#REF!,IF(AND(AL$4&lt;($H289+1),(AL$4+1)&gt;$G289),$U289,0)))</f>
        <v>4795.5</v>
      </c>
      <c r="AM289" s="1285">
        <f>IF(AND(MONTH(AM$4)=MONTH($H289),YEAR(AM$4)=YEAR($H289)),#REF!,IF(AND(MONTH(AM$4)=MONTH($G289),YEAR(AM$4)=YEAR($G289)),#REF!,IF(AND(AM$4&lt;($H289+1),(AM$4+1)&gt;$G289),$U289,0)))</f>
        <v>4795.5</v>
      </c>
      <c r="AN289" s="1285" t="e">
        <f>IF(AND(MONTH(AN$4)=MONTH($H289),YEAR(AN$4)=YEAR($H289)),#REF!,IF(AND(MONTH(AN$4)=MONTH($G289),YEAR(AN$4)=YEAR($G289)),#REF!,IF(AND(AN$4&lt;($H289+1),(AN$4+1)&gt;$G289),$U289,0)))</f>
        <v>#REF!</v>
      </c>
      <c r="AO289" s="1285">
        <f>IF(AND(MONTH(AO$4)=MONTH($H289),YEAR(AO$4)=YEAR($H289)),#REF!,IF(AND(MONTH(AO$4)=MONTH($G289),YEAR(AO$4)=YEAR($G289)),#REF!,IF(AND(AO$4&lt;($H289+1),(AO$4+1)&gt;$G289),$U289,0)))</f>
        <v>0</v>
      </c>
      <c r="AP289" s="1285">
        <f>IF(AND(MONTH(AP$4)=MONTH($H289),YEAR(AP$4)=YEAR($H289)),#REF!,IF(AND(MONTH(AP$4)=MONTH($G289),YEAR(AP$4)=YEAR($G289)),#REF!,IF(AND(AP$4&lt;($H289+1),(AP$4+1)&gt;$G289),$U289,0)))</f>
        <v>0</v>
      </c>
      <c r="AQ289" s="1285">
        <f>IF(AND(MONTH(AQ$4)=MONTH($H289),YEAR(AQ$4)=YEAR($H289)),#REF!,IF(AND(MONTH(AQ$4)=MONTH($G289),YEAR(AQ$4)=YEAR($G289)),#REF!,IF(AND(AQ$4&lt;($H289+1),(AQ$4+1)&gt;$G289),$U289,0)))</f>
        <v>0</v>
      </c>
      <c r="AR289" s="1285">
        <f>IF(AND(MONTH(AR$4)=MONTH($H289),YEAR(AR$4)=YEAR($H289)),#REF!,IF(AND(MONTH(AR$4)=MONTH($G289),YEAR(AR$4)=YEAR($G289)),#REF!,IF(AND(AR$4&lt;($H289+1),(AR$4+1)&gt;$G289),$U289,0)))</f>
        <v>0</v>
      </c>
      <c r="AS289" s="1285">
        <f>IF(AND(MONTH(AS$4)=MONTH($H289),YEAR(AS$4)=YEAR($H289)),#REF!,IF(AND(MONTH(AS$4)=MONTH($G289),YEAR(AS$4)=YEAR($G289)),#REF!,IF(AND(AS$4&lt;($H289+1),(AS$4+1)&gt;$G289),$U289,0)))</f>
        <v>0</v>
      </c>
      <c r="AT289" s="1285">
        <f>IF(AND(MONTH(AT$4)=MONTH($H289),YEAR(AT$4)=YEAR($H289)),#REF!,IF(AND(MONTH(AT$4)=MONTH($G289),YEAR(AT$4)=YEAR($G289)),#REF!,IF(AND(AT$4&lt;($H289+1),(AT$4+1)&gt;$G289),$U289,0)))</f>
        <v>0</v>
      </c>
      <c r="AU289" s="1297"/>
      <c r="AV289" s="1028"/>
      <c r="AW289" s="1028"/>
    </row>
    <row r="290" spans="1:49" ht="18" customHeight="1">
      <c r="A290" s="1186">
        <v>116</v>
      </c>
      <c r="B290" s="1187" t="s">
        <v>286</v>
      </c>
      <c r="C290" s="1187" t="s">
        <v>71</v>
      </c>
      <c r="D290" s="1187"/>
      <c r="E290" s="1187"/>
      <c r="F290" s="1304" t="s">
        <v>311</v>
      </c>
      <c r="G290" s="1190">
        <v>45108</v>
      </c>
      <c r="H290" s="1190">
        <v>45473</v>
      </c>
      <c r="I290" s="1235"/>
      <c r="J290" s="1236">
        <v>0</v>
      </c>
      <c r="K290" s="1236">
        <v>2085</v>
      </c>
      <c r="L290" s="1237">
        <v>8.5444999999999993</v>
      </c>
      <c r="M290" s="1237">
        <v>1.38</v>
      </c>
      <c r="N290" s="1237">
        <v>8.9061749999999993</v>
      </c>
      <c r="O290" s="1238">
        <v>2.2999999999999998</v>
      </c>
      <c r="P290" s="1234">
        <f t="shared" si="106"/>
        <v>9.9245000000000001</v>
      </c>
      <c r="Q290" s="1284">
        <v>15492</v>
      </c>
      <c r="R290" s="1285">
        <f t="shared" si="94"/>
        <v>2877.3</v>
      </c>
      <c r="S290" s="1285">
        <f t="shared" si="97"/>
        <v>18369.3</v>
      </c>
      <c r="T290" s="1285">
        <f t="shared" si="95"/>
        <v>18569.374875000001</v>
      </c>
      <c r="U290" s="1285">
        <f t="shared" si="96"/>
        <v>4795.5</v>
      </c>
      <c r="V290" s="1285">
        <f t="shared" si="98"/>
        <v>23364.874875000001</v>
      </c>
      <c r="W290" s="1285">
        <f>IF(AND(MONTH(W$4)=MONTH($H290),YEAR(W$4)=YEAR($H290)),#REF!,IF(AND(MONTH(W$4)=MONTH($G290),YEAR(W$4)=YEAR($G290)),#REF!,IF(AND(W$4&lt;($H290+1),(W$4+1)&gt;$G290),$Q290,0)))</f>
        <v>0</v>
      </c>
      <c r="X290" s="1285">
        <f>IF(AND(MONTH(X$4)=MONTH($H290),YEAR(X$4)=YEAR($H290)),#REF!,IF(AND(MONTH(X$4)=MONTH($G290),YEAR(X$4)=YEAR($G290)),#REF!,IF(AND(X$4&lt;($H290+1),(X$4+1)&gt;$G290),$T290,0)))</f>
        <v>0</v>
      </c>
      <c r="Y290" s="1285">
        <f>IF(AND(MONTH(Y$4)=MONTH($H290),YEAR(Y$4)=YEAR($H290)),#REF!,IF(AND(MONTH(Y$4)=MONTH($G290),YEAR(Y$4)=YEAR($G290)),#REF!,IF(AND(Y$4&lt;($H290+1),(Y$4+1)&gt;$G290),$T290,0)))</f>
        <v>0</v>
      </c>
      <c r="Z290" s="1285">
        <f>IF(AND(MONTH(Z$4)=MONTH($H290),YEAR(Z$4)=YEAR($H290)),#REF!,IF(AND(MONTH(Z$4)=MONTH($G290),YEAR(Z$4)=YEAR($G290)),#REF!,IF(AND(Z$4&lt;($H290+1),(Z$4+1)&gt;$G290),$T290,0)))</f>
        <v>0</v>
      </c>
      <c r="AA290" s="1285">
        <f>IF(AND(MONTH(AA$4)=MONTH($H290),YEAR(AA$4)=YEAR($H290)),#REF!,IF(AND(MONTH(AA$4)=MONTH($G290),YEAR(AA$4)=YEAR($G290)),#REF!,IF(AND(AA$4&lt;($H290+1),(AA$4+1)&gt;$G290),$T290,0)))</f>
        <v>0</v>
      </c>
      <c r="AB290" s="1285">
        <f>IF(AND(MONTH(AB$4)=MONTH($H290),YEAR(AB$4)=YEAR($H290)),#REF!,IF(AND(MONTH(AB$4)=MONTH($G290),YEAR(AB$4)=YEAR($G290)),#REF!,IF(AND(AB$4&lt;($H290+1),(AB$4+1)&gt;$G290),$T290,0)))</f>
        <v>0</v>
      </c>
      <c r="AC290" s="1285" t="e">
        <f>IF(AND(MONTH(AC$4)=MONTH($H290),YEAR(AC$4)=YEAR($H290)),#REF!,IF(AND(MONTH(AC$4)=MONTH($G290),YEAR(AC$4)=YEAR($G290)),#REF!,IF(AND(AC$4&lt;($H290+1),(AC$4+1)&gt;$G290),$T290,0)))</f>
        <v>#REF!</v>
      </c>
      <c r="AD290" s="1285">
        <f>IF(AND(MONTH(AD$4)=MONTH($H290),YEAR(AD$4)=YEAR($H290)),#REF!,IF(AND(MONTH(AD$4)=MONTH($G290),YEAR(AD$4)=YEAR($G290)),#REF!,IF(AND(AD$4&lt;($H290+1),(AD$4+1)&gt;$G290),$T290,0)))</f>
        <v>18569.374875000001</v>
      </c>
      <c r="AE290" s="1285">
        <f>IF(AND(MONTH(AE$4)=MONTH($H290),YEAR(AE$4)=YEAR($H290)),#REF!,IF(AND(MONTH(AE$4)=MONTH($G290),YEAR(AE$4)=YEAR($G290)),#REF!,IF(AND(AE$4&lt;($H290+1),(AE$4+1)&gt;$G290),$T290,0)))</f>
        <v>18569.374875000001</v>
      </c>
      <c r="AF290" s="1285">
        <f>IF(AND(MONTH(AF$4)=MONTH($H290),YEAR(AF$4)=YEAR($H290)),#REF!,IF(AND(MONTH(AF$4)=MONTH($G290),YEAR(AF$4)=YEAR($G290)),#REF!,IF(AND(AF$4&lt;($H290+1),(AF$4+1)&gt;$G290),$T290,0)))</f>
        <v>18569.374875000001</v>
      </c>
      <c r="AG290" s="1285">
        <f>IF(AND(MONTH(AG$4)=MONTH($H290),YEAR(AG$4)=YEAR($H290)),#REF!,IF(AND(MONTH(AG$4)=MONTH($G290),YEAR(AG$4)=YEAR($G290)),#REF!,IF(AND(AG$4&lt;($H290+1),(AG$4+1)&gt;$G290),$T290,0)))</f>
        <v>18569.374875000001</v>
      </c>
      <c r="AH290" s="1285">
        <f>IF(AND(MONTH(AH$4)=MONTH($H290),YEAR(AH$4)=YEAR($H290)),#REF!,IF(AND(MONTH(AH$4)=MONTH($G290),YEAR(AH$4)=YEAR($G290)),#REF!,IF(AND(AH$4&lt;($H290+1),(AH$4+1)&gt;$G290),$T290,0)))</f>
        <v>18569.374875000001</v>
      </c>
      <c r="AI290" s="1285">
        <f>IF(AND(MONTH(AI$4)=MONTH($H290),YEAR(AI$4)=YEAR($H290)),#REF!,IF(AND(MONTH(AI$4)=MONTH($G290),YEAR(AI$4)=YEAR($G290)),#REF!,IF(AND(AI$4&lt;($H290+1),(AI$4+1)&gt;$G290),$R290,0)))</f>
        <v>0</v>
      </c>
      <c r="AJ290" s="1285">
        <f>IF(AND(MONTH(AJ$4)=MONTH($H290),YEAR(AJ$4)=YEAR($H290)),#REF!,IF(AND(MONTH(AJ$4)=MONTH($G290),YEAR(AJ$4)=YEAR($G290)),#REF!,IF(AND(AJ$4&lt;($H290+1),(AJ$4+1)&gt;$G290),$U290,0)))</f>
        <v>0</v>
      </c>
      <c r="AK290" s="1285">
        <f>IF(AND(MONTH(AK$4)=MONTH($H290),YEAR(AK$4)=YEAR($H290)),#REF!,IF(AND(MONTH(AK$4)=MONTH($G290),YEAR(AK$4)=YEAR($G290)),#REF!,IF(AND(AK$4&lt;($H290+1),(AK$4+1)&gt;$G290),$U290,0)))</f>
        <v>0</v>
      </c>
      <c r="AL290" s="1285">
        <f>IF(AND(MONTH(AL$4)=MONTH($H290),YEAR(AL$4)=YEAR($H290)),#REF!,IF(AND(MONTH(AL$4)=MONTH($G290),YEAR(AL$4)=YEAR($G290)),#REF!,IF(AND(AL$4&lt;($H290+1),(AL$4+1)&gt;$G290),$U290,0)))</f>
        <v>0</v>
      </c>
      <c r="AM290" s="1285">
        <f>IF(AND(MONTH(AM$4)=MONTH($H290),YEAR(AM$4)=YEAR($H290)),#REF!,IF(AND(MONTH(AM$4)=MONTH($G290),YEAR(AM$4)=YEAR($G290)),#REF!,IF(AND(AM$4&lt;($H290+1),(AM$4+1)&gt;$G290),$U290,0)))</f>
        <v>0</v>
      </c>
      <c r="AN290" s="1285">
        <f>IF(AND(MONTH(AN$4)=MONTH($H290),YEAR(AN$4)=YEAR($H290)),#REF!,IF(AND(MONTH(AN$4)=MONTH($G290),YEAR(AN$4)=YEAR($G290)),#REF!,IF(AND(AN$4&lt;($H290+1),(AN$4+1)&gt;$G290),$U290,0)))</f>
        <v>0</v>
      </c>
      <c r="AO290" s="1285" t="e">
        <f>IF(AND(MONTH(AO$4)=MONTH($H290),YEAR(AO$4)=YEAR($H290)),#REF!,IF(AND(MONTH(AO$4)=MONTH($G290),YEAR(AO$4)=YEAR($G290)),#REF!,IF(AND(AO$4&lt;($H290+1),(AO$4+1)&gt;$G290),$U290,0)))</f>
        <v>#REF!</v>
      </c>
      <c r="AP290" s="1285">
        <f>IF(AND(MONTH(AP$4)=MONTH($H290),YEAR(AP$4)=YEAR($H290)),#REF!,IF(AND(MONTH(AP$4)=MONTH($G290),YEAR(AP$4)=YEAR($G290)),#REF!,IF(AND(AP$4&lt;($H290+1),(AP$4+1)&gt;$G290),$U290,0)))</f>
        <v>4795.5</v>
      </c>
      <c r="AQ290" s="1285">
        <f>IF(AND(MONTH(AQ$4)=MONTH($H290),YEAR(AQ$4)=YEAR($H290)),#REF!,IF(AND(MONTH(AQ$4)=MONTH($G290),YEAR(AQ$4)=YEAR($G290)),#REF!,IF(AND(AQ$4&lt;($H290+1),(AQ$4+1)&gt;$G290),$U290,0)))</f>
        <v>4795.5</v>
      </c>
      <c r="AR290" s="1285">
        <f>IF(AND(MONTH(AR$4)=MONTH($H290),YEAR(AR$4)=YEAR($H290)),#REF!,IF(AND(MONTH(AR$4)=MONTH($G290),YEAR(AR$4)=YEAR($G290)),#REF!,IF(AND(AR$4&lt;($H290+1),(AR$4+1)&gt;$G290),$U290,0)))</f>
        <v>4795.5</v>
      </c>
      <c r="AS290" s="1285">
        <f>IF(AND(MONTH(AS$4)=MONTH($H290),YEAR(AS$4)=YEAR($H290)),#REF!,IF(AND(MONTH(AS$4)=MONTH($G290),YEAR(AS$4)=YEAR($G290)),#REF!,IF(AND(AS$4&lt;($H290+1),(AS$4+1)&gt;$G290),$U290,0)))</f>
        <v>4795.5</v>
      </c>
      <c r="AT290" s="1285">
        <f>IF(AND(MONTH(AT$4)=MONTH($H290),YEAR(AT$4)=YEAR($H290)),#REF!,IF(AND(MONTH(AT$4)=MONTH($G290),YEAR(AT$4)=YEAR($G290)),#REF!,IF(AND(AT$4&lt;($H290+1),(AT$4+1)&gt;$G290),$U290,0)))</f>
        <v>4795.5</v>
      </c>
      <c r="AU290" s="1297"/>
      <c r="AV290" s="1028"/>
      <c r="AW290" s="1028"/>
    </row>
    <row r="291" spans="1:49" ht="18" customHeight="1">
      <c r="A291" s="1186" t="s">
        <v>312</v>
      </c>
      <c r="B291" s="1187" t="s">
        <v>286</v>
      </c>
      <c r="C291" s="1187" t="s">
        <v>35</v>
      </c>
      <c r="D291" s="1187"/>
      <c r="E291" s="1195" t="s">
        <v>313</v>
      </c>
      <c r="F291" s="1304" t="s">
        <v>314</v>
      </c>
      <c r="G291" s="1190">
        <v>44531</v>
      </c>
      <c r="H291" s="1190">
        <v>45626</v>
      </c>
      <c r="I291" s="1235"/>
      <c r="J291" s="1236">
        <v>504</v>
      </c>
      <c r="K291" s="1236">
        <v>504</v>
      </c>
      <c r="L291" s="1237">
        <v>3.45</v>
      </c>
      <c r="M291" s="1244">
        <v>0</v>
      </c>
      <c r="N291" s="1237">
        <v>3.45</v>
      </c>
      <c r="O291" s="1238">
        <v>0</v>
      </c>
      <c r="P291" s="1234">
        <f t="shared" si="106"/>
        <v>3.45</v>
      </c>
      <c r="Q291" s="1284">
        <f>L291*K291</f>
        <v>1738.8</v>
      </c>
      <c r="R291" s="1285">
        <f t="shared" si="94"/>
        <v>0</v>
      </c>
      <c r="S291" s="1285">
        <f t="shared" si="97"/>
        <v>1738.8</v>
      </c>
      <c r="T291" s="1285">
        <f t="shared" si="95"/>
        <v>1738.8</v>
      </c>
      <c r="U291" s="1285">
        <f t="shared" si="96"/>
        <v>0</v>
      </c>
      <c r="V291" s="1285">
        <f t="shared" si="98"/>
        <v>1738.8</v>
      </c>
      <c r="W291" s="1285">
        <f>IF(AND(MONTH(W$4)=MONTH($H291),YEAR(W$4)=YEAR($H291)),#REF!,IF(AND(MONTH(W$4)=MONTH($G291),YEAR(W$4)=YEAR($G291)),#REF!,IF(AND(W$4&lt;($H291+1),(W$4+1)&gt;$G291),$Q291,0)))</f>
        <v>1738.8</v>
      </c>
      <c r="X291" s="1285">
        <f>IF(AND(MONTH(X$4)=MONTH($H291),YEAR(X$4)=YEAR($H291)),#REF!,IF(AND(MONTH(X$4)=MONTH($G291),YEAR(X$4)=YEAR($G291)),#REF!,IF(AND(X$4&lt;($H291+1),(X$4+1)&gt;$G291),$T291,0)))</f>
        <v>1738.8</v>
      </c>
      <c r="Y291" s="1285">
        <f>IF(AND(MONTH(Y$4)=MONTH($H291),YEAR(Y$4)=YEAR($H291)),#REF!,IF(AND(MONTH(Y$4)=MONTH($G291),YEAR(Y$4)=YEAR($G291)),#REF!,IF(AND(Y$4&lt;($H291+1),(Y$4+1)&gt;$G291),$T291,0)))</f>
        <v>1738.8</v>
      </c>
      <c r="Z291" s="1285">
        <f>IF(AND(MONTH(Z$4)=MONTH($H291),YEAR(Z$4)=YEAR($H291)),#REF!,IF(AND(MONTH(Z$4)=MONTH($G291),YEAR(Z$4)=YEAR($G291)),#REF!,IF(AND(Z$4&lt;($H291+1),(Z$4+1)&gt;$G291),$T291,0)))</f>
        <v>1738.8</v>
      </c>
      <c r="AA291" s="1285">
        <f>IF(AND(MONTH(AA$4)=MONTH($H291),YEAR(AA$4)=YEAR($H291)),#REF!,IF(AND(MONTH(AA$4)=MONTH($G291),YEAR(AA$4)=YEAR($G291)),#REF!,IF(AND(AA$4&lt;($H291+1),(AA$4+1)&gt;$G291),$T291,0)))</f>
        <v>1738.8</v>
      </c>
      <c r="AB291" s="1285">
        <f>IF(AND(MONTH(AB$4)=MONTH($H291),YEAR(AB$4)=YEAR($H291)),#REF!,IF(AND(MONTH(AB$4)=MONTH($G291),YEAR(AB$4)=YEAR($G291)),#REF!,IF(AND(AB$4&lt;($H291+1),(AB$4+1)&gt;$G291),$T291,0)))</f>
        <v>1738.8</v>
      </c>
      <c r="AC291" s="1285">
        <f>IF(AND(MONTH(AC$4)=MONTH($H291),YEAR(AC$4)=YEAR($H291)),#REF!,IF(AND(MONTH(AC$4)=MONTH($G291),YEAR(AC$4)=YEAR($G291)),#REF!,IF(AND(AC$4&lt;($H291+1),(AC$4+1)&gt;$G291),$T291,0)))</f>
        <v>1738.8</v>
      </c>
      <c r="AD291" s="1285">
        <f>IF(AND(MONTH(AD$4)=MONTH($H291),YEAR(AD$4)=YEAR($H291)),#REF!,IF(AND(MONTH(AD$4)=MONTH($G291),YEAR(AD$4)=YEAR($G291)),#REF!,IF(AND(AD$4&lt;($H291+1),(AD$4+1)&gt;$G291),$T291,0)))</f>
        <v>1738.8</v>
      </c>
      <c r="AE291" s="1285">
        <f>IF(AND(MONTH(AE$4)=MONTH($H291),YEAR(AE$4)=YEAR($H291)),#REF!,IF(AND(MONTH(AE$4)=MONTH($G291),YEAR(AE$4)=YEAR($G291)),#REF!,IF(AND(AE$4&lt;($H291+1),(AE$4+1)&gt;$G291),$T291,0)))</f>
        <v>1738.8</v>
      </c>
      <c r="AF291" s="1285">
        <f>IF(AND(MONTH(AF$4)=MONTH($H291),YEAR(AF$4)=YEAR($H291)),#REF!,IF(AND(MONTH(AF$4)=MONTH($G291),YEAR(AF$4)=YEAR($G291)),#REF!,IF(AND(AF$4&lt;($H291+1),(AF$4+1)&gt;$G291),$T291,0)))</f>
        <v>1738.8</v>
      </c>
      <c r="AG291" s="1285">
        <f>IF(AND(MONTH(AG$4)=MONTH($H291),YEAR(AG$4)=YEAR($H291)),#REF!,IF(AND(MONTH(AG$4)=MONTH($G291),YEAR(AG$4)=YEAR($G291)),#REF!,IF(AND(AG$4&lt;($H291+1),(AG$4+1)&gt;$G291),$T291,0)))</f>
        <v>1738.8</v>
      </c>
      <c r="AH291" s="1285">
        <f>IF(AND(MONTH(AH$4)=MONTH($H291),YEAR(AH$4)=YEAR($H291)),#REF!,IF(AND(MONTH(AH$4)=MONTH($G291),YEAR(AH$4)=YEAR($G291)),#REF!,IF(AND(AH$4&lt;($H291+1),(AH$4+1)&gt;$G291),$T291,0)))</f>
        <v>1738.8</v>
      </c>
      <c r="AI291" s="1285">
        <f>IF(AND(MONTH(AI$4)=MONTH($H291),YEAR(AI$4)=YEAR($H291)),#REF!,IF(AND(MONTH(AI$4)=MONTH($G291),YEAR(AI$4)=YEAR($G291)),#REF!,IF(AND(AI$4&lt;($H291+1),(AI$4+1)&gt;$G291),$R291,0)))</f>
        <v>0</v>
      </c>
      <c r="AJ291" s="1285">
        <f>IF(AND(MONTH(AJ$4)=MONTH($H291),YEAR(AJ$4)=YEAR($H291)),#REF!,IF(AND(MONTH(AJ$4)=MONTH($G291),YEAR(AJ$4)=YEAR($G291)),#REF!,IF(AND(AJ$4&lt;($H291+1),(AJ$4+1)&gt;$G291),$U291,0)))</f>
        <v>0</v>
      </c>
      <c r="AK291" s="1285">
        <f>IF(AND(MONTH(AK$4)=MONTH($H291),YEAR(AK$4)=YEAR($H291)),#REF!,IF(AND(MONTH(AK$4)=MONTH($G291),YEAR(AK$4)=YEAR($G291)),#REF!,IF(AND(AK$4&lt;($H291+1),(AK$4+1)&gt;$G291),$U291,0)))</f>
        <v>0</v>
      </c>
      <c r="AL291" s="1285">
        <f>IF(AND(MONTH(AL$4)=MONTH($H291),YEAR(AL$4)=YEAR($H291)),#REF!,IF(AND(MONTH(AL$4)=MONTH($G291),YEAR(AL$4)=YEAR($G291)),#REF!,IF(AND(AL$4&lt;($H291+1),(AL$4+1)&gt;$G291),$U291,0)))</f>
        <v>0</v>
      </c>
      <c r="AM291" s="1285">
        <f>IF(AND(MONTH(AM$4)=MONTH($H291),YEAR(AM$4)=YEAR($H291)),#REF!,IF(AND(MONTH(AM$4)=MONTH($G291),YEAR(AM$4)=YEAR($G291)),#REF!,IF(AND(AM$4&lt;($H291+1),(AM$4+1)&gt;$G291),$U291,0)))</f>
        <v>0</v>
      </c>
      <c r="AN291" s="1285">
        <f>IF(AND(MONTH(AN$4)=MONTH($H291),YEAR(AN$4)=YEAR($H291)),#REF!,IF(AND(MONTH(AN$4)=MONTH($G291),YEAR(AN$4)=YEAR($G291)),#REF!,IF(AND(AN$4&lt;($H291+1),(AN$4+1)&gt;$G291),$U291,0)))</f>
        <v>0</v>
      </c>
      <c r="AO291" s="1285">
        <f>IF(AND(MONTH(AO$4)=MONTH($H291),YEAR(AO$4)=YEAR($H291)),#REF!,IF(AND(MONTH(AO$4)=MONTH($G291),YEAR(AO$4)=YEAR($G291)),#REF!,IF(AND(AO$4&lt;($H291+1),(AO$4+1)&gt;$G291),$U291,0)))</f>
        <v>0</v>
      </c>
      <c r="AP291" s="1285">
        <f>IF(AND(MONTH(AP$4)=MONTH($H291),YEAR(AP$4)=YEAR($H291)),#REF!,IF(AND(MONTH(AP$4)=MONTH($G291),YEAR(AP$4)=YEAR($G291)),#REF!,IF(AND(AP$4&lt;($H291+1),(AP$4+1)&gt;$G291),$U291,0)))</f>
        <v>0</v>
      </c>
      <c r="AQ291" s="1285">
        <f>IF(AND(MONTH(AQ$4)=MONTH($H291),YEAR(AQ$4)=YEAR($H291)),#REF!,IF(AND(MONTH(AQ$4)=MONTH($G291),YEAR(AQ$4)=YEAR($G291)),#REF!,IF(AND(AQ$4&lt;($H291+1),(AQ$4+1)&gt;$G291),$U291,0)))</f>
        <v>0</v>
      </c>
      <c r="AR291" s="1285">
        <f>IF(AND(MONTH(AR$4)=MONTH($H291),YEAR(AR$4)=YEAR($H291)),#REF!,IF(AND(MONTH(AR$4)=MONTH($G291),YEAR(AR$4)=YEAR($G291)),#REF!,IF(AND(AR$4&lt;($H291+1),(AR$4+1)&gt;$G291),$U291,0)))</f>
        <v>0</v>
      </c>
      <c r="AS291" s="1285">
        <f>IF(AND(MONTH(AS$4)=MONTH($H291),YEAR(AS$4)=YEAR($H291)),#REF!,IF(AND(MONTH(AS$4)=MONTH($G291),YEAR(AS$4)=YEAR($G291)),#REF!,IF(AND(AS$4&lt;($H291+1),(AS$4+1)&gt;$G291),$U291,0)))</f>
        <v>0</v>
      </c>
      <c r="AT291" s="1285">
        <f>IF(AND(MONTH(AT$4)=MONTH($H291),YEAR(AT$4)=YEAR($H291)),#REF!,IF(AND(MONTH(AT$4)=MONTH($G291),YEAR(AT$4)=YEAR($G291)),#REF!,IF(AND(AT$4&lt;($H291+1),(AT$4+1)&gt;$G291),$U291,0)))</f>
        <v>0</v>
      </c>
      <c r="AU291" s="1297"/>
      <c r="AV291" s="1028"/>
      <c r="AW291" s="1028"/>
    </row>
    <row r="292" spans="1:49" ht="18" customHeight="1">
      <c r="A292" s="1186">
        <v>118</v>
      </c>
      <c r="B292" s="1187" t="s">
        <v>286</v>
      </c>
      <c r="C292" s="1187" t="s">
        <v>85</v>
      </c>
      <c r="D292" s="1187" t="s">
        <v>315</v>
      </c>
      <c r="E292" s="1187" t="s">
        <v>316</v>
      </c>
      <c r="F292" s="1304" t="s">
        <v>317</v>
      </c>
      <c r="G292" s="1190">
        <v>44896</v>
      </c>
      <c r="H292" s="1190">
        <v>45260</v>
      </c>
      <c r="I292" s="1235"/>
      <c r="J292" s="1236">
        <v>2813</v>
      </c>
      <c r="K292" s="1236">
        <v>2813</v>
      </c>
      <c r="L292" s="1237">
        <v>9.9015000000000004</v>
      </c>
      <c r="M292" s="1237">
        <v>1.38</v>
      </c>
      <c r="N292" s="1237">
        <v>10.466725</v>
      </c>
      <c r="O292" s="1238">
        <v>2.2999999999999998</v>
      </c>
      <c r="P292" s="1234">
        <f t="shared" si="106"/>
        <v>11.281499999999999</v>
      </c>
      <c r="Q292" s="1284">
        <v>24218.35</v>
      </c>
      <c r="R292" s="1285">
        <f t="shared" si="94"/>
        <v>3881.94</v>
      </c>
      <c r="S292" s="1285">
        <f t="shared" si="97"/>
        <v>28100.29</v>
      </c>
      <c r="T292" s="1285">
        <f t="shared" si="95"/>
        <v>29442.897424999999</v>
      </c>
      <c r="U292" s="1285">
        <f t="shared" si="96"/>
        <v>6469.9</v>
      </c>
      <c r="V292" s="1285">
        <f t="shared" si="98"/>
        <v>35912.797424999997</v>
      </c>
      <c r="W292" s="1285">
        <f>IF(AND(MONTH(W$4)=MONTH($H292),YEAR(W$4)=YEAR($H292)),#REF!,IF(AND(MONTH(W$4)=MONTH($G292),YEAR(W$4)=YEAR($G292)),#REF!,IF(AND(W$4&lt;($H292+1),(W$4+1)&gt;$G292),$Q292,0)))</f>
        <v>24218.35</v>
      </c>
      <c r="X292" s="1285">
        <f>IF(AND(MONTH(X$4)=MONTH($H292),YEAR(X$4)=YEAR($H292)),#REF!,IF(AND(MONTH(X$4)=MONTH($G292),YEAR(X$4)=YEAR($G292)),#REF!,IF(AND(X$4&lt;($H292+1),(X$4+1)&gt;$G292),$T292,0)))</f>
        <v>29442.897424999999</v>
      </c>
      <c r="Y292" s="1285">
        <f>IF(AND(MONTH(Y$4)=MONTH($H292),YEAR(Y$4)=YEAR($H292)),#REF!,IF(AND(MONTH(Y$4)=MONTH($G292),YEAR(Y$4)=YEAR($G292)),#REF!,IF(AND(Y$4&lt;($H292+1),(Y$4+1)&gt;$G292),$T292,0)))</f>
        <v>29442.897424999999</v>
      </c>
      <c r="Z292" s="1285">
        <f>IF(AND(MONTH(Z$4)=MONTH($H292),YEAR(Z$4)=YEAR($H292)),#REF!,IF(AND(MONTH(Z$4)=MONTH($G292),YEAR(Z$4)=YEAR($G292)),#REF!,IF(AND(Z$4&lt;($H292+1),(Z$4+1)&gt;$G292),$T292,0)))</f>
        <v>29442.897424999999</v>
      </c>
      <c r="AA292" s="1285">
        <f>IF(AND(MONTH(AA$4)=MONTH($H292),YEAR(AA$4)=YEAR($H292)),#REF!,IF(AND(MONTH(AA$4)=MONTH($G292),YEAR(AA$4)=YEAR($G292)),#REF!,IF(AND(AA$4&lt;($H292+1),(AA$4+1)&gt;$G292),$T292,0)))</f>
        <v>29442.897424999999</v>
      </c>
      <c r="AB292" s="1285">
        <f>IF(AND(MONTH(AB$4)=MONTH($H292),YEAR(AB$4)=YEAR($H292)),#REF!,IF(AND(MONTH(AB$4)=MONTH($G292),YEAR(AB$4)=YEAR($G292)),#REF!,IF(AND(AB$4&lt;($H292+1),(AB$4+1)&gt;$G292),$T292,0)))</f>
        <v>29442.897424999999</v>
      </c>
      <c r="AC292" s="1285">
        <f>IF(AND(MONTH(AC$4)=MONTH($H292),YEAR(AC$4)=YEAR($H292)),#REF!,IF(AND(MONTH(AC$4)=MONTH($G292),YEAR(AC$4)=YEAR($G292)),#REF!,IF(AND(AC$4&lt;($H292+1),(AC$4+1)&gt;$G292),$T292,0)))</f>
        <v>29442.897424999999</v>
      </c>
      <c r="AD292" s="1285">
        <f>IF(AND(MONTH(AD$4)=MONTH($H292),YEAR(AD$4)=YEAR($H292)),#REF!,IF(AND(MONTH(AD$4)=MONTH($G292),YEAR(AD$4)=YEAR($G292)),#REF!,IF(AND(AD$4&lt;($H292+1),(AD$4+1)&gt;$G292),$T292,0)))</f>
        <v>29442.897424999999</v>
      </c>
      <c r="AE292" s="1285">
        <f>IF(AND(MONTH(AE$4)=MONTH($H292),YEAR(AE$4)=YEAR($H292)),#REF!,IF(AND(MONTH(AE$4)=MONTH($G292),YEAR(AE$4)=YEAR($G292)),#REF!,IF(AND(AE$4&lt;($H292+1),(AE$4+1)&gt;$G292),$T292,0)))</f>
        <v>29442.897424999999</v>
      </c>
      <c r="AF292" s="1285">
        <f>IF(AND(MONTH(AF$4)=MONTH($H292),YEAR(AF$4)=YEAR($H292)),#REF!,IF(AND(MONTH(AF$4)=MONTH($G292),YEAR(AF$4)=YEAR($G292)),#REF!,IF(AND(AF$4&lt;($H292+1),(AF$4+1)&gt;$G292),$T292,0)))</f>
        <v>29442.897424999999</v>
      </c>
      <c r="AG292" s="1285" t="e">
        <f>IF(AND(MONTH(AG$4)=MONTH($H292),YEAR(AG$4)=YEAR($H292)),#REF!,IF(AND(MONTH(AG$4)=MONTH($G292),YEAR(AG$4)=YEAR($G292)),#REF!,IF(AND(AG$4&lt;($H292+1),(AG$4+1)&gt;$G292),$T292,0)))</f>
        <v>#REF!</v>
      </c>
      <c r="AH292" s="1285">
        <f>IF(AND(MONTH(AH$4)=MONTH($H292),YEAR(AH$4)=YEAR($H292)),#REF!,IF(AND(MONTH(AH$4)=MONTH($G292),YEAR(AH$4)=YEAR($G292)),#REF!,IF(AND(AH$4&lt;($H292+1),(AH$4+1)&gt;$G292),$T292,0)))</f>
        <v>0</v>
      </c>
      <c r="AI292" s="1285">
        <f>IF(AND(MONTH(AI$4)=MONTH($H292),YEAR(AI$4)=YEAR($H292)),#REF!,IF(AND(MONTH(AI$4)=MONTH($G292),YEAR(AI$4)=YEAR($G292)),#REF!,IF(AND(AI$4&lt;($H292+1),(AI$4+1)&gt;$G292),$R292,0)))</f>
        <v>3881.94</v>
      </c>
      <c r="AJ292" s="1285">
        <f>IF(AND(MONTH(AJ$4)=MONTH($H292),YEAR(AJ$4)=YEAR($H292)),#REF!,IF(AND(MONTH(AJ$4)=MONTH($G292),YEAR(AJ$4)=YEAR($G292)),#REF!,IF(AND(AJ$4&lt;($H292+1),(AJ$4+1)&gt;$G292),$U292,0)))</f>
        <v>6469.9</v>
      </c>
      <c r="AK292" s="1285">
        <f>IF(AND(MONTH(AK$4)=MONTH($H292),YEAR(AK$4)=YEAR($H292)),#REF!,IF(AND(MONTH(AK$4)=MONTH($G292),YEAR(AK$4)=YEAR($G292)),#REF!,IF(AND(AK$4&lt;($H292+1),(AK$4+1)&gt;$G292),$U292,0)))</f>
        <v>6469.9</v>
      </c>
      <c r="AL292" s="1285">
        <f>IF(AND(MONTH(AL$4)=MONTH($H292),YEAR(AL$4)=YEAR($H292)),#REF!,IF(AND(MONTH(AL$4)=MONTH($G292),YEAR(AL$4)=YEAR($G292)),#REF!,IF(AND(AL$4&lt;($H292+1),(AL$4+1)&gt;$G292),$U292,0)))</f>
        <v>6469.9</v>
      </c>
      <c r="AM292" s="1285">
        <f>IF(AND(MONTH(AM$4)=MONTH($H292),YEAR(AM$4)=YEAR($H292)),#REF!,IF(AND(MONTH(AM$4)=MONTH($G292),YEAR(AM$4)=YEAR($G292)),#REF!,IF(AND(AM$4&lt;($H292+1),(AM$4+1)&gt;$G292),$U292,0)))</f>
        <v>6469.9</v>
      </c>
      <c r="AN292" s="1285">
        <f>IF(AND(MONTH(AN$4)=MONTH($H292),YEAR(AN$4)=YEAR($H292)),#REF!,IF(AND(MONTH(AN$4)=MONTH($G292),YEAR(AN$4)=YEAR($G292)),#REF!,IF(AND(AN$4&lt;($H292+1),(AN$4+1)&gt;$G292),$U292,0)))</f>
        <v>6469.9</v>
      </c>
      <c r="AO292" s="1285">
        <f>IF(AND(MONTH(AO$4)=MONTH($H292),YEAR(AO$4)=YEAR($H292)),#REF!,IF(AND(MONTH(AO$4)=MONTH($G292),YEAR(AO$4)=YEAR($G292)),#REF!,IF(AND(AO$4&lt;($H292+1),(AO$4+1)&gt;$G292),$U292,0)))</f>
        <v>6469.9</v>
      </c>
      <c r="AP292" s="1285">
        <f>IF(AND(MONTH(AP$4)=MONTH($H292),YEAR(AP$4)=YEAR($H292)),#REF!,IF(AND(MONTH(AP$4)=MONTH($G292),YEAR(AP$4)=YEAR($G292)),#REF!,IF(AND(AP$4&lt;($H292+1),(AP$4+1)&gt;$G292),$U292,0)))</f>
        <v>6469.9</v>
      </c>
      <c r="AQ292" s="1285">
        <f>IF(AND(MONTH(AQ$4)=MONTH($H292),YEAR(AQ$4)=YEAR($H292)),#REF!,IF(AND(MONTH(AQ$4)=MONTH($G292),YEAR(AQ$4)=YEAR($G292)),#REF!,IF(AND(AQ$4&lt;($H292+1),(AQ$4+1)&gt;$G292),$U292,0)))</f>
        <v>6469.9</v>
      </c>
      <c r="AR292" s="1285">
        <f>IF(AND(MONTH(AR$4)=MONTH($H292),YEAR(AR$4)=YEAR($H292)),#REF!,IF(AND(MONTH(AR$4)=MONTH($G292),YEAR(AR$4)=YEAR($G292)),#REF!,IF(AND(AR$4&lt;($H292+1),(AR$4+1)&gt;$G292),$U292,0)))</f>
        <v>6469.9</v>
      </c>
      <c r="AS292" s="1285" t="e">
        <f>IF(AND(MONTH(AS$4)=MONTH($H292),YEAR(AS$4)=YEAR($H292)),#REF!,IF(AND(MONTH(AS$4)=MONTH($G292),YEAR(AS$4)=YEAR($G292)),#REF!,IF(AND(AS$4&lt;($H292+1),(AS$4+1)&gt;$G292),$U292,0)))</f>
        <v>#REF!</v>
      </c>
      <c r="AT292" s="1285">
        <f>IF(AND(MONTH(AT$4)=MONTH($H292),YEAR(AT$4)=YEAR($H292)),#REF!,IF(AND(MONTH(AT$4)=MONTH($G292),YEAR(AT$4)=YEAR($G292)),#REF!,IF(AND(AT$4&lt;($H292+1),(AT$4+1)&gt;$G292),$U292,0)))</f>
        <v>0</v>
      </c>
      <c r="AU292" s="1297"/>
      <c r="AV292" s="1028"/>
      <c r="AW292" s="1028"/>
    </row>
    <row r="293" spans="1:49" ht="18" customHeight="1">
      <c r="A293" s="1186">
        <v>118</v>
      </c>
      <c r="B293" s="1187" t="s">
        <v>286</v>
      </c>
      <c r="C293" s="1187" t="s">
        <v>85</v>
      </c>
      <c r="D293" s="1187" t="s">
        <v>315</v>
      </c>
      <c r="E293" s="1187"/>
      <c r="F293" s="1304" t="s">
        <v>317</v>
      </c>
      <c r="G293" s="1190">
        <v>45261</v>
      </c>
      <c r="H293" s="1190">
        <v>45626</v>
      </c>
      <c r="I293" s="1235"/>
      <c r="J293" s="1236">
        <v>0</v>
      </c>
      <c r="K293" s="1236">
        <v>2813</v>
      </c>
      <c r="L293" s="1237">
        <v>10.212</v>
      </c>
      <c r="M293" s="1237">
        <v>1.38</v>
      </c>
      <c r="N293" s="1237">
        <v>10.8238</v>
      </c>
      <c r="O293" s="1238">
        <v>2.2999999999999998</v>
      </c>
      <c r="P293" s="1234">
        <f t="shared" si="106"/>
        <v>11.592000000000001</v>
      </c>
      <c r="Q293" s="1284">
        <v>24992.01</v>
      </c>
      <c r="R293" s="1285">
        <f t="shared" si="94"/>
        <v>3881.94</v>
      </c>
      <c r="S293" s="1285">
        <f t="shared" si="97"/>
        <v>28873.95</v>
      </c>
      <c r="T293" s="1285">
        <v>22741.61</v>
      </c>
      <c r="U293" s="1285">
        <f t="shared" si="96"/>
        <v>6469.9</v>
      </c>
      <c r="V293" s="1285">
        <f t="shared" si="98"/>
        <v>29211.51</v>
      </c>
      <c r="W293" s="1285">
        <f>IF(AND(MONTH(W$4)=MONTH($H293),YEAR(W$4)=YEAR($H293)),#REF!,IF(AND(MONTH(W$4)=MONTH($G293),YEAR(W$4)=YEAR($G293)),#REF!,IF(AND(W$4&lt;($H293+1),(W$4+1)&gt;$G293),$Q293,0)))</f>
        <v>0</v>
      </c>
      <c r="X293" s="1285">
        <f>IF(AND(MONTH(X$4)=MONTH($H293),YEAR(X$4)=YEAR($H293)),#REF!,IF(AND(MONTH(X$4)=MONTH($G293),YEAR(X$4)=YEAR($G293)),#REF!,IF(AND(X$4&lt;($H293+1),(X$4+1)&gt;$G293),$T293,0)))</f>
        <v>0</v>
      </c>
      <c r="Y293" s="1285">
        <f>IF(AND(MONTH(Y$4)=MONTH($H293),YEAR(Y$4)=YEAR($H293)),#REF!,IF(AND(MONTH(Y$4)=MONTH($G293),YEAR(Y$4)=YEAR($G293)),#REF!,IF(AND(Y$4&lt;($H293+1),(Y$4+1)&gt;$G293),$T293,0)))</f>
        <v>0</v>
      </c>
      <c r="Z293" s="1285">
        <f>IF(AND(MONTH(Z$4)=MONTH($H293),YEAR(Z$4)=YEAR($H293)),#REF!,IF(AND(MONTH(Z$4)=MONTH($G293),YEAR(Z$4)=YEAR($G293)),#REF!,IF(AND(Z$4&lt;($H293+1),(Z$4+1)&gt;$G293),$T293,0)))</f>
        <v>0</v>
      </c>
      <c r="AA293" s="1285">
        <f>IF(AND(MONTH(AA$4)=MONTH($H293),YEAR(AA$4)=YEAR($H293)),#REF!,IF(AND(MONTH(AA$4)=MONTH($G293),YEAR(AA$4)=YEAR($G293)),#REF!,IF(AND(AA$4&lt;($H293+1),(AA$4+1)&gt;$G293),$T293,0)))</f>
        <v>0</v>
      </c>
      <c r="AB293" s="1285">
        <f>IF(AND(MONTH(AB$4)=MONTH($H293),YEAR(AB$4)=YEAR($H293)),#REF!,IF(AND(MONTH(AB$4)=MONTH($G293),YEAR(AB$4)=YEAR($G293)),#REF!,IF(AND(AB$4&lt;($H293+1),(AB$4+1)&gt;$G293),$T293,0)))</f>
        <v>0</v>
      </c>
      <c r="AC293" s="1285">
        <f>IF(AND(MONTH(AC$4)=MONTH($H293),YEAR(AC$4)=YEAR($H293)),#REF!,IF(AND(MONTH(AC$4)=MONTH($G293),YEAR(AC$4)=YEAR($G293)),#REF!,IF(AND(AC$4&lt;($H293+1),(AC$4+1)&gt;$G293),$T293,0)))</f>
        <v>0</v>
      </c>
      <c r="AD293" s="1285">
        <f>IF(AND(MONTH(AD$4)=MONTH($H293),YEAR(AD$4)=YEAR($H293)),#REF!,IF(AND(MONTH(AD$4)=MONTH($G293),YEAR(AD$4)=YEAR($G293)),#REF!,IF(AND(AD$4&lt;($H293+1),(AD$4+1)&gt;$G293),$T293,0)))</f>
        <v>0</v>
      </c>
      <c r="AE293" s="1285">
        <f>IF(AND(MONTH(AE$4)=MONTH($H293),YEAR(AE$4)=YEAR($H293)),#REF!,IF(AND(MONTH(AE$4)=MONTH($G293),YEAR(AE$4)=YEAR($G293)),#REF!,IF(AND(AE$4&lt;($H293+1),(AE$4+1)&gt;$G293),$T293,0)))</f>
        <v>0</v>
      </c>
      <c r="AF293" s="1285">
        <f>IF(AND(MONTH(AF$4)=MONTH($H293),YEAR(AF$4)=YEAR($H293)),#REF!,IF(AND(MONTH(AF$4)=MONTH($G293),YEAR(AF$4)=YEAR($G293)),#REF!,IF(AND(AF$4&lt;($H293+1),(AF$4+1)&gt;$G293),$T293,0)))</f>
        <v>0</v>
      </c>
      <c r="AG293" s="1285">
        <f>IF(AND(MONTH(AG$4)=MONTH($H293),YEAR(AG$4)=YEAR($H293)),#REF!,IF(AND(MONTH(AG$4)=MONTH($G293),YEAR(AG$4)=YEAR($G293)),#REF!,IF(AND(AG$4&lt;($H293+1),(AG$4+1)&gt;$G293),$T293,0)))</f>
        <v>0</v>
      </c>
      <c r="AH293" s="1285" t="e">
        <f>IF(AND(MONTH(AH$4)=MONTH($H293),YEAR(AH$4)=YEAR($H293)),#REF!,IF(AND(MONTH(AH$4)=MONTH($G293),YEAR(AH$4)=YEAR($G293)),#REF!,IF(AND(AH$4&lt;($H293+1),(AH$4+1)&gt;$G293),$T293,0)))</f>
        <v>#REF!</v>
      </c>
      <c r="AI293" s="1285">
        <f>IF(AND(MONTH(AI$4)=MONTH($H293),YEAR(AI$4)=YEAR($H293)),#REF!,IF(AND(MONTH(AI$4)=MONTH($G293),YEAR(AI$4)=YEAR($G293)),#REF!,IF(AND(AI$4&lt;($H293+1),(AI$4+1)&gt;$G293),$R293,0)))</f>
        <v>0</v>
      </c>
      <c r="AJ293" s="1285">
        <f>IF(AND(MONTH(AJ$4)=MONTH($H293),YEAR(AJ$4)=YEAR($H293)),#REF!,IF(AND(MONTH(AJ$4)=MONTH($G293),YEAR(AJ$4)=YEAR($G293)),#REF!,IF(AND(AJ$4&lt;($H293+1),(AJ$4+1)&gt;$G293),$U293,0)))</f>
        <v>0</v>
      </c>
      <c r="AK293" s="1285">
        <f>IF(AND(MONTH(AK$4)=MONTH($H293),YEAR(AK$4)=YEAR($H293)),#REF!,IF(AND(MONTH(AK$4)=MONTH($G293),YEAR(AK$4)=YEAR($G293)),#REF!,IF(AND(AK$4&lt;($H293+1),(AK$4+1)&gt;$G293),$U293,0)))</f>
        <v>0</v>
      </c>
      <c r="AL293" s="1285">
        <f>IF(AND(MONTH(AL$4)=MONTH($H293),YEAR(AL$4)=YEAR($H293)),#REF!,IF(AND(MONTH(AL$4)=MONTH($G293),YEAR(AL$4)=YEAR($G293)),#REF!,IF(AND(AL$4&lt;($H293+1),(AL$4+1)&gt;$G293),$U293,0)))</f>
        <v>0</v>
      </c>
      <c r="AM293" s="1285">
        <f>IF(AND(MONTH(AM$4)=MONTH($H293),YEAR(AM$4)=YEAR($H293)),#REF!,IF(AND(MONTH(AM$4)=MONTH($G293),YEAR(AM$4)=YEAR($G293)),#REF!,IF(AND(AM$4&lt;($H293+1),(AM$4+1)&gt;$G293),$U293,0)))</f>
        <v>0</v>
      </c>
      <c r="AN293" s="1285">
        <f>IF(AND(MONTH(AN$4)=MONTH($H293),YEAR(AN$4)=YEAR($H293)),#REF!,IF(AND(MONTH(AN$4)=MONTH($G293),YEAR(AN$4)=YEAR($G293)),#REF!,IF(AND(AN$4&lt;($H293+1),(AN$4+1)&gt;$G293),$U293,0)))</f>
        <v>0</v>
      </c>
      <c r="AO293" s="1285">
        <f>IF(AND(MONTH(AO$4)=MONTH($H293),YEAR(AO$4)=YEAR($H293)),#REF!,IF(AND(MONTH(AO$4)=MONTH($G293),YEAR(AO$4)=YEAR($G293)),#REF!,IF(AND(AO$4&lt;($H293+1),(AO$4+1)&gt;$G293),$U293,0)))</f>
        <v>0</v>
      </c>
      <c r="AP293" s="1285">
        <f>IF(AND(MONTH(AP$4)=MONTH($H293),YEAR(AP$4)=YEAR($H293)),#REF!,IF(AND(MONTH(AP$4)=MONTH($G293),YEAR(AP$4)=YEAR($G293)),#REF!,IF(AND(AP$4&lt;($H293+1),(AP$4+1)&gt;$G293),$U293,0)))</f>
        <v>0</v>
      </c>
      <c r="AQ293" s="1285">
        <f>IF(AND(MONTH(AQ$4)=MONTH($H293),YEAR(AQ$4)=YEAR($H293)),#REF!,IF(AND(MONTH(AQ$4)=MONTH($G293),YEAR(AQ$4)=YEAR($G293)),#REF!,IF(AND(AQ$4&lt;($H293+1),(AQ$4+1)&gt;$G293),$U293,0)))</f>
        <v>0</v>
      </c>
      <c r="AR293" s="1285">
        <f>IF(AND(MONTH(AR$4)=MONTH($H293),YEAR(AR$4)=YEAR($H293)),#REF!,IF(AND(MONTH(AR$4)=MONTH($G293),YEAR(AR$4)=YEAR($G293)),#REF!,IF(AND(AR$4&lt;($H293+1),(AR$4+1)&gt;$G293),$U293,0)))</f>
        <v>0</v>
      </c>
      <c r="AS293" s="1285">
        <f>IF(AND(MONTH(AS$4)=MONTH($H293),YEAR(AS$4)=YEAR($H293)),#REF!,IF(AND(MONTH(AS$4)=MONTH($G293),YEAR(AS$4)=YEAR($G293)),#REF!,IF(AND(AS$4&lt;($H293+1),(AS$4+1)&gt;$G293),$U293,0)))</f>
        <v>0</v>
      </c>
      <c r="AT293" s="1285" t="e">
        <f>IF(AND(MONTH(AT$4)=MONTH($H293),YEAR(AT$4)=YEAR($H293)),#REF!,IF(AND(MONTH(AT$4)=MONTH($G293),YEAR(AT$4)=YEAR($G293)),#REF!,IF(AND(AT$4&lt;($H293+1),(AT$4+1)&gt;$G293),$U293,0)))</f>
        <v>#REF!</v>
      </c>
      <c r="AU293" s="1297"/>
      <c r="AV293" s="1028"/>
      <c r="AW293" s="1028"/>
    </row>
    <row r="294" spans="1:49" ht="18" customHeight="1">
      <c r="A294" s="1186">
        <v>119</v>
      </c>
      <c r="B294" s="1187" t="s">
        <v>286</v>
      </c>
      <c r="C294" s="1187" t="s">
        <v>85</v>
      </c>
      <c r="D294" s="1187"/>
      <c r="E294" s="1187" t="s">
        <v>318</v>
      </c>
      <c r="F294" s="1304" t="s">
        <v>319</v>
      </c>
      <c r="G294" s="1190">
        <v>44896</v>
      </c>
      <c r="H294" s="1190">
        <v>45260</v>
      </c>
      <c r="I294" s="1235"/>
      <c r="J294" s="1236">
        <v>2372</v>
      </c>
      <c r="K294" s="1236">
        <v>2372</v>
      </c>
      <c r="L294" s="1237">
        <v>9.6944999999999997</v>
      </c>
      <c r="M294" s="1237">
        <v>1.38</v>
      </c>
      <c r="N294" s="1237">
        <v>10.228675000000001</v>
      </c>
      <c r="O294" s="1238">
        <v>2.2999999999999998</v>
      </c>
      <c r="P294" s="1234">
        <f t="shared" si="106"/>
        <v>11.0745</v>
      </c>
      <c r="Q294" s="1284">
        <f t="shared" ref="Q294:Q308" si="107">L294*K294</f>
        <v>22995.353999999999</v>
      </c>
      <c r="R294" s="1285">
        <f t="shared" si="94"/>
        <v>3273.36</v>
      </c>
      <c r="S294" s="1285">
        <f t="shared" si="97"/>
        <v>26268.714</v>
      </c>
      <c r="T294" s="1285">
        <f>N294*K294</f>
        <v>24262.417099999999</v>
      </c>
      <c r="U294" s="1285">
        <f t="shared" si="96"/>
        <v>5455.6</v>
      </c>
      <c r="V294" s="1285">
        <f t="shared" si="98"/>
        <v>29718.017100000001</v>
      </c>
      <c r="W294" s="1285">
        <f>IF(AND(MONTH(W$4)=MONTH($H294),YEAR(W$4)=YEAR($H294)),#REF!,IF(AND(MONTH(W$4)=MONTH($G294),YEAR(W$4)=YEAR($G294)),#REF!,IF(AND(W$4&lt;($H294+1),(W$4+1)&gt;$G294),$Q294,0)))</f>
        <v>22995.353999999999</v>
      </c>
      <c r="X294" s="1285">
        <f>IF(AND(MONTH(X$4)=MONTH($H294),YEAR(X$4)=YEAR($H294)),#REF!,IF(AND(MONTH(X$4)=MONTH($G294),YEAR(X$4)=YEAR($G294)),#REF!,IF(AND(X$4&lt;($H294+1),(X$4+1)&gt;$G294),$T294,0)))</f>
        <v>24262.417099999999</v>
      </c>
      <c r="Y294" s="1285">
        <f>IF(AND(MONTH(Y$4)=MONTH($H294),YEAR(Y$4)=YEAR($H294)),#REF!,IF(AND(MONTH(Y$4)=MONTH($G294),YEAR(Y$4)=YEAR($G294)),#REF!,IF(AND(Y$4&lt;($H294+1),(Y$4+1)&gt;$G294),$T294,0)))</f>
        <v>24262.417099999999</v>
      </c>
      <c r="Z294" s="1285">
        <f>IF(AND(MONTH(Z$4)=MONTH($H294),YEAR(Z$4)=YEAR($H294)),#REF!,IF(AND(MONTH(Z$4)=MONTH($G294),YEAR(Z$4)=YEAR($G294)),#REF!,IF(AND(Z$4&lt;($H294+1),(Z$4+1)&gt;$G294),$T294,0)))</f>
        <v>24262.417099999999</v>
      </c>
      <c r="AA294" s="1285">
        <f>IF(AND(MONTH(AA$4)=MONTH($H294),YEAR(AA$4)=YEAR($H294)),#REF!,IF(AND(MONTH(AA$4)=MONTH($G294),YEAR(AA$4)=YEAR($G294)),#REF!,IF(AND(AA$4&lt;($H294+1),(AA$4+1)&gt;$G294),$T294,0)))</f>
        <v>24262.417099999999</v>
      </c>
      <c r="AB294" s="1285">
        <f>IF(AND(MONTH(AB$4)=MONTH($H294),YEAR(AB$4)=YEAR($H294)),#REF!,IF(AND(MONTH(AB$4)=MONTH($G294),YEAR(AB$4)=YEAR($G294)),#REF!,IF(AND(AB$4&lt;($H294+1),(AB$4+1)&gt;$G294),$T294,0)))</f>
        <v>24262.417099999999</v>
      </c>
      <c r="AC294" s="1285">
        <f>IF(AND(MONTH(AC$4)=MONTH($H294),YEAR(AC$4)=YEAR($H294)),#REF!,IF(AND(MONTH(AC$4)=MONTH($G294),YEAR(AC$4)=YEAR($G294)),#REF!,IF(AND(AC$4&lt;($H294+1),(AC$4+1)&gt;$G294),$T294,0)))</f>
        <v>24262.417099999999</v>
      </c>
      <c r="AD294" s="1285">
        <f>IF(AND(MONTH(AD$4)=MONTH($H294),YEAR(AD$4)=YEAR($H294)),#REF!,IF(AND(MONTH(AD$4)=MONTH($G294),YEAR(AD$4)=YEAR($G294)),#REF!,IF(AND(AD$4&lt;($H294+1),(AD$4+1)&gt;$G294),$T294,0)))</f>
        <v>24262.417099999999</v>
      </c>
      <c r="AE294" s="1285">
        <f>IF(AND(MONTH(AE$4)=MONTH($H294),YEAR(AE$4)=YEAR($H294)),#REF!,IF(AND(MONTH(AE$4)=MONTH($G294),YEAR(AE$4)=YEAR($G294)),#REF!,IF(AND(AE$4&lt;($H294+1),(AE$4+1)&gt;$G294),$T294,0)))</f>
        <v>24262.417099999999</v>
      </c>
      <c r="AF294" s="1285">
        <f>IF(AND(MONTH(AF$4)=MONTH($H294),YEAR(AF$4)=YEAR($H294)),#REF!,IF(AND(MONTH(AF$4)=MONTH($G294),YEAR(AF$4)=YEAR($G294)),#REF!,IF(AND(AF$4&lt;($H294+1),(AF$4+1)&gt;$G294),$T294,0)))</f>
        <v>24262.417099999999</v>
      </c>
      <c r="AG294" s="1285" t="e">
        <f>IF(AND(MONTH(AG$4)=MONTH($H294),YEAR(AG$4)=YEAR($H294)),#REF!,IF(AND(MONTH(AG$4)=MONTH($G294),YEAR(AG$4)=YEAR($G294)),#REF!,IF(AND(AG$4&lt;($H294+1),(AG$4+1)&gt;$G294),$T294,0)))</f>
        <v>#REF!</v>
      </c>
      <c r="AH294" s="1285">
        <f>IF(AND(MONTH(AH$4)=MONTH($H294),YEAR(AH$4)=YEAR($H294)),#REF!,IF(AND(MONTH(AH$4)=MONTH($G294),YEAR(AH$4)=YEAR($G294)),#REF!,IF(AND(AH$4&lt;($H294+1),(AH$4+1)&gt;$G294),$T294,0)))</f>
        <v>0</v>
      </c>
      <c r="AI294" s="1285">
        <f>IF(AND(MONTH(AI$4)=MONTH($H294),YEAR(AI$4)=YEAR($H294)),#REF!,IF(AND(MONTH(AI$4)=MONTH($G294),YEAR(AI$4)=YEAR($G294)),#REF!,IF(AND(AI$4&lt;($H294+1),(AI$4+1)&gt;$G294),$R294,0)))</f>
        <v>3273.36</v>
      </c>
      <c r="AJ294" s="1285">
        <f>IF(AND(MONTH(AJ$4)=MONTH($H294),YEAR(AJ$4)=YEAR($H294)),#REF!,IF(AND(MONTH(AJ$4)=MONTH($G294),YEAR(AJ$4)=YEAR($G294)),#REF!,IF(AND(AJ$4&lt;($H294+1),(AJ$4+1)&gt;$G294),$U294,0)))</f>
        <v>5455.6</v>
      </c>
      <c r="AK294" s="1285">
        <f>IF(AND(MONTH(AK$4)=MONTH($H294),YEAR(AK$4)=YEAR($H294)),#REF!,IF(AND(MONTH(AK$4)=MONTH($G294),YEAR(AK$4)=YEAR($G294)),#REF!,IF(AND(AK$4&lt;($H294+1),(AK$4+1)&gt;$G294),$U294,0)))</f>
        <v>5455.6</v>
      </c>
      <c r="AL294" s="1285">
        <f>IF(AND(MONTH(AL$4)=MONTH($H294),YEAR(AL$4)=YEAR($H294)),#REF!,IF(AND(MONTH(AL$4)=MONTH($G294),YEAR(AL$4)=YEAR($G294)),#REF!,IF(AND(AL$4&lt;($H294+1),(AL$4+1)&gt;$G294),$U294,0)))</f>
        <v>5455.6</v>
      </c>
      <c r="AM294" s="1285">
        <f>IF(AND(MONTH(AM$4)=MONTH($H294),YEAR(AM$4)=YEAR($H294)),#REF!,IF(AND(MONTH(AM$4)=MONTH($G294),YEAR(AM$4)=YEAR($G294)),#REF!,IF(AND(AM$4&lt;($H294+1),(AM$4+1)&gt;$G294),$U294,0)))</f>
        <v>5455.6</v>
      </c>
      <c r="AN294" s="1285">
        <f>IF(AND(MONTH(AN$4)=MONTH($H294),YEAR(AN$4)=YEAR($H294)),#REF!,IF(AND(MONTH(AN$4)=MONTH($G294),YEAR(AN$4)=YEAR($G294)),#REF!,IF(AND(AN$4&lt;($H294+1),(AN$4+1)&gt;$G294),$U294,0)))</f>
        <v>5455.6</v>
      </c>
      <c r="AO294" s="1285">
        <f>IF(AND(MONTH(AO$4)=MONTH($H294),YEAR(AO$4)=YEAR($H294)),#REF!,IF(AND(MONTH(AO$4)=MONTH($G294),YEAR(AO$4)=YEAR($G294)),#REF!,IF(AND(AO$4&lt;($H294+1),(AO$4+1)&gt;$G294),$U294,0)))</f>
        <v>5455.6</v>
      </c>
      <c r="AP294" s="1285">
        <f>IF(AND(MONTH(AP$4)=MONTH($H294),YEAR(AP$4)=YEAR($H294)),#REF!,IF(AND(MONTH(AP$4)=MONTH($G294),YEAR(AP$4)=YEAR($G294)),#REF!,IF(AND(AP$4&lt;($H294+1),(AP$4+1)&gt;$G294),$U294,0)))</f>
        <v>5455.6</v>
      </c>
      <c r="AQ294" s="1285">
        <f>IF(AND(MONTH(AQ$4)=MONTH($H294),YEAR(AQ$4)=YEAR($H294)),#REF!,IF(AND(MONTH(AQ$4)=MONTH($G294),YEAR(AQ$4)=YEAR($G294)),#REF!,IF(AND(AQ$4&lt;($H294+1),(AQ$4+1)&gt;$G294),$U294,0)))</f>
        <v>5455.6</v>
      </c>
      <c r="AR294" s="1285">
        <f>IF(AND(MONTH(AR$4)=MONTH($H294),YEAR(AR$4)=YEAR($H294)),#REF!,IF(AND(MONTH(AR$4)=MONTH($G294),YEAR(AR$4)=YEAR($G294)),#REF!,IF(AND(AR$4&lt;($H294+1),(AR$4+1)&gt;$G294),$U294,0)))</f>
        <v>5455.6</v>
      </c>
      <c r="AS294" s="1285" t="e">
        <f>IF(AND(MONTH(AS$4)=MONTH($H294),YEAR(AS$4)=YEAR($H294)),#REF!,IF(AND(MONTH(AS$4)=MONTH($G294),YEAR(AS$4)=YEAR($G294)),#REF!,IF(AND(AS$4&lt;($H294+1),(AS$4+1)&gt;$G294),$U294,0)))</f>
        <v>#REF!</v>
      </c>
      <c r="AT294" s="1285">
        <f>IF(AND(MONTH(AT$4)=MONTH($H294),YEAR(AT$4)=YEAR($H294)),#REF!,IF(AND(MONTH(AT$4)=MONTH($G294),YEAR(AT$4)=YEAR($G294)),#REF!,IF(AND(AT$4&lt;($H294+1),(AT$4+1)&gt;$G294),$U294,0)))</f>
        <v>0</v>
      </c>
      <c r="AU294" s="1297"/>
      <c r="AV294" s="1028"/>
      <c r="AW294" s="1028"/>
    </row>
    <row r="295" spans="1:49" ht="18" customHeight="1">
      <c r="A295" s="1186">
        <v>119</v>
      </c>
      <c r="B295" s="1187" t="s">
        <v>286</v>
      </c>
      <c r="C295" s="1187" t="s">
        <v>85</v>
      </c>
      <c r="D295" s="1187"/>
      <c r="E295" s="1187"/>
      <c r="F295" s="1304" t="s">
        <v>319</v>
      </c>
      <c r="G295" s="1190">
        <v>45261</v>
      </c>
      <c r="H295" s="1190">
        <v>45626</v>
      </c>
      <c r="I295" s="1235"/>
      <c r="J295" s="1236">
        <v>0</v>
      </c>
      <c r="K295" s="1236">
        <v>2372</v>
      </c>
      <c r="L295" s="1237">
        <v>10.005000000000001</v>
      </c>
      <c r="M295" s="1237">
        <v>1.38</v>
      </c>
      <c r="N295" s="1237">
        <v>10.585750000000001</v>
      </c>
      <c r="O295" s="1238">
        <v>2.2999999999999998</v>
      </c>
      <c r="P295" s="1234">
        <f t="shared" si="106"/>
        <v>11.385</v>
      </c>
      <c r="Q295" s="1284">
        <f t="shared" si="107"/>
        <v>23731.86</v>
      </c>
      <c r="R295" s="1285">
        <f t="shared" si="94"/>
        <v>3273.36</v>
      </c>
      <c r="S295" s="1285">
        <f t="shared" si="97"/>
        <v>27005.22</v>
      </c>
      <c r="T295" s="1285">
        <v>18738.8</v>
      </c>
      <c r="U295" s="1285">
        <f t="shared" si="96"/>
        <v>5455.6</v>
      </c>
      <c r="V295" s="1285">
        <f t="shared" si="98"/>
        <v>24194.400000000001</v>
      </c>
      <c r="W295" s="1285">
        <f>IF(AND(MONTH(W$4)=MONTH($H295),YEAR(W$4)=YEAR($H295)),#REF!,IF(AND(MONTH(W$4)=MONTH($G295),YEAR(W$4)=YEAR($G295)),#REF!,IF(AND(W$4&lt;($H295+1),(W$4+1)&gt;$G295),$Q295,0)))</f>
        <v>0</v>
      </c>
      <c r="X295" s="1285">
        <f>IF(AND(MONTH(X$4)=MONTH($H295),YEAR(X$4)=YEAR($H295)),#REF!,IF(AND(MONTH(X$4)=MONTH($G295),YEAR(X$4)=YEAR($G295)),#REF!,IF(AND(X$4&lt;($H295+1),(X$4+1)&gt;$G295),$T295,0)))</f>
        <v>0</v>
      </c>
      <c r="Y295" s="1285">
        <f>IF(AND(MONTH(Y$4)=MONTH($H295),YEAR(Y$4)=YEAR($H295)),#REF!,IF(AND(MONTH(Y$4)=MONTH($G295),YEAR(Y$4)=YEAR($G295)),#REF!,IF(AND(Y$4&lt;($H295+1),(Y$4+1)&gt;$G295),$T295,0)))</f>
        <v>0</v>
      </c>
      <c r="Z295" s="1285">
        <f>IF(AND(MONTH(Z$4)=MONTH($H295),YEAR(Z$4)=YEAR($H295)),#REF!,IF(AND(MONTH(Z$4)=MONTH($G295),YEAR(Z$4)=YEAR($G295)),#REF!,IF(AND(Z$4&lt;($H295+1),(Z$4+1)&gt;$G295),$T295,0)))</f>
        <v>0</v>
      </c>
      <c r="AA295" s="1285">
        <f>IF(AND(MONTH(AA$4)=MONTH($H295),YEAR(AA$4)=YEAR($H295)),#REF!,IF(AND(MONTH(AA$4)=MONTH($G295),YEAR(AA$4)=YEAR($G295)),#REF!,IF(AND(AA$4&lt;($H295+1),(AA$4+1)&gt;$G295),$T295,0)))</f>
        <v>0</v>
      </c>
      <c r="AB295" s="1285">
        <f>IF(AND(MONTH(AB$4)=MONTH($H295),YEAR(AB$4)=YEAR($H295)),#REF!,IF(AND(MONTH(AB$4)=MONTH($G295),YEAR(AB$4)=YEAR($G295)),#REF!,IF(AND(AB$4&lt;($H295+1),(AB$4+1)&gt;$G295),$T295,0)))</f>
        <v>0</v>
      </c>
      <c r="AC295" s="1285">
        <f>IF(AND(MONTH(AC$4)=MONTH($H295),YEAR(AC$4)=YEAR($H295)),#REF!,IF(AND(MONTH(AC$4)=MONTH($G295),YEAR(AC$4)=YEAR($G295)),#REF!,IF(AND(AC$4&lt;($H295+1),(AC$4+1)&gt;$G295),$T295,0)))</f>
        <v>0</v>
      </c>
      <c r="AD295" s="1285">
        <f>IF(AND(MONTH(AD$4)=MONTH($H295),YEAR(AD$4)=YEAR($H295)),#REF!,IF(AND(MONTH(AD$4)=MONTH($G295),YEAR(AD$4)=YEAR($G295)),#REF!,IF(AND(AD$4&lt;($H295+1),(AD$4+1)&gt;$G295),$T295,0)))</f>
        <v>0</v>
      </c>
      <c r="AE295" s="1285">
        <f>IF(AND(MONTH(AE$4)=MONTH($H295),YEAR(AE$4)=YEAR($H295)),#REF!,IF(AND(MONTH(AE$4)=MONTH($G295),YEAR(AE$4)=YEAR($G295)),#REF!,IF(AND(AE$4&lt;($H295+1),(AE$4+1)&gt;$G295),$T295,0)))</f>
        <v>0</v>
      </c>
      <c r="AF295" s="1285">
        <f>IF(AND(MONTH(AF$4)=MONTH($H295),YEAR(AF$4)=YEAR($H295)),#REF!,IF(AND(MONTH(AF$4)=MONTH($G295),YEAR(AF$4)=YEAR($G295)),#REF!,IF(AND(AF$4&lt;($H295+1),(AF$4+1)&gt;$G295),$T295,0)))</f>
        <v>0</v>
      </c>
      <c r="AG295" s="1285">
        <f>IF(AND(MONTH(AG$4)=MONTH($H295),YEAR(AG$4)=YEAR($H295)),#REF!,IF(AND(MONTH(AG$4)=MONTH($G295),YEAR(AG$4)=YEAR($G295)),#REF!,IF(AND(AG$4&lt;($H295+1),(AG$4+1)&gt;$G295),$T295,0)))</f>
        <v>0</v>
      </c>
      <c r="AH295" s="1285" t="e">
        <f>IF(AND(MONTH(AH$4)=MONTH($H295),YEAR(AH$4)=YEAR($H295)),#REF!,IF(AND(MONTH(AH$4)=MONTH($G295),YEAR(AH$4)=YEAR($G295)),#REF!,IF(AND(AH$4&lt;($H295+1),(AH$4+1)&gt;$G295),$T295,0)))</f>
        <v>#REF!</v>
      </c>
      <c r="AI295" s="1285">
        <f>IF(AND(MONTH(AI$4)=MONTH($H295),YEAR(AI$4)=YEAR($H295)),#REF!,IF(AND(MONTH(AI$4)=MONTH($G295),YEAR(AI$4)=YEAR($G295)),#REF!,IF(AND(AI$4&lt;($H295+1),(AI$4+1)&gt;$G295),$R295,0)))</f>
        <v>0</v>
      </c>
      <c r="AJ295" s="1285">
        <f>IF(AND(MONTH(AJ$4)=MONTH($H295),YEAR(AJ$4)=YEAR($H295)),#REF!,IF(AND(MONTH(AJ$4)=MONTH($G295),YEAR(AJ$4)=YEAR($G295)),#REF!,IF(AND(AJ$4&lt;($H295+1),(AJ$4+1)&gt;$G295),$U295,0)))</f>
        <v>0</v>
      </c>
      <c r="AK295" s="1285">
        <f>IF(AND(MONTH(AK$4)=MONTH($H295),YEAR(AK$4)=YEAR($H295)),#REF!,IF(AND(MONTH(AK$4)=MONTH($G295),YEAR(AK$4)=YEAR($G295)),#REF!,IF(AND(AK$4&lt;($H295+1),(AK$4+1)&gt;$G295),$U295,0)))</f>
        <v>0</v>
      </c>
      <c r="AL295" s="1285">
        <f>IF(AND(MONTH(AL$4)=MONTH($H295),YEAR(AL$4)=YEAR($H295)),#REF!,IF(AND(MONTH(AL$4)=MONTH($G295),YEAR(AL$4)=YEAR($G295)),#REF!,IF(AND(AL$4&lt;($H295+1),(AL$4+1)&gt;$G295),$U295,0)))</f>
        <v>0</v>
      </c>
      <c r="AM295" s="1285">
        <f>IF(AND(MONTH(AM$4)=MONTH($H295),YEAR(AM$4)=YEAR($H295)),#REF!,IF(AND(MONTH(AM$4)=MONTH($G295),YEAR(AM$4)=YEAR($G295)),#REF!,IF(AND(AM$4&lt;($H295+1),(AM$4+1)&gt;$G295),$U295,0)))</f>
        <v>0</v>
      </c>
      <c r="AN295" s="1285">
        <f>IF(AND(MONTH(AN$4)=MONTH($H295),YEAR(AN$4)=YEAR($H295)),#REF!,IF(AND(MONTH(AN$4)=MONTH($G295),YEAR(AN$4)=YEAR($G295)),#REF!,IF(AND(AN$4&lt;($H295+1),(AN$4+1)&gt;$G295),$U295,0)))</f>
        <v>0</v>
      </c>
      <c r="AO295" s="1285">
        <f>IF(AND(MONTH(AO$4)=MONTH($H295),YEAR(AO$4)=YEAR($H295)),#REF!,IF(AND(MONTH(AO$4)=MONTH($G295),YEAR(AO$4)=YEAR($G295)),#REF!,IF(AND(AO$4&lt;($H295+1),(AO$4+1)&gt;$G295),$U295,0)))</f>
        <v>0</v>
      </c>
      <c r="AP295" s="1285">
        <f>IF(AND(MONTH(AP$4)=MONTH($H295),YEAR(AP$4)=YEAR($H295)),#REF!,IF(AND(MONTH(AP$4)=MONTH($G295),YEAR(AP$4)=YEAR($G295)),#REF!,IF(AND(AP$4&lt;($H295+1),(AP$4+1)&gt;$G295),$U295,0)))</f>
        <v>0</v>
      </c>
      <c r="AQ295" s="1285">
        <f>IF(AND(MONTH(AQ$4)=MONTH($H295),YEAR(AQ$4)=YEAR($H295)),#REF!,IF(AND(MONTH(AQ$4)=MONTH($G295),YEAR(AQ$4)=YEAR($G295)),#REF!,IF(AND(AQ$4&lt;($H295+1),(AQ$4+1)&gt;$G295),$U295,0)))</f>
        <v>0</v>
      </c>
      <c r="AR295" s="1285">
        <f>IF(AND(MONTH(AR$4)=MONTH($H295),YEAR(AR$4)=YEAR($H295)),#REF!,IF(AND(MONTH(AR$4)=MONTH($G295),YEAR(AR$4)=YEAR($G295)),#REF!,IF(AND(AR$4&lt;($H295+1),(AR$4+1)&gt;$G295),$U295,0)))</f>
        <v>0</v>
      </c>
      <c r="AS295" s="1285">
        <f>IF(AND(MONTH(AS$4)=MONTH($H295),YEAR(AS$4)=YEAR($H295)),#REF!,IF(AND(MONTH(AS$4)=MONTH($G295),YEAR(AS$4)=YEAR($G295)),#REF!,IF(AND(AS$4&lt;($H295+1),(AS$4+1)&gt;$G295),$U295,0)))</f>
        <v>0</v>
      </c>
      <c r="AT295" s="1285" t="e">
        <f>IF(AND(MONTH(AT$4)=MONTH($H295),YEAR(AT$4)=YEAR($H295)),#REF!,IF(AND(MONTH(AT$4)=MONTH($G295),YEAR(AT$4)=YEAR($G295)),#REF!,IF(AND(AT$4&lt;($H295+1),(AT$4+1)&gt;$G295),$U295,0)))</f>
        <v>#REF!</v>
      </c>
      <c r="AU295" s="1297"/>
      <c r="AV295" s="1028"/>
      <c r="AW295" s="1028"/>
    </row>
    <row r="296" spans="1:49" ht="18" customHeight="1">
      <c r="A296" s="1186">
        <v>120</v>
      </c>
      <c r="B296" s="1196" t="s">
        <v>286</v>
      </c>
      <c r="C296" s="1196" t="s">
        <v>104</v>
      </c>
      <c r="D296" s="1196"/>
      <c r="E296" s="1187" t="s">
        <v>320</v>
      </c>
      <c r="F296" s="1304" t="s">
        <v>321</v>
      </c>
      <c r="G296" s="1190">
        <v>44833</v>
      </c>
      <c r="H296" s="1190">
        <v>45197</v>
      </c>
      <c r="I296" s="1235"/>
      <c r="J296" s="1236">
        <v>355</v>
      </c>
      <c r="K296" s="1236">
        <v>355</v>
      </c>
      <c r="L296" s="1237">
        <v>10.119999999999999</v>
      </c>
      <c r="M296" s="1237">
        <v>1.38</v>
      </c>
      <c r="N296" s="1237">
        <v>10.718</v>
      </c>
      <c r="O296" s="1238">
        <v>2.2999999999999998</v>
      </c>
      <c r="P296" s="1234">
        <f t="shared" si="106"/>
        <v>11.5</v>
      </c>
      <c r="Q296" s="1284">
        <f t="shared" si="107"/>
        <v>3592.6</v>
      </c>
      <c r="R296" s="1285">
        <f t="shared" si="94"/>
        <v>489.9</v>
      </c>
      <c r="S296" s="1285">
        <f t="shared" si="97"/>
        <v>4082.5</v>
      </c>
      <c r="T296" s="1285">
        <f t="shared" ref="T296:T308" si="108">N296*K296</f>
        <v>3804.89</v>
      </c>
      <c r="U296" s="1285">
        <f t="shared" si="96"/>
        <v>816.5</v>
      </c>
      <c r="V296" s="1285">
        <f t="shared" si="98"/>
        <v>4621.3900000000003</v>
      </c>
      <c r="W296" s="1285">
        <f>IF(AND(MONTH(W$4)=MONTH($H296),YEAR(W$4)=YEAR($H296)),#REF!,IF(AND(MONTH(W$4)=MONTH($G296),YEAR(W$4)=YEAR($G296)),#REF!,IF(AND(W$4&lt;($H296+1),(W$4+1)&gt;$G296),$Q296,0)))</f>
        <v>3592.6</v>
      </c>
      <c r="X296" s="1285">
        <f>IF(AND(MONTH(X$4)=MONTH($H296),YEAR(X$4)=YEAR($H296)),#REF!,IF(AND(MONTH(X$4)=MONTH($G296),YEAR(X$4)=YEAR($G296)),#REF!,IF(AND(X$4&lt;($H296+1),(X$4+1)&gt;$G296),$T296,0)))</f>
        <v>3804.89</v>
      </c>
      <c r="Y296" s="1285">
        <f>IF(AND(MONTH(Y$4)=MONTH($H296),YEAR(Y$4)=YEAR($H296)),#REF!,IF(AND(MONTH(Y$4)=MONTH($G296),YEAR(Y$4)=YEAR($G296)),#REF!,IF(AND(Y$4&lt;($H296+1),(Y$4+1)&gt;$G296),$T296,0)))</f>
        <v>3804.89</v>
      </c>
      <c r="Z296" s="1285">
        <f>IF(AND(MONTH(Z$4)=MONTH($H296),YEAR(Z$4)=YEAR($H296)),#REF!,IF(AND(MONTH(Z$4)=MONTH($G296),YEAR(Z$4)=YEAR($G296)),#REF!,IF(AND(Z$4&lt;($H296+1),(Z$4+1)&gt;$G296),$T296,0)))</f>
        <v>3804.89</v>
      </c>
      <c r="AA296" s="1285">
        <f>IF(AND(MONTH(AA$4)=MONTH($H296),YEAR(AA$4)=YEAR($H296)),#REF!,IF(AND(MONTH(AA$4)=MONTH($G296),YEAR(AA$4)=YEAR($G296)),#REF!,IF(AND(AA$4&lt;($H296+1),(AA$4+1)&gt;$G296),$T296,0)))</f>
        <v>3804.89</v>
      </c>
      <c r="AB296" s="1285">
        <f>IF(AND(MONTH(AB$4)=MONTH($H296),YEAR(AB$4)=YEAR($H296)),#REF!,IF(AND(MONTH(AB$4)=MONTH($G296),YEAR(AB$4)=YEAR($G296)),#REF!,IF(AND(AB$4&lt;($H296+1),(AB$4+1)&gt;$G296),$T296,0)))</f>
        <v>3804.89</v>
      </c>
      <c r="AC296" s="1285">
        <f>IF(AND(MONTH(AC$4)=MONTH($H296),YEAR(AC$4)=YEAR($H296)),#REF!,IF(AND(MONTH(AC$4)=MONTH($G296),YEAR(AC$4)=YEAR($G296)),#REF!,IF(AND(AC$4&lt;($H296+1),(AC$4+1)&gt;$G296),$T296,0)))</f>
        <v>3804.89</v>
      </c>
      <c r="AD296" s="1285">
        <f>IF(AND(MONTH(AD$4)=MONTH($H296),YEAR(AD$4)=YEAR($H296)),#REF!,IF(AND(MONTH(AD$4)=MONTH($G296),YEAR(AD$4)=YEAR($G296)),#REF!,IF(AND(AD$4&lt;($H296+1),(AD$4+1)&gt;$G296),$T296,0)))</f>
        <v>3804.89</v>
      </c>
      <c r="AE296" s="1285" t="e">
        <f>IF(AND(MONTH(AE$4)=MONTH($H296),YEAR(AE$4)=YEAR($H296)),#REF!,IF(AND(MONTH(AE$4)=MONTH($G296),YEAR(AE$4)=YEAR($G296)),#REF!,IF(AND(AE$4&lt;($H296+1),(AE$4+1)&gt;$G296),$T296,0)))</f>
        <v>#REF!</v>
      </c>
      <c r="AF296" s="1285">
        <f>IF(AND(MONTH(AF$4)=MONTH($H296),YEAR(AF$4)=YEAR($H296)),#REF!,IF(AND(MONTH(AF$4)=MONTH($G296),YEAR(AF$4)=YEAR($G296)),#REF!,IF(AND(AF$4&lt;($H296+1),(AF$4+1)&gt;$G296),$T296,0)))</f>
        <v>0</v>
      </c>
      <c r="AG296" s="1285">
        <f>IF(AND(MONTH(AG$4)=MONTH($H296),YEAR(AG$4)=YEAR($H296)),#REF!,IF(AND(MONTH(AG$4)=MONTH($G296),YEAR(AG$4)=YEAR($G296)),#REF!,IF(AND(AG$4&lt;($H296+1),(AG$4+1)&gt;$G296),$T296,0)))</f>
        <v>0</v>
      </c>
      <c r="AH296" s="1285">
        <f>IF(AND(MONTH(AH$4)=MONTH($H296),YEAR(AH$4)=YEAR($H296)),#REF!,IF(AND(MONTH(AH$4)=MONTH($G296),YEAR(AH$4)=YEAR($G296)),#REF!,IF(AND(AH$4&lt;($H296+1),(AH$4+1)&gt;$G296),$T296,0)))</f>
        <v>0</v>
      </c>
      <c r="AI296" s="1285">
        <f>IF(AND(MONTH(AI$4)=MONTH($H296),YEAR(AI$4)=YEAR($H296)),#REF!,IF(AND(MONTH(AI$4)=MONTH($G296),YEAR(AI$4)=YEAR($G296)),#REF!,IF(AND(AI$4&lt;($H296+1),(AI$4+1)&gt;$G296),$R296,0)))</f>
        <v>489.9</v>
      </c>
      <c r="AJ296" s="1285">
        <f>IF(AND(MONTH(AJ$4)=MONTH($H296),YEAR(AJ$4)=YEAR($H296)),#REF!,IF(AND(MONTH(AJ$4)=MONTH($G296),YEAR(AJ$4)=YEAR($G296)),#REF!,IF(AND(AJ$4&lt;($H296+1),(AJ$4+1)&gt;$G296),$U296,0)))</f>
        <v>816.5</v>
      </c>
      <c r="AK296" s="1285">
        <f>IF(AND(MONTH(AK$4)=MONTH($H296),YEAR(AK$4)=YEAR($H296)),#REF!,IF(AND(MONTH(AK$4)=MONTH($G296),YEAR(AK$4)=YEAR($G296)),#REF!,IF(AND(AK$4&lt;($H296+1),(AK$4+1)&gt;$G296),$U296,0)))</f>
        <v>816.5</v>
      </c>
      <c r="AL296" s="1285">
        <f>IF(AND(MONTH(AL$4)=MONTH($H296),YEAR(AL$4)=YEAR($H296)),#REF!,IF(AND(MONTH(AL$4)=MONTH($G296),YEAR(AL$4)=YEAR($G296)),#REF!,IF(AND(AL$4&lt;($H296+1),(AL$4+1)&gt;$G296),$U296,0)))</f>
        <v>816.5</v>
      </c>
      <c r="AM296" s="1285">
        <f>IF(AND(MONTH(AM$4)=MONTH($H296),YEAR(AM$4)=YEAR($H296)),#REF!,IF(AND(MONTH(AM$4)=MONTH($G296),YEAR(AM$4)=YEAR($G296)),#REF!,IF(AND(AM$4&lt;($H296+1),(AM$4+1)&gt;$G296),$U296,0)))</f>
        <v>816.5</v>
      </c>
      <c r="AN296" s="1285">
        <f>IF(AND(MONTH(AN$4)=MONTH($H296),YEAR(AN$4)=YEAR($H296)),#REF!,IF(AND(MONTH(AN$4)=MONTH($G296),YEAR(AN$4)=YEAR($G296)),#REF!,IF(AND(AN$4&lt;($H296+1),(AN$4+1)&gt;$G296),$U296,0)))</f>
        <v>816.5</v>
      </c>
      <c r="AO296" s="1285">
        <f>IF(AND(MONTH(AO$4)=MONTH($H296),YEAR(AO$4)=YEAR($H296)),#REF!,IF(AND(MONTH(AO$4)=MONTH($G296),YEAR(AO$4)=YEAR($G296)),#REF!,IF(AND(AO$4&lt;($H296+1),(AO$4+1)&gt;$G296),$U296,0)))</f>
        <v>816.5</v>
      </c>
      <c r="AP296" s="1285">
        <f>IF(AND(MONTH(AP$4)=MONTH($H296),YEAR(AP$4)=YEAR($H296)),#REF!,IF(AND(MONTH(AP$4)=MONTH($G296),YEAR(AP$4)=YEAR($G296)),#REF!,IF(AND(AP$4&lt;($H296+1),(AP$4+1)&gt;$G296),$U296,0)))</f>
        <v>816.5</v>
      </c>
      <c r="AQ296" s="1285" t="e">
        <f>IF(AND(MONTH(AQ$4)=MONTH($H296),YEAR(AQ$4)=YEAR($H296)),#REF!,IF(AND(MONTH(AQ$4)=MONTH($G296),YEAR(AQ$4)=YEAR($G296)),#REF!,IF(AND(AQ$4&lt;($H296+1),(AQ$4+1)&gt;$G296),$U296,0)))</f>
        <v>#REF!</v>
      </c>
      <c r="AR296" s="1285">
        <f>IF(AND(MONTH(AR$4)=MONTH($H296),YEAR(AR$4)=YEAR($H296)),#REF!,IF(AND(MONTH(AR$4)=MONTH($G296),YEAR(AR$4)=YEAR($G296)),#REF!,IF(AND(AR$4&lt;($H296+1),(AR$4+1)&gt;$G296),$U296,0)))</f>
        <v>0</v>
      </c>
      <c r="AS296" s="1285">
        <f>IF(AND(MONTH(AS$4)=MONTH($H296),YEAR(AS$4)=YEAR($H296)),#REF!,IF(AND(MONTH(AS$4)=MONTH($G296),YEAR(AS$4)=YEAR($G296)),#REF!,IF(AND(AS$4&lt;($H296+1),(AS$4+1)&gt;$G296),$U296,0)))</f>
        <v>0</v>
      </c>
      <c r="AT296" s="1285">
        <f>IF(AND(MONTH(AT$4)=MONTH($H296),YEAR(AT$4)=YEAR($H296)),#REF!,IF(AND(MONTH(AT$4)=MONTH($G296),YEAR(AT$4)=YEAR($G296)),#REF!,IF(AND(AT$4&lt;($H296+1),(AT$4+1)&gt;$G296),$U296,0)))</f>
        <v>0</v>
      </c>
      <c r="AU296" s="1297"/>
      <c r="AV296" s="1028"/>
      <c r="AW296" s="1028"/>
    </row>
    <row r="297" spans="1:49" ht="18" customHeight="1">
      <c r="A297" s="1186">
        <v>120</v>
      </c>
      <c r="B297" s="1196" t="s">
        <v>286</v>
      </c>
      <c r="C297" s="1196" t="s">
        <v>104</v>
      </c>
      <c r="D297" s="1196"/>
      <c r="E297" s="1187"/>
      <c r="F297" s="1304" t="s">
        <v>321</v>
      </c>
      <c r="G297" s="1190">
        <v>45198</v>
      </c>
      <c r="H297" s="1190">
        <v>45563</v>
      </c>
      <c r="I297" s="1235"/>
      <c r="J297" s="1236">
        <v>0</v>
      </c>
      <c r="K297" s="1236">
        <v>355</v>
      </c>
      <c r="L297" s="1237">
        <v>10.695</v>
      </c>
      <c r="M297" s="1237">
        <v>1.38</v>
      </c>
      <c r="N297" s="1237">
        <v>11.379250000000001</v>
      </c>
      <c r="O297" s="1238">
        <v>2.2999999999999998</v>
      </c>
      <c r="P297" s="1234">
        <f t="shared" si="106"/>
        <v>12.074999999999999</v>
      </c>
      <c r="Q297" s="1284">
        <f t="shared" si="107"/>
        <v>3796.7249999999999</v>
      </c>
      <c r="R297" s="1285">
        <f t="shared" ref="R297:R308" si="109">M297*K297</f>
        <v>489.9</v>
      </c>
      <c r="S297" s="1285">
        <f t="shared" si="97"/>
        <v>4286.625</v>
      </c>
      <c r="T297" s="1285">
        <f t="shared" si="108"/>
        <v>4039.63375</v>
      </c>
      <c r="U297" s="1285">
        <f t="shared" ref="U297:U308" si="110">O297*K297</f>
        <v>816.5</v>
      </c>
      <c r="V297" s="1285">
        <f t="shared" si="98"/>
        <v>4856.13375</v>
      </c>
      <c r="W297" s="1285">
        <f>IF(AND(MONTH(W$4)=MONTH($H297),YEAR(W$4)=YEAR($H297)),#REF!,IF(AND(MONTH(W$4)=MONTH($G297),YEAR(W$4)=YEAR($G297)),#REF!,IF(AND(W$4&lt;($H297+1),(W$4+1)&gt;$G297),$Q297,0)))</f>
        <v>0</v>
      </c>
      <c r="X297" s="1285">
        <f>IF(AND(MONTH(X$4)=MONTH($H297),YEAR(X$4)=YEAR($H297)),#REF!,IF(AND(MONTH(X$4)=MONTH($G297),YEAR(X$4)=YEAR($G297)),#REF!,IF(AND(X$4&lt;($H297+1),(X$4+1)&gt;$G297),$T297,0)))</f>
        <v>0</v>
      </c>
      <c r="Y297" s="1285">
        <f>IF(AND(MONTH(Y$4)=MONTH($H297),YEAR(Y$4)=YEAR($H297)),#REF!,IF(AND(MONTH(Y$4)=MONTH($G297),YEAR(Y$4)=YEAR($G297)),#REF!,IF(AND(Y$4&lt;($H297+1),(Y$4+1)&gt;$G297),$T297,0)))</f>
        <v>0</v>
      </c>
      <c r="Z297" s="1285">
        <f>IF(AND(MONTH(Z$4)=MONTH($H297),YEAR(Z$4)=YEAR($H297)),#REF!,IF(AND(MONTH(Z$4)=MONTH($G297),YEAR(Z$4)=YEAR($G297)),#REF!,IF(AND(Z$4&lt;($H297+1),(Z$4+1)&gt;$G297),$T297,0)))</f>
        <v>0</v>
      </c>
      <c r="AA297" s="1285">
        <f>IF(AND(MONTH(AA$4)=MONTH($H297),YEAR(AA$4)=YEAR($H297)),#REF!,IF(AND(MONTH(AA$4)=MONTH($G297),YEAR(AA$4)=YEAR($G297)),#REF!,IF(AND(AA$4&lt;($H297+1),(AA$4+1)&gt;$G297),$T297,0)))</f>
        <v>0</v>
      </c>
      <c r="AB297" s="1285">
        <f>IF(AND(MONTH(AB$4)=MONTH($H297),YEAR(AB$4)=YEAR($H297)),#REF!,IF(AND(MONTH(AB$4)=MONTH($G297),YEAR(AB$4)=YEAR($G297)),#REF!,IF(AND(AB$4&lt;($H297+1),(AB$4+1)&gt;$G297),$T297,0)))</f>
        <v>0</v>
      </c>
      <c r="AC297" s="1285">
        <f>IF(AND(MONTH(AC$4)=MONTH($H297),YEAR(AC$4)=YEAR($H297)),#REF!,IF(AND(MONTH(AC$4)=MONTH($G297),YEAR(AC$4)=YEAR($G297)),#REF!,IF(AND(AC$4&lt;($H297+1),(AC$4+1)&gt;$G297),$T297,0)))</f>
        <v>0</v>
      </c>
      <c r="AD297" s="1285">
        <f>IF(AND(MONTH(AD$4)=MONTH($H297),YEAR(AD$4)=YEAR($H297)),#REF!,IF(AND(MONTH(AD$4)=MONTH($G297),YEAR(AD$4)=YEAR($G297)),#REF!,IF(AND(AD$4&lt;($H297+1),(AD$4+1)&gt;$G297),$T297,0)))</f>
        <v>0</v>
      </c>
      <c r="AE297" s="1285" t="e">
        <f>IF(AND(MONTH(AE$4)=MONTH($H297),YEAR(AE$4)=YEAR($H297)),#REF!,IF(AND(MONTH(AE$4)=MONTH($G297),YEAR(AE$4)=YEAR($G297)),#REF!,IF(AND(AE$4&lt;($H297+1),(AE$4+1)&gt;$G297),$T297,0)))</f>
        <v>#REF!</v>
      </c>
      <c r="AF297" s="1285">
        <f>IF(AND(MONTH(AF$4)=MONTH($H297),YEAR(AF$4)=YEAR($H297)),#REF!,IF(AND(MONTH(AF$4)=MONTH($G297),YEAR(AF$4)=YEAR($G297)),#REF!,IF(AND(AF$4&lt;($H297+1),(AF$4+1)&gt;$G297),$T297,0)))</f>
        <v>4039.63375</v>
      </c>
      <c r="AG297" s="1285">
        <f>IF(AND(MONTH(AG$4)=MONTH($H297),YEAR(AG$4)=YEAR($H297)),#REF!,IF(AND(MONTH(AG$4)=MONTH($G297),YEAR(AG$4)=YEAR($G297)),#REF!,IF(AND(AG$4&lt;($H297+1),(AG$4+1)&gt;$G297),$T297,0)))</f>
        <v>4039.63375</v>
      </c>
      <c r="AH297" s="1285">
        <f>IF(AND(MONTH(AH$4)=MONTH($H297),YEAR(AH$4)=YEAR($H297)),#REF!,IF(AND(MONTH(AH$4)=MONTH($G297),YEAR(AH$4)=YEAR($G297)),#REF!,IF(AND(AH$4&lt;($H297+1),(AH$4+1)&gt;$G297),$T297,0)))</f>
        <v>4039.63375</v>
      </c>
      <c r="AI297" s="1285">
        <f>IF(AND(MONTH(AI$4)=MONTH($H297),YEAR(AI$4)=YEAR($H297)),#REF!,IF(AND(MONTH(AI$4)=MONTH($G297),YEAR(AI$4)=YEAR($G297)),#REF!,IF(AND(AI$4&lt;($H297+1),(AI$4+1)&gt;$G297),$R297,0)))</f>
        <v>0</v>
      </c>
      <c r="AJ297" s="1285">
        <f>IF(AND(MONTH(AJ$4)=MONTH($H297),YEAR(AJ$4)=YEAR($H297)),#REF!,IF(AND(MONTH(AJ$4)=MONTH($G297),YEAR(AJ$4)=YEAR($G297)),#REF!,IF(AND(AJ$4&lt;($H297+1),(AJ$4+1)&gt;$G297),$U297,0)))</f>
        <v>0</v>
      </c>
      <c r="AK297" s="1285">
        <f>IF(AND(MONTH(AK$4)=MONTH($H297),YEAR(AK$4)=YEAR($H297)),#REF!,IF(AND(MONTH(AK$4)=MONTH($G297),YEAR(AK$4)=YEAR($G297)),#REF!,IF(AND(AK$4&lt;($H297+1),(AK$4+1)&gt;$G297),$U297,0)))</f>
        <v>0</v>
      </c>
      <c r="AL297" s="1285">
        <f>IF(AND(MONTH(AL$4)=MONTH($H297),YEAR(AL$4)=YEAR($H297)),#REF!,IF(AND(MONTH(AL$4)=MONTH($G297),YEAR(AL$4)=YEAR($G297)),#REF!,IF(AND(AL$4&lt;($H297+1),(AL$4+1)&gt;$G297),$U297,0)))</f>
        <v>0</v>
      </c>
      <c r="AM297" s="1285">
        <f>IF(AND(MONTH(AM$4)=MONTH($H297),YEAR(AM$4)=YEAR($H297)),#REF!,IF(AND(MONTH(AM$4)=MONTH($G297),YEAR(AM$4)=YEAR($G297)),#REF!,IF(AND(AM$4&lt;($H297+1),(AM$4+1)&gt;$G297),$U297,0)))</f>
        <v>0</v>
      </c>
      <c r="AN297" s="1285">
        <f>IF(AND(MONTH(AN$4)=MONTH($H297),YEAR(AN$4)=YEAR($H297)),#REF!,IF(AND(MONTH(AN$4)=MONTH($G297),YEAR(AN$4)=YEAR($G297)),#REF!,IF(AND(AN$4&lt;($H297+1),(AN$4+1)&gt;$G297),$U297,0)))</f>
        <v>0</v>
      </c>
      <c r="AO297" s="1285">
        <f>IF(AND(MONTH(AO$4)=MONTH($H297),YEAR(AO$4)=YEAR($H297)),#REF!,IF(AND(MONTH(AO$4)=MONTH($G297),YEAR(AO$4)=YEAR($G297)),#REF!,IF(AND(AO$4&lt;($H297+1),(AO$4+1)&gt;$G297),$U297,0)))</f>
        <v>0</v>
      </c>
      <c r="AP297" s="1285">
        <f>IF(AND(MONTH(AP$4)=MONTH($H297),YEAR(AP$4)=YEAR($H297)),#REF!,IF(AND(MONTH(AP$4)=MONTH($G297),YEAR(AP$4)=YEAR($G297)),#REF!,IF(AND(AP$4&lt;($H297+1),(AP$4+1)&gt;$G297),$U297,0)))</f>
        <v>0</v>
      </c>
      <c r="AQ297" s="1285" t="e">
        <f>IF(AND(MONTH(AQ$4)=MONTH($H297),YEAR(AQ$4)=YEAR($H297)),#REF!,IF(AND(MONTH(AQ$4)=MONTH($G297),YEAR(AQ$4)=YEAR($G297)),#REF!,IF(AND(AQ$4&lt;($H297+1),(AQ$4+1)&gt;$G297),$U297,0)))</f>
        <v>#REF!</v>
      </c>
      <c r="AR297" s="1285">
        <f>IF(AND(MONTH(AR$4)=MONTH($H297),YEAR(AR$4)=YEAR($H297)),#REF!,IF(AND(MONTH(AR$4)=MONTH($G297),YEAR(AR$4)=YEAR($G297)),#REF!,IF(AND(AR$4&lt;($H297+1),(AR$4+1)&gt;$G297),$U297,0)))</f>
        <v>816.5</v>
      </c>
      <c r="AS297" s="1285">
        <f>IF(AND(MONTH(AS$4)=MONTH($H297),YEAR(AS$4)=YEAR($H297)),#REF!,IF(AND(MONTH(AS$4)=MONTH($G297),YEAR(AS$4)=YEAR($G297)),#REF!,IF(AND(AS$4&lt;($H297+1),(AS$4+1)&gt;$G297),$U297,0)))</f>
        <v>816.5</v>
      </c>
      <c r="AT297" s="1285">
        <f>IF(AND(MONTH(AT$4)=MONTH($H297),YEAR(AT$4)=YEAR($H297)),#REF!,IF(AND(MONTH(AT$4)=MONTH($G297),YEAR(AT$4)=YEAR($G297)),#REF!,IF(AND(AT$4&lt;($H297+1),(AT$4+1)&gt;$G297),$U297,0)))</f>
        <v>816.5</v>
      </c>
      <c r="AU297" s="1297"/>
      <c r="AV297" s="1028"/>
      <c r="AW297" s="1028"/>
    </row>
    <row r="298" spans="1:49" ht="18" customHeight="1">
      <c r="A298" s="1186">
        <v>120</v>
      </c>
      <c r="B298" s="1196" t="s">
        <v>286</v>
      </c>
      <c r="C298" s="1196" t="s">
        <v>104</v>
      </c>
      <c r="D298" s="1196"/>
      <c r="E298" s="1187"/>
      <c r="F298" s="1304" t="s">
        <v>321</v>
      </c>
      <c r="G298" s="1190">
        <v>45564</v>
      </c>
      <c r="H298" s="1190">
        <v>45928</v>
      </c>
      <c r="I298" s="1235"/>
      <c r="J298" s="1236">
        <v>0</v>
      </c>
      <c r="K298" s="1236">
        <v>355</v>
      </c>
      <c r="L298" s="1237">
        <v>11.845000000000001</v>
      </c>
      <c r="M298" s="1237">
        <v>1.38</v>
      </c>
      <c r="N298" s="1237">
        <v>12.701750000000001</v>
      </c>
      <c r="O298" s="1238">
        <v>2.2999999999999998</v>
      </c>
      <c r="P298" s="1234">
        <f t="shared" si="106"/>
        <v>13.225</v>
      </c>
      <c r="Q298" s="1284">
        <f t="shared" si="107"/>
        <v>4204.9750000000004</v>
      </c>
      <c r="R298" s="1285">
        <f t="shared" si="109"/>
        <v>489.9</v>
      </c>
      <c r="S298" s="1285">
        <f t="shared" si="97"/>
        <v>4694.875</v>
      </c>
      <c r="T298" s="1285">
        <f t="shared" si="108"/>
        <v>4509.1212500000001</v>
      </c>
      <c r="U298" s="1285">
        <f t="shared" si="110"/>
        <v>816.5</v>
      </c>
      <c r="V298" s="1285">
        <f t="shared" si="98"/>
        <v>5325.6212500000001</v>
      </c>
      <c r="W298" s="1285">
        <f>IF(AND(MONTH(W$4)=MONTH($H298),YEAR(W$4)=YEAR($H298)),#REF!,IF(AND(MONTH(W$4)=MONTH($G298),YEAR(W$4)=YEAR($G298)),#REF!,IF(AND(W$4&lt;($H298+1),(W$4+1)&gt;$G298),$Q298,0)))</f>
        <v>0</v>
      </c>
      <c r="X298" s="1285">
        <f>IF(AND(MONTH(X$4)=MONTH($H298),YEAR(X$4)=YEAR($H298)),#REF!,IF(AND(MONTH(X$4)=MONTH($G298),YEAR(X$4)=YEAR($G298)),#REF!,IF(AND(X$4&lt;($H298+1),(X$4+1)&gt;$G298),$T298,0)))</f>
        <v>0</v>
      </c>
      <c r="Y298" s="1285">
        <f>IF(AND(MONTH(Y$4)=MONTH($H298),YEAR(Y$4)=YEAR($H298)),#REF!,IF(AND(MONTH(Y$4)=MONTH($G298),YEAR(Y$4)=YEAR($G298)),#REF!,IF(AND(Y$4&lt;($H298+1),(Y$4+1)&gt;$G298),$T298,0)))</f>
        <v>0</v>
      </c>
      <c r="Z298" s="1285">
        <f>IF(AND(MONTH(Z$4)=MONTH($H298),YEAR(Z$4)=YEAR($H298)),#REF!,IF(AND(MONTH(Z$4)=MONTH($G298),YEAR(Z$4)=YEAR($G298)),#REF!,IF(AND(Z$4&lt;($H298+1),(Z$4+1)&gt;$G298),$T298,0)))</f>
        <v>0</v>
      </c>
      <c r="AA298" s="1285">
        <f>IF(AND(MONTH(AA$4)=MONTH($H298),YEAR(AA$4)=YEAR($H298)),#REF!,IF(AND(MONTH(AA$4)=MONTH($G298),YEAR(AA$4)=YEAR($G298)),#REF!,IF(AND(AA$4&lt;($H298+1),(AA$4+1)&gt;$G298),$T298,0)))</f>
        <v>0</v>
      </c>
      <c r="AB298" s="1285">
        <f>IF(AND(MONTH(AB$4)=MONTH($H298),YEAR(AB$4)=YEAR($H298)),#REF!,IF(AND(MONTH(AB$4)=MONTH($G298),YEAR(AB$4)=YEAR($G298)),#REF!,IF(AND(AB$4&lt;($H298+1),(AB$4+1)&gt;$G298),$T298,0)))</f>
        <v>0</v>
      </c>
      <c r="AC298" s="1285">
        <f>IF(AND(MONTH(AC$4)=MONTH($H298),YEAR(AC$4)=YEAR($H298)),#REF!,IF(AND(MONTH(AC$4)=MONTH($G298),YEAR(AC$4)=YEAR($G298)),#REF!,IF(AND(AC$4&lt;($H298+1),(AC$4+1)&gt;$G298),$T298,0)))</f>
        <v>0</v>
      </c>
      <c r="AD298" s="1285">
        <f>IF(AND(MONTH(AD$4)=MONTH($H298),YEAR(AD$4)=YEAR($H298)),#REF!,IF(AND(MONTH(AD$4)=MONTH($G298),YEAR(AD$4)=YEAR($G298)),#REF!,IF(AND(AD$4&lt;($H298+1),(AD$4+1)&gt;$G298),$T298,0)))</f>
        <v>0</v>
      </c>
      <c r="AE298" s="1285">
        <f>IF(AND(MONTH(AE$4)=MONTH($H298),YEAR(AE$4)=YEAR($H298)),#REF!,IF(AND(MONTH(AE$4)=MONTH($G298),YEAR(AE$4)=YEAR($G298)),#REF!,IF(AND(AE$4&lt;($H298+1),(AE$4+1)&gt;$G298),$T298,0)))</f>
        <v>0</v>
      </c>
      <c r="AF298" s="1285">
        <f>IF(AND(MONTH(AF$4)=MONTH($H298),YEAR(AF$4)=YEAR($H298)),#REF!,IF(AND(MONTH(AF$4)=MONTH($G298),YEAR(AF$4)=YEAR($G298)),#REF!,IF(AND(AF$4&lt;($H298+1),(AF$4+1)&gt;$G298),$T298,0)))</f>
        <v>0</v>
      </c>
      <c r="AG298" s="1285">
        <f>IF(AND(MONTH(AG$4)=MONTH($H298),YEAR(AG$4)=YEAR($H298)),#REF!,IF(AND(MONTH(AG$4)=MONTH($G298),YEAR(AG$4)=YEAR($G298)),#REF!,IF(AND(AG$4&lt;($H298+1),(AG$4+1)&gt;$G298),$T298,0)))</f>
        <v>0</v>
      </c>
      <c r="AH298" s="1285">
        <f>IF(AND(MONTH(AH$4)=MONTH($H298),YEAR(AH$4)=YEAR($H298)),#REF!,IF(AND(MONTH(AH$4)=MONTH($G298),YEAR(AH$4)=YEAR($G298)),#REF!,IF(AND(AH$4&lt;($H298+1),(AH$4+1)&gt;$G298),$T298,0)))</f>
        <v>0</v>
      </c>
      <c r="AI298" s="1285">
        <f>IF(AND(MONTH(AI$4)=MONTH($H298),YEAR(AI$4)=YEAR($H298)),#REF!,IF(AND(MONTH(AI$4)=MONTH($G298),YEAR(AI$4)=YEAR($G298)),#REF!,IF(AND(AI$4&lt;($H298+1),(AI$4+1)&gt;$G298),$R298,0)))</f>
        <v>0</v>
      </c>
      <c r="AJ298" s="1285">
        <f>IF(AND(MONTH(AJ$4)=MONTH($H298),YEAR(AJ$4)=YEAR($H298)),#REF!,IF(AND(MONTH(AJ$4)=MONTH($G298),YEAR(AJ$4)=YEAR($G298)),#REF!,IF(AND(AJ$4&lt;($H298+1),(AJ$4+1)&gt;$G298),$U298,0)))</f>
        <v>0</v>
      </c>
      <c r="AK298" s="1285">
        <f>IF(AND(MONTH(AK$4)=MONTH($H298),YEAR(AK$4)=YEAR($H298)),#REF!,IF(AND(MONTH(AK$4)=MONTH($G298),YEAR(AK$4)=YEAR($G298)),#REF!,IF(AND(AK$4&lt;($H298+1),(AK$4+1)&gt;$G298),$U298,0)))</f>
        <v>0</v>
      </c>
      <c r="AL298" s="1285">
        <f>IF(AND(MONTH(AL$4)=MONTH($H298),YEAR(AL$4)=YEAR($H298)),#REF!,IF(AND(MONTH(AL$4)=MONTH($G298),YEAR(AL$4)=YEAR($G298)),#REF!,IF(AND(AL$4&lt;($H298+1),(AL$4+1)&gt;$G298),$U298,0)))</f>
        <v>0</v>
      </c>
      <c r="AM298" s="1285">
        <f>IF(AND(MONTH(AM$4)=MONTH($H298),YEAR(AM$4)=YEAR($H298)),#REF!,IF(AND(MONTH(AM$4)=MONTH($G298),YEAR(AM$4)=YEAR($G298)),#REF!,IF(AND(AM$4&lt;($H298+1),(AM$4+1)&gt;$G298),$U298,0)))</f>
        <v>0</v>
      </c>
      <c r="AN298" s="1285">
        <f>IF(AND(MONTH(AN$4)=MONTH($H298),YEAR(AN$4)=YEAR($H298)),#REF!,IF(AND(MONTH(AN$4)=MONTH($G298),YEAR(AN$4)=YEAR($G298)),#REF!,IF(AND(AN$4&lt;($H298+1),(AN$4+1)&gt;$G298),$U298,0)))</f>
        <v>0</v>
      </c>
      <c r="AO298" s="1285">
        <f>IF(AND(MONTH(AO$4)=MONTH($H298),YEAR(AO$4)=YEAR($H298)),#REF!,IF(AND(MONTH(AO$4)=MONTH($G298),YEAR(AO$4)=YEAR($G298)),#REF!,IF(AND(AO$4&lt;($H298+1),(AO$4+1)&gt;$G298),$U298,0)))</f>
        <v>0</v>
      </c>
      <c r="AP298" s="1285">
        <f>IF(AND(MONTH(AP$4)=MONTH($H298),YEAR(AP$4)=YEAR($H298)),#REF!,IF(AND(MONTH(AP$4)=MONTH($G298),YEAR(AP$4)=YEAR($G298)),#REF!,IF(AND(AP$4&lt;($H298+1),(AP$4+1)&gt;$G298),$U298,0)))</f>
        <v>0</v>
      </c>
      <c r="AQ298" s="1285">
        <f>IF(AND(MONTH(AQ$4)=MONTH($H298),YEAR(AQ$4)=YEAR($H298)),#REF!,IF(AND(MONTH(AQ$4)=MONTH($G298),YEAR(AQ$4)=YEAR($G298)),#REF!,IF(AND(AQ$4&lt;($H298+1),(AQ$4+1)&gt;$G298),$U298,0)))</f>
        <v>0</v>
      </c>
      <c r="AR298" s="1285">
        <f>IF(AND(MONTH(AR$4)=MONTH($H298),YEAR(AR$4)=YEAR($H298)),#REF!,IF(AND(MONTH(AR$4)=MONTH($G298),YEAR(AR$4)=YEAR($G298)),#REF!,IF(AND(AR$4&lt;($H298+1),(AR$4+1)&gt;$G298),$U298,0)))</f>
        <v>0</v>
      </c>
      <c r="AS298" s="1285">
        <f>IF(AND(MONTH(AS$4)=MONTH($H298),YEAR(AS$4)=YEAR($H298)),#REF!,IF(AND(MONTH(AS$4)=MONTH($G298),YEAR(AS$4)=YEAR($G298)),#REF!,IF(AND(AS$4&lt;($H298+1),(AS$4+1)&gt;$G298),$U298,0)))</f>
        <v>0</v>
      </c>
      <c r="AT298" s="1285">
        <f>IF(AND(MONTH(AT$4)=MONTH($H298),YEAR(AT$4)=YEAR($H298)),#REF!,IF(AND(MONTH(AT$4)=MONTH($G298),YEAR(AT$4)=YEAR($G298)),#REF!,IF(AND(AT$4&lt;($H298+1),(AT$4+1)&gt;$G298),$U298,0)))</f>
        <v>0</v>
      </c>
      <c r="AU298" s="1297"/>
      <c r="AV298" s="1028"/>
      <c r="AW298" s="1028"/>
    </row>
    <row r="299" spans="1:49" ht="18" customHeight="1">
      <c r="A299" s="1186">
        <v>121</v>
      </c>
      <c r="B299" s="1187" t="s">
        <v>286</v>
      </c>
      <c r="C299" s="1187" t="s">
        <v>104</v>
      </c>
      <c r="D299" s="1187"/>
      <c r="E299" s="1353" t="s">
        <v>322</v>
      </c>
      <c r="F299" s="1304" t="s">
        <v>323</v>
      </c>
      <c r="G299" s="1190">
        <v>43922</v>
      </c>
      <c r="H299" s="1190">
        <v>45016</v>
      </c>
      <c r="I299" s="1235"/>
      <c r="J299" s="1236">
        <v>4701</v>
      </c>
      <c r="K299" s="1236">
        <v>4701</v>
      </c>
      <c r="L299" s="1237">
        <v>7.59</v>
      </c>
      <c r="M299" s="1237">
        <v>1.38</v>
      </c>
      <c r="N299" s="1237">
        <v>7.8085000000000004</v>
      </c>
      <c r="O299" s="1238">
        <v>2.2999999999999998</v>
      </c>
      <c r="P299" s="1234">
        <f t="shared" si="106"/>
        <v>8.9700000000000006</v>
      </c>
      <c r="Q299" s="1284">
        <f t="shared" si="107"/>
        <v>35680.589999999997</v>
      </c>
      <c r="R299" s="1285">
        <f t="shared" si="109"/>
        <v>6487.38</v>
      </c>
      <c r="S299" s="1285">
        <f t="shared" si="97"/>
        <v>42167.97</v>
      </c>
      <c r="T299" s="1285">
        <f t="shared" si="108"/>
        <v>36707.758500000004</v>
      </c>
      <c r="U299" s="1285">
        <f t="shared" si="110"/>
        <v>10812.3</v>
      </c>
      <c r="V299" s="1285">
        <f t="shared" si="98"/>
        <v>47520.058499999999</v>
      </c>
      <c r="W299" s="1285">
        <f>IF(AND(MONTH(W$4)=MONTH($H299),YEAR(W$4)=YEAR($H299)),#REF!,IF(AND(MONTH(W$4)=MONTH($G299),YEAR(W$4)=YEAR($G299)),#REF!,IF(AND(W$4&lt;($H299+1),(W$4+1)&gt;$G299),$Q299,0)))</f>
        <v>35680.589999999997</v>
      </c>
      <c r="X299" s="1285">
        <f>IF(AND(MONTH(X$4)=MONTH($H299),YEAR(X$4)=YEAR($H299)),#REF!,IF(AND(MONTH(X$4)=MONTH($G299),YEAR(X$4)=YEAR($G299)),#REF!,IF(AND(X$4&lt;($H299+1),(X$4+1)&gt;$G299),$T299,0)))</f>
        <v>36707.758500000004</v>
      </c>
      <c r="Y299" s="1285" t="e">
        <f>IF(AND(MONTH(Y$4)=MONTH($H299),YEAR(Y$4)=YEAR($H299)),#REF!,IF(AND(MONTH(Y$4)=MONTH($G299),YEAR(Y$4)=YEAR($G299)),#REF!,IF(AND(Y$4&lt;($H299+1),(Y$4+1)&gt;$G299),$T299,0)))</f>
        <v>#REF!</v>
      </c>
      <c r="Z299" s="1285">
        <f>IF(AND(MONTH(Z$4)=MONTH($H299),YEAR(Z$4)=YEAR($H299)),#REF!,IF(AND(MONTH(Z$4)=MONTH($G299),YEAR(Z$4)=YEAR($G299)),#REF!,IF(AND(Z$4&lt;($H299+1),(Z$4+1)&gt;$G299),$T299,0)))</f>
        <v>0</v>
      </c>
      <c r="AA299" s="1285">
        <f>IF(AND(MONTH(AA$4)=MONTH($H299),YEAR(AA$4)=YEAR($H299)),#REF!,IF(AND(MONTH(AA$4)=MONTH($G299),YEAR(AA$4)=YEAR($G299)),#REF!,IF(AND(AA$4&lt;($H299+1),(AA$4+1)&gt;$G299),$T299,0)))</f>
        <v>0</v>
      </c>
      <c r="AB299" s="1285">
        <f>IF(AND(MONTH(AB$4)=MONTH($H299),YEAR(AB$4)=YEAR($H299)),#REF!,IF(AND(MONTH(AB$4)=MONTH($G299),YEAR(AB$4)=YEAR($G299)),#REF!,IF(AND(AB$4&lt;($H299+1),(AB$4+1)&gt;$G299),$T299,0)))</f>
        <v>0</v>
      </c>
      <c r="AC299" s="1285">
        <f>IF(AND(MONTH(AC$4)=MONTH($H299),YEAR(AC$4)=YEAR($H299)),#REF!,IF(AND(MONTH(AC$4)=MONTH($G299),YEAR(AC$4)=YEAR($G299)),#REF!,IF(AND(AC$4&lt;($H299+1),(AC$4+1)&gt;$G299),$T299,0)))</f>
        <v>0</v>
      </c>
      <c r="AD299" s="1285">
        <f>IF(AND(MONTH(AD$4)=MONTH($H299),YEAR(AD$4)=YEAR($H299)),#REF!,IF(AND(MONTH(AD$4)=MONTH($G299),YEAR(AD$4)=YEAR($G299)),#REF!,IF(AND(AD$4&lt;($H299+1),(AD$4+1)&gt;$G299),$T299,0)))</f>
        <v>0</v>
      </c>
      <c r="AE299" s="1285">
        <f>IF(AND(MONTH(AE$4)=MONTH($H299),YEAR(AE$4)=YEAR($H299)),#REF!,IF(AND(MONTH(AE$4)=MONTH($G299),YEAR(AE$4)=YEAR($G299)),#REF!,IF(AND(AE$4&lt;($H299+1),(AE$4+1)&gt;$G299),$T299,0)))</f>
        <v>0</v>
      </c>
      <c r="AF299" s="1285">
        <f>IF(AND(MONTH(AF$4)=MONTH($H299),YEAR(AF$4)=YEAR($H299)),#REF!,IF(AND(MONTH(AF$4)=MONTH($G299),YEAR(AF$4)=YEAR($G299)),#REF!,IF(AND(AF$4&lt;($H299+1),(AF$4+1)&gt;$G299),$T299,0)))</f>
        <v>0</v>
      </c>
      <c r="AG299" s="1285">
        <f>IF(AND(MONTH(AG$4)=MONTH($H299),YEAR(AG$4)=YEAR($H299)),#REF!,IF(AND(MONTH(AG$4)=MONTH($G299),YEAR(AG$4)=YEAR($G299)),#REF!,IF(AND(AG$4&lt;($H299+1),(AG$4+1)&gt;$G299),$T299,0)))</f>
        <v>0</v>
      </c>
      <c r="AH299" s="1285">
        <f>IF(AND(MONTH(AH$4)=MONTH($H299),YEAR(AH$4)=YEAR($H299)),#REF!,IF(AND(MONTH(AH$4)=MONTH($G299),YEAR(AH$4)=YEAR($G299)),#REF!,IF(AND(AH$4&lt;($H299+1),(AH$4+1)&gt;$G299),$T299,0)))</f>
        <v>0</v>
      </c>
      <c r="AI299" s="1285">
        <f>IF(AND(MONTH(AI$4)=MONTH($H299),YEAR(AI$4)=YEAR($H299)),#REF!,IF(AND(MONTH(AI$4)=MONTH($G299),YEAR(AI$4)=YEAR($G299)),#REF!,IF(AND(AI$4&lt;($H299+1),(AI$4+1)&gt;$G299),$R299,0)))</f>
        <v>6487.38</v>
      </c>
      <c r="AJ299" s="1285">
        <f>IF(AND(MONTH(AJ$4)=MONTH($H299),YEAR(AJ$4)=YEAR($H299)),#REF!,IF(AND(MONTH(AJ$4)=MONTH($G299),YEAR(AJ$4)=YEAR($G299)),#REF!,IF(AND(AJ$4&lt;($H299+1),(AJ$4+1)&gt;$G299),$U299,0)))</f>
        <v>10812.3</v>
      </c>
      <c r="AK299" s="1285" t="e">
        <f>IF(AND(MONTH(AK$4)=MONTH($H299),YEAR(AK$4)=YEAR($H299)),#REF!,IF(AND(MONTH(AK$4)=MONTH($G299),YEAR(AK$4)=YEAR($G299)),#REF!,IF(AND(AK$4&lt;($H299+1),(AK$4+1)&gt;$G299),$U299,0)))</f>
        <v>#REF!</v>
      </c>
      <c r="AL299" s="1285">
        <f>IF(AND(MONTH(AL$4)=MONTH($H299),YEAR(AL$4)=YEAR($H299)),#REF!,IF(AND(MONTH(AL$4)=MONTH($G299),YEAR(AL$4)=YEAR($G299)),#REF!,IF(AND(AL$4&lt;($H299+1),(AL$4+1)&gt;$G299),$U299,0)))</f>
        <v>0</v>
      </c>
      <c r="AM299" s="1285">
        <f>IF(AND(MONTH(AM$4)=MONTH($H299),YEAR(AM$4)=YEAR($H299)),#REF!,IF(AND(MONTH(AM$4)=MONTH($G299),YEAR(AM$4)=YEAR($G299)),#REF!,IF(AND(AM$4&lt;($H299+1),(AM$4+1)&gt;$G299),$U299,0)))</f>
        <v>0</v>
      </c>
      <c r="AN299" s="1285">
        <f>IF(AND(MONTH(AN$4)=MONTH($H299),YEAR(AN$4)=YEAR($H299)),#REF!,IF(AND(MONTH(AN$4)=MONTH($G299),YEAR(AN$4)=YEAR($G299)),#REF!,IF(AND(AN$4&lt;($H299+1),(AN$4+1)&gt;$G299),$U299,0)))</f>
        <v>0</v>
      </c>
      <c r="AO299" s="1285">
        <f>IF(AND(MONTH(AO$4)=MONTH($H299),YEAR(AO$4)=YEAR($H299)),#REF!,IF(AND(MONTH(AO$4)=MONTH($G299),YEAR(AO$4)=YEAR($G299)),#REF!,IF(AND(AO$4&lt;($H299+1),(AO$4+1)&gt;$G299),$U299,0)))</f>
        <v>0</v>
      </c>
      <c r="AP299" s="1285">
        <f>IF(AND(MONTH(AP$4)=MONTH($H299),YEAR(AP$4)=YEAR($H299)),#REF!,IF(AND(MONTH(AP$4)=MONTH($G299),YEAR(AP$4)=YEAR($G299)),#REF!,IF(AND(AP$4&lt;($H299+1),(AP$4+1)&gt;$G299),$U299,0)))</f>
        <v>0</v>
      </c>
      <c r="AQ299" s="1285">
        <f>IF(AND(MONTH(AQ$4)=MONTH($H299),YEAR(AQ$4)=YEAR($H299)),#REF!,IF(AND(MONTH(AQ$4)=MONTH($G299),YEAR(AQ$4)=YEAR($G299)),#REF!,IF(AND(AQ$4&lt;($H299+1),(AQ$4+1)&gt;$G299),$U299,0)))</f>
        <v>0</v>
      </c>
      <c r="AR299" s="1285">
        <f>IF(AND(MONTH(AR$4)=MONTH($H299),YEAR(AR$4)=YEAR($H299)),#REF!,IF(AND(MONTH(AR$4)=MONTH($G299),YEAR(AR$4)=YEAR($G299)),#REF!,IF(AND(AR$4&lt;($H299+1),(AR$4+1)&gt;$G299),$U299,0)))</f>
        <v>0</v>
      </c>
      <c r="AS299" s="1285">
        <f>IF(AND(MONTH(AS$4)=MONTH($H299),YEAR(AS$4)=YEAR($H299)),#REF!,IF(AND(MONTH(AS$4)=MONTH($G299),YEAR(AS$4)=YEAR($G299)),#REF!,IF(AND(AS$4&lt;($H299+1),(AS$4+1)&gt;$G299),$U299,0)))</f>
        <v>0</v>
      </c>
      <c r="AT299" s="1285">
        <f>IF(AND(MONTH(AT$4)=MONTH($H299),YEAR(AT$4)=YEAR($H299)),#REF!,IF(AND(MONTH(AT$4)=MONTH($G299),YEAR(AT$4)=YEAR($G299)),#REF!,IF(AND(AT$4&lt;($H299+1),(AT$4+1)&gt;$G299),$U299,0)))</f>
        <v>0</v>
      </c>
      <c r="AU299" s="1297"/>
      <c r="AV299" s="1028"/>
      <c r="AW299" s="1028"/>
    </row>
    <row r="300" spans="1:49" ht="18" customHeight="1">
      <c r="A300" s="1186">
        <v>121</v>
      </c>
      <c r="B300" s="1196" t="s">
        <v>286</v>
      </c>
      <c r="C300" s="1196" t="s">
        <v>104</v>
      </c>
      <c r="D300" s="1196"/>
      <c r="E300" s="1354" t="s">
        <v>322</v>
      </c>
      <c r="F300" s="1350" t="s">
        <v>323</v>
      </c>
      <c r="G300" s="1211">
        <v>45017</v>
      </c>
      <c r="H300" s="1211">
        <v>46112</v>
      </c>
      <c r="I300" s="1256"/>
      <c r="J300" s="1257">
        <v>0</v>
      </c>
      <c r="K300" s="1257">
        <v>4701</v>
      </c>
      <c r="L300" s="1258">
        <v>0</v>
      </c>
      <c r="M300" s="1258">
        <v>0</v>
      </c>
      <c r="N300" s="1259">
        <v>7.36</v>
      </c>
      <c r="O300" s="1260">
        <v>2.2999999999999998</v>
      </c>
      <c r="P300" s="1261">
        <f>N300+O300</f>
        <v>9.66</v>
      </c>
      <c r="Q300" s="1285">
        <f t="shared" si="107"/>
        <v>0</v>
      </c>
      <c r="R300" s="1285">
        <f t="shared" si="109"/>
        <v>0</v>
      </c>
      <c r="S300" s="1285">
        <f t="shared" si="97"/>
        <v>0</v>
      </c>
      <c r="T300" s="1285">
        <f t="shared" si="108"/>
        <v>34599.360000000001</v>
      </c>
      <c r="U300" s="1285">
        <f t="shared" si="110"/>
        <v>10812.3</v>
      </c>
      <c r="V300" s="1285">
        <f t="shared" si="98"/>
        <v>45411.66</v>
      </c>
      <c r="W300" s="1285">
        <f>IF(AND(MONTH(W$4)=MONTH($H300),YEAR(W$4)=YEAR($H300)),#REF!,IF(AND(MONTH(W$4)=MONTH($G300),YEAR(W$4)=YEAR($G300)),#REF!,IF(AND(W$4&lt;($H300+1),(W$4+1)&gt;$G300),$Q300,0)))</f>
        <v>0</v>
      </c>
      <c r="X300" s="1285">
        <f>IF(AND(MONTH(X$4)=MONTH($H300),YEAR(X$4)=YEAR($H300)),#REF!,IF(AND(MONTH(X$4)=MONTH($G300),YEAR(X$4)=YEAR($G300)),#REF!,IF(AND(X$4&lt;($H300+1),(X$4+1)&gt;$G300),$T300,0)))</f>
        <v>0</v>
      </c>
      <c r="Y300" s="1285">
        <f>IF(AND(MONTH(Y$4)=MONTH($H300),YEAR(Y$4)=YEAR($H300)),#REF!,IF(AND(MONTH(Y$4)=MONTH($G300),YEAR(Y$4)=YEAR($G300)),#REF!,IF(AND(Y$4&lt;($H300+1),(Y$4+1)&gt;$G300),$T300,0)))</f>
        <v>0</v>
      </c>
      <c r="Z300" s="1285" t="e">
        <f>IF(AND(MONTH(Z$4)=MONTH($H300),YEAR(Z$4)=YEAR($H300)),#REF!,IF(AND(MONTH(Z$4)=MONTH($G300),YEAR(Z$4)=YEAR($G300)),#REF!,IF(AND(Z$4&lt;($H300+1),(Z$4+1)&gt;$G300),$T300,0)))</f>
        <v>#REF!</v>
      </c>
      <c r="AA300" s="1285">
        <f>IF(AND(MONTH(AA$4)=MONTH($H300),YEAR(AA$4)=YEAR($H300)),#REF!,IF(AND(MONTH(AA$4)=MONTH($G300),YEAR(AA$4)=YEAR($G300)),#REF!,IF(AND(AA$4&lt;($H300+1),(AA$4+1)&gt;$G300),$T300,0)))</f>
        <v>34599.360000000001</v>
      </c>
      <c r="AB300" s="1285">
        <f>IF(AND(MONTH(AB$4)=MONTH($H300),YEAR(AB$4)=YEAR($H300)),#REF!,IF(AND(MONTH(AB$4)=MONTH($G300),YEAR(AB$4)=YEAR($G300)),#REF!,IF(AND(AB$4&lt;($H300+1),(AB$4+1)&gt;$G300),$T300,0)))</f>
        <v>34599.360000000001</v>
      </c>
      <c r="AC300" s="1285">
        <f>IF(AND(MONTH(AC$4)=MONTH($H300),YEAR(AC$4)=YEAR($H300)),#REF!,IF(AND(MONTH(AC$4)=MONTH($G300),YEAR(AC$4)=YEAR($G300)),#REF!,IF(AND(AC$4&lt;($H300+1),(AC$4+1)&gt;$G300),$T300,0)))</f>
        <v>34599.360000000001</v>
      </c>
      <c r="AD300" s="1285">
        <f>IF(AND(MONTH(AD$4)=MONTH($H300),YEAR(AD$4)=YEAR($H300)),#REF!,IF(AND(MONTH(AD$4)=MONTH($G300),YEAR(AD$4)=YEAR($G300)),#REF!,IF(AND(AD$4&lt;($H300+1),(AD$4+1)&gt;$G300),$T300,0)))</f>
        <v>34599.360000000001</v>
      </c>
      <c r="AE300" s="1285">
        <f>IF(AND(MONTH(AE$4)=MONTH($H300),YEAR(AE$4)=YEAR($H300)),#REF!,IF(AND(MONTH(AE$4)=MONTH($G300),YEAR(AE$4)=YEAR($G300)),#REF!,IF(AND(AE$4&lt;($H300+1),(AE$4+1)&gt;$G300),$T300,0)))</f>
        <v>34599.360000000001</v>
      </c>
      <c r="AF300" s="1285">
        <f>IF(AND(MONTH(AF$4)=MONTH($H300),YEAR(AF$4)=YEAR($H300)),#REF!,IF(AND(MONTH(AF$4)=MONTH($G300),YEAR(AF$4)=YEAR($G300)),#REF!,IF(AND(AF$4&lt;($H300+1),(AF$4+1)&gt;$G300),$T300,0)))</f>
        <v>34599.360000000001</v>
      </c>
      <c r="AG300" s="1285">
        <f>IF(AND(MONTH(AG$4)=MONTH($H300),YEAR(AG$4)=YEAR($H300)),#REF!,IF(AND(MONTH(AG$4)=MONTH($G300),YEAR(AG$4)=YEAR($G300)),#REF!,IF(AND(AG$4&lt;($H300+1),(AG$4+1)&gt;$G300),$T300,0)))</f>
        <v>34599.360000000001</v>
      </c>
      <c r="AH300" s="1285">
        <f>IF(AND(MONTH(AH$4)=MONTH($H300),YEAR(AH$4)=YEAR($H300)),#REF!,IF(AND(MONTH(AH$4)=MONTH($G300),YEAR(AH$4)=YEAR($G300)),#REF!,IF(AND(AH$4&lt;($H300+1),(AH$4+1)&gt;$G300),$T300,0)))</f>
        <v>34599.360000000001</v>
      </c>
      <c r="AI300" s="1285">
        <f>IF(AND(MONTH(AI$4)=MONTH($H300),YEAR(AI$4)=YEAR($H300)),#REF!,IF(AND(MONTH(AI$4)=MONTH($G300),YEAR(AI$4)=YEAR($G300)),#REF!,IF(AND(AI$4&lt;($H300+1),(AI$4+1)&gt;$G300),$R300,0)))</f>
        <v>0</v>
      </c>
      <c r="AJ300" s="1285">
        <f>IF(AND(MONTH(AJ$4)=MONTH($H300),YEAR(AJ$4)=YEAR($H300)),#REF!,IF(AND(MONTH(AJ$4)=MONTH($G300),YEAR(AJ$4)=YEAR($G300)),#REF!,IF(AND(AJ$4&lt;($H300+1),(AJ$4+1)&gt;$G300),$U300,0)))</f>
        <v>0</v>
      </c>
      <c r="AK300" s="1285">
        <f>IF(AND(MONTH(AK$4)=MONTH($H300),YEAR(AK$4)=YEAR($H300)),#REF!,IF(AND(MONTH(AK$4)=MONTH($G300),YEAR(AK$4)=YEAR($G300)),#REF!,IF(AND(AK$4&lt;($H300+1),(AK$4+1)&gt;$G300),$U300,0)))</f>
        <v>0</v>
      </c>
      <c r="AL300" s="1285" t="e">
        <f>IF(AND(MONTH(AL$4)=MONTH($H300),YEAR(AL$4)=YEAR($H300)),#REF!,IF(AND(MONTH(AL$4)=MONTH($G300),YEAR(AL$4)=YEAR($G300)),#REF!,IF(AND(AL$4&lt;($H300+1),(AL$4+1)&gt;$G300),$U300,0)))</f>
        <v>#REF!</v>
      </c>
      <c r="AM300" s="1285">
        <f>IF(AND(MONTH(AM$4)=MONTH($H300),YEAR(AM$4)=YEAR($H300)),#REF!,IF(AND(MONTH(AM$4)=MONTH($G300),YEAR(AM$4)=YEAR($G300)),#REF!,IF(AND(AM$4&lt;($H300+1),(AM$4+1)&gt;$G300),$U300,0)))</f>
        <v>10812.3</v>
      </c>
      <c r="AN300" s="1285">
        <f>IF(AND(MONTH(AN$4)=MONTH($H300),YEAR(AN$4)=YEAR($H300)),#REF!,IF(AND(MONTH(AN$4)=MONTH($G300),YEAR(AN$4)=YEAR($G300)),#REF!,IF(AND(AN$4&lt;($H300+1),(AN$4+1)&gt;$G300),$U300,0)))</f>
        <v>10812.3</v>
      </c>
      <c r="AO300" s="1285">
        <f>IF(AND(MONTH(AO$4)=MONTH($H300),YEAR(AO$4)=YEAR($H300)),#REF!,IF(AND(MONTH(AO$4)=MONTH($G300),YEAR(AO$4)=YEAR($G300)),#REF!,IF(AND(AO$4&lt;($H300+1),(AO$4+1)&gt;$G300),$U300,0)))</f>
        <v>10812.3</v>
      </c>
      <c r="AP300" s="1285">
        <f>IF(AND(MONTH(AP$4)=MONTH($H300),YEAR(AP$4)=YEAR($H300)),#REF!,IF(AND(MONTH(AP$4)=MONTH($G300),YEAR(AP$4)=YEAR($G300)),#REF!,IF(AND(AP$4&lt;($H300+1),(AP$4+1)&gt;$G300),$U300,0)))</f>
        <v>10812.3</v>
      </c>
      <c r="AQ300" s="1285">
        <f>IF(AND(MONTH(AQ$4)=MONTH($H300),YEAR(AQ$4)=YEAR($H300)),#REF!,IF(AND(MONTH(AQ$4)=MONTH($G300),YEAR(AQ$4)=YEAR($G300)),#REF!,IF(AND(AQ$4&lt;($H300+1),(AQ$4+1)&gt;$G300),$U300,0)))</f>
        <v>10812.3</v>
      </c>
      <c r="AR300" s="1285">
        <f>IF(AND(MONTH(AR$4)=MONTH($H300),YEAR(AR$4)=YEAR($H300)),#REF!,IF(AND(MONTH(AR$4)=MONTH($G300),YEAR(AR$4)=YEAR($G300)),#REF!,IF(AND(AR$4&lt;($H300+1),(AR$4+1)&gt;$G300),$U300,0)))</f>
        <v>10812.3</v>
      </c>
      <c r="AS300" s="1285">
        <f>IF(AND(MONTH(AS$4)=MONTH($H300),YEAR(AS$4)=YEAR($H300)),#REF!,IF(AND(MONTH(AS$4)=MONTH($G300),YEAR(AS$4)=YEAR($G300)),#REF!,IF(AND(AS$4&lt;($H300+1),(AS$4+1)&gt;$G300),$U300,0)))</f>
        <v>10812.3</v>
      </c>
      <c r="AT300" s="1285">
        <f>IF(AND(MONTH(AT$4)=MONTH($H300),YEAR(AT$4)=YEAR($H300)),#REF!,IF(AND(MONTH(AT$4)=MONTH($G300),YEAR(AT$4)=YEAR($G300)),#REF!,IF(AND(AT$4&lt;($H300+1),(AT$4+1)&gt;$G300),$U300,0)))</f>
        <v>10812.3</v>
      </c>
      <c r="AU300" s="1300"/>
      <c r="AV300" s="1028"/>
      <c r="AW300" s="1028"/>
    </row>
    <row r="301" spans="1:49" ht="18" customHeight="1">
      <c r="A301" s="1186">
        <v>122</v>
      </c>
      <c r="B301" s="1187" t="s">
        <v>324</v>
      </c>
      <c r="C301" s="1187" t="s">
        <v>325</v>
      </c>
      <c r="D301" s="1187"/>
      <c r="E301" s="1187" t="s">
        <v>326</v>
      </c>
      <c r="F301" s="1304" t="s">
        <v>327</v>
      </c>
      <c r="G301" s="1190">
        <v>44835</v>
      </c>
      <c r="H301" s="1190">
        <v>45161</v>
      </c>
      <c r="I301" s="1235"/>
      <c r="J301" s="1236">
        <v>10314</v>
      </c>
      <c r="K301" s="1236">
        <v>10314</v>
      </c>
      <c r="L301" s="1237">
        <v>6.0949999999999998</v>
      </c>
      <c r="M301" s="1237">
        <v>1.38</v>
      </c>
      <c r="N301" s="1237">
        <v>6.0892499999999998</v>
      </c>
      <c r="O301" s="1238">
        <v>2.2999999999999998</v>
      </c>
      <c r="P301" s="1234">
        <f>L301+M301</f>
        <v>7.4749999999999996</v>
      </c>
      <c r="Q301" s="1284">
        <f t="shared" si="107"/>
        <v>62863.83</v>
      </c>
      <c r="R301" s="1285">
        <f t="shared" si="109"/>
        <v>14233.32</v>
      </c>
      <c r="S301" s="1285">
        <f t="shared" si="97"/>
        <v>77097.149999999994</v>
      </c>
      <c r="T301" s="1285">
        <f t="shared" si="108"/>
        <v>62804.5245</v>
      </c>
      <c r="U301" s="1285">
        <f t="shared" si="110"/>
        <v>23722.2</v>
      </c>
      <c r="V301" s="1285">
        <f t="shared" si="98"/>
        <v>86526.724499999997</v>
      </c>
      <c r="W301" s="1285">
        <f>IF(AND(MONTH(W$4)=MONTH($H301),YEAR(W$4)=YEAR($H301)),#REF!,IF(AND(MONTH(W$4)=MONTH($G301),YEAR(W$4)=YEAR($G301)),#REF!,IF(AND(W$4&lt;($H301+1),(W$4+1)&gt;$G301),$Q301,0)))</f>
        <v>62863.83</v>
      </c>
      <c r="X301" s="1285">
        <f>IF(AND(MONTH(X$4)=MONTH($H301),YEAR(X$4)=YEAR($H301)),#REF!,IF(AND(MONTH(X$4)=MONTH($G301),YEAR(X$4)=YEAR($G301)),#REF!,IF(AND(X$4&lt;($H301+1),(X$4+1)&gt;$G301),$T301,0)))</f>
        <v>62804.5245</v>
      </c>
      <c r="Y301" s="1285">
        <f>IF(AND(MONTH(Y$4)=MONTH($H301),YEAR(Y$4)=YEAR($H301)),#REF!,IF(AND(MONTH(Y$4)=MONTH($G301),YEAR(Y$4)=YEAR($G301)),#REF!,IF(AND(Y$4&lt;($H301+1),(Y$4+1)&gt;$G301),$T301,0)))</f>
        <v>62804.5245</v>
      </c>
      <c r="Z301" s="1285">
        <f>IF(AND(MONTH(Z$4)=MONTH($H301),YEAR(Z$4)=YEAR($H301)),#REF!,IF(AND(MONTH(Z$4)=MONTH($G301),YEAR(Z$4)=YEAR($G301)),#REF!,IF(AND(Z$4&lt;($H301+1),(Z$4+1)&gt;$G301),$T301,0)))</f>
        <v>62804.5245</v>
      </c>
      <c r="AA301" s="1285">
        <f>IF(AND(MONTH(AA$4)=MONTH($H301),YEAR(AA$4)=YEAR($H301)),#REF!,IF(AND(MONTH(AA$4)=MONTH($G301),YEAR(AA$4)=YEAR($G301)),#REF!,IF(AND(AA$4&lt;($H301+1),(AA$4+1)&gt;$G301),$T301,0)))</f>
        <v>62804.5245</v>
      </c>
      <c r="AB301" s="1285">
        <f>IF(AND(MONTH(AB$4)=MONTH($H301),YEAR(AB$4)=YEAR($H301)),#REF!,IF(AND(MONTH(AB$4)=MONTH($G301),YEAR(AB$4)=YEAR($G301)),#REF!,IF(AND(AB$4&lt;($H301+1),(AB$4+1)&gt;$G301),$T301,0)))</f>
        <v>62804.5245</v>
      </c>
      <c r="AC301" s="1285">
        <f>IF(AND(MONTH(AC$4)=MONTH($H301),YEAR(AC$4)=YEAR($H301)),#REF!,IF(AND(MONTH(AC$4)=MONTH($G301),YEAR(AC$4)=YEAR($G301)),#REF!,IF(AND(AC$4&lt;($H301+1),(AC$4+1)&gt;$G301),$T301,0)))</f>
        <v>62804.5245</v>
      </c>
      <c r="AD301" s="1285" t="e">
        <f>IF(AND(MONTH(AD$4)=MONTH($H301),YEAR(AD$4)=YEAR($H301)),#REF!,IF(AND(MONTH(AD$4)=MONTH($G301),YEAR(AD$4)=YEAR($G301)),#REF!,IF(AND(AD$4&lt;($H301+1),(AD$4+1)&gt;$G301),$T301,0)))</f>
        <v>#REF!</v>
      </c>
      <c r="AE301" s="1285">
        <f>IF(AND(MONTH(AE$4)=MONTH($H301),YEAR(AE$4)=YEAR($H301)),#REF!,IF(AND(MONTH(AE$4)=MONTH($G301),YEAR(AE$4)=YEAR($G301)),#REF!,IF(AND(AE$4&lt;($H301+1),(AE$4+1)&gt;$G301),$T301,0)))</f>
        <v>0</v>
      </c>
      <c r="AF301" s="1285">
        <f>IF(AND(MONTH(AF$4)=MONTH($H301),YEAR(AF$4)=YEAR($H301)),#REF!,IF(AND(MONTH(AF$4)=MONTH($G301),YEAR(AF$4)=YEAR($G301)),#REF!,IF(AND(AF$4&lt;($H301+1),(AF$4+1)&gt;$G301),$T301,0)))</f>
        <v>0</v>
      </c>
      <c r="AG301" s="1285">
        <f>IF(AND(MONTH(AG$4)=MONTH($H301),YEAR(AG$4)=YEAR($H301)),#REF!,IF(AND(MONTH(AG$4)=MONTH($G301),YEAR(AG$4)=YEAR($G301)),#REF!,IF(AND(AG$4&lt;($H301+1),(AG$4+1)&gt;$G301),$T301,0)))</f>
        <v>0</v>
      </c>
      <c r="AH301" s="1285">
        <f>IF(AND(MONTH(AH$4)=MONTH($H301),YEAR(AH$4)=YEAR($H301)),#REF!,IF(AND(MONTH(AH$4)=MONTH($G301),YEAR(AH$4)=YEAR($G301)),#REF!,IF(AND(AH$4&lt;($H301+1),(AH$4+1)&gt;$G301),$T301,0)))</f>
        <v>0</v>
      </c>
      <c r="AI301" s="1285">
        <f>IF(AND(MONTH(AI$4)=MONTH($H301),YEAR(AI$4)=YEAR($H301)),#REF!,IF(AND(MONTH(AI$4)=MONTH($G301),YEAR(AI$4)=YEAR($G301)),#REF!,IF(AND(AI$4&lt;($H301+1),(AI$4+1)&gt;$G301),$R301,0)))</f>
        <v>14233.32</v>
      </c>
      <c r="AJ301" s="1285">
        <f>IF(AND(MONTH(AJ$4)=MONTH($H301),YEAR(AJ$4)=YEAR($H301)),#REF!,IF(AND(MONTH(AJ$4)=MONTH($G301),YEAR(AJ$4)=YEAR($G301)),#REF!,IF(AND(AJ$4&lt;($H301+1),(AJ$4+1)&gt;$G301),$U301,0)))</f>
        <v>23722.2</v>
      </c>
      <c r="AK301" s="1285">
        <f>IF(AND(MONTH(AK$4)=MONTH($H301),YEAR(AK$4)=YEAR($H301)),#REF!,IF(AND(MONTH(AK$4)=MONTH($G301),YEAR(AK$4)=YEAR($G301)),#REF!,IF(AND(AK$4&lt;($H301+1),(AK$4+1)&gt;$G301),$U301,0)))</f>
        <v>23722.2</v>
      </c>
      <c r="AL301" s="1285">
        <f>IF(AND(MONTH(AL$4)=MONTH($H301),YEAR(AL$4)=YEAR($H301)),#REF!,IF(AND(MONTH(AL$4)=MONTH($G301),YEAR(AL$4)=YEAR($G301)),#REF!,IF(AND(AL$4&lt;($H301+1),(AL$4+1)&gt;$G301),$U301,0)))</f>
        <v>23722.2</v>
      </c>
      <c r="AM301" s="1285">
        <f>IF(AND(MONTH(AM$4)=MONTH($H301),YEAR(AM$4)=YEAR($H301)),#REF!,IF(AND(MONTH(AM$4)=MONTH($G301),YEAR(AM$4)=YEAR($G301)),#REF!,IF(AND(AM$4&lt;($H301+1),(AM$4+1)&gt;$G301),$U301,0)))</f>
        <v>23722.2</v>
      </c>
      <c r="AN301" s="1285">
        <f>IF(AND(MONTH(AN$4)=MONTH($H301),YEAR(AN$4)=YEAR($H301)),#REF!,IF(AND(MONTH(AN$4)=MONTH($G301),YEAR(AN$4)=YEAR($G301)),#REF!,IF(AND(AN$4&lt;($H301+1),(AN$4+1)&gt;$G301),$U301,0)))</f>
        <v>23722.2</v>
      </c>
      <c r="AO301" s="1285">
        <f>IF(AND(MONTH(AO$4)=MONTH($H301),YEAR(AO$4)=YEAR($H301)),#REF!,IF(AND(MONTH(AO$4)=MONTH($G301),YEAR(AO$4)=YEAR($G301)),#REF!,IF(AND(AO$4&lt;($H301+1),(AO$4+1)&gt;$G301),$U301,0)))</f>
        <v>23722.2</v>
      </c>
      <c r="AP301" s="1285" t="e">
        <f>IF(AND(MONTH(AP$4)=MONTH($H301),YEAR(AP$4)=YEAR($H301)),#REF!,IF(AND(MONTH(AP$4)=MONTH($G301),YEAR(AP$4)=YEAR($G301)),#REF!,IF(AND(AP$4&lt;($H301+1),(AP$4+1)&gt;$G301),$U301,0)))</f>
        <v>#REF!</v>
      </c>
      <c r="AQ301" s="1285">
        <f>IF(AND(MONTH(AQ$4)=MONTH($H301),YEAR(AQ$4)=YEAR($H301)),#REF!,IF(AND(MONTH(AQ$4)=MONTH($G301),YEAR(AQ$4)=YEAR($G301)),#REF!,IF(AND(AQ$4&lt;($H301+1),(AQ$4+1)&gt;$G301),$U301,0)))</f>
        <v>0</v>
      </c>
      <c r="AR301" s="1285">
        <f>IF(AND(MONTH(AR$4)=MONTH($H301),YEAR(AR$4)=YEAR($H301)),#REF!,IF(AND(MONTH(AR$4)=MONTH($G301),YEAR(AR$4)=YEAR($G301)),#REF!,IF(AND(AR$4&lt;($H301+1),(AR$4+1)&gt;$G301),$U301,0)))</f>
        <v>0</v>
      </c>
      <c r="AS301" s="1285">
        <f>IF(AND(MONTH(AS$4)=MONTH($H301),YEAR(AS$4)=YEAR($H301)),#REF!,IF(AND(MONTH(AS$4)=MONTH($G301),YEAR(AS$4)=YEAR($G301)),#REF!,IF(AND(AS$4&lt;($H301+1),(AS$4+1)&gt;$G301),$U301,0)))</f>
        <v>0</v>
      </c>
      <c r="AT301" s="1285">
        <f>IF(AND(MONTH(AT$4)=MONTH($H301),YEAR(AT$4)=YEAR($H301)),#REF!,IF(AND(MONTH(AT$4)=MONTH($G301),YEAR(AT$4)=YEAR($G301)),#REF!,IF(AND(AT$4&lt;($H301+1),(AT$4+1)&gt;$G301),$U301,0)))</f>
        <v>0</v>
      </c>
      <c r="AU301" s="1297"/>
      <c r="AV301" s="1028"/>
      <c r="AW301" s="1028"/>
    </row>
    <row r="302" spans="1:49" ht="18" customHeight="1">
      <c r="A302" s="1186">
        <v>123</v>
      </c>
      <c r="B302" s="1187" t="s">
        <v>324</v>
      </c>
      <c r="C302" s="1187" t="s">
        <v>325</v>
      </c>
      <c r="D302" s="1187"/>
      <c r="E302" s="1187" t="s">
        <v>328</v>
      </c>
      <c r="F302" s="1304" t="s">
        <v>329</v>
      </c>
      <c r="G302" s="1190">
        <v>44835</v>
      </c>
      <c r="H302" s="1190">
        <v>45161</v>
      </c>
      <c r="I302" s="1235"/>
      <c r="J302" s="1236">
        <v>23145</v>
      </c>
      <c r="K302" s="1236">
        <v>23145</v>
      </c>
      <c r="L302" s="1237">
        <v>6.0949999999999998</v>
      </c>
      <c r="M302" s="1237">
        <v>1.38</v>
      </c>
      <c r="N302" s="1237">
        <v>6.0892499999999998</v>
      </c>
      <c r="O302" s="1238">
        <v>2.2999999999999998</v>
      </c>
      <c r="P302" s="1234">
        <f>L302+M302</f>
        <v>7.4749999999999996</v>
      </c>
      <c r="Q302" s="1284">
        <f t="shared" si="107"/>
        <v>141068.77499999999</v>
      </c>
      <c r="R302" s="1285">
        <f t="shared" si="109"/>
        <v>31940.1</v>
      </c>
      <c r="S302" s="1285">
        <f t="shared" si="97"/>
        <v>173008.875</v>
      </c>
      <c r="T302" s="1285">
        <f t="shared" si="108"/>
        <v>140935.69125</v>
      </c>
      <c r="U302" s="1285">
        <f t="shared" si="110"/>
        <v>53233.5</v>
      </c>
      <c r="V302" s="1285">
        <f t="shared" si="98"/>
        <v>194169.19125</v>
      </c>
      <c r="W302" s="1285">
        <f>IF(AND(MONTH(W$4)=MONTH($H302),YEAR(W$4)=YEAR($H302)),#REF!,IF(AND(MONTH(W$4)=MONTH($G302),YEAR(W$4)=YEAR($G302)),#REF!,IF(AND(W$4&lt;($H302+1),(W$4+1)&gt;$G302),$Q302,0)))</f>
        <v>141068.77499999999</v>
      </c>
      <c r="X302" s="1285">
        <f>IF(AND(MONTH(X$4)=MONTH($H302),YEAR(X$4)=YEAR($H302)),#REF!,IF(AND(MONTH(X$4)=MONTH($G302),YEAR(X$4)=YEAR($G302)),#REF!,IF(AND(X$4&lt;($H302+1),(X$4+1)&gt;$G302),$T302,0)))</f>
        <v>140935.69125</v>
      </c>
      <c r="Y302" s="1285">
        <f>IF(AND(MONTH(Y$4)=MONTH($H302),YEAR(Y$4)=YEAR($H302)),#REF!,IF(AND(MONTH(Y$4)=MONTH($G302),YEAR(Y$4)=YEAR($G302)),#REF!,IF(AND(Y$4&lt;($H302+1),(Y$4+1)&gt;$G302),$T302,0)))</f>
        <v>140935.69125</v>
      </c>
      <c r="Z302" s="1285">
        <f>IF(AND(MONTH(Z$4)=MONTH($H302),YEAR(Z$4)=YEAR($H302)),#REF!,IF(AND(MONTH(Z$4)=MONTH($G302),YEAR(Z$4)=YEAR($G302)),#REF!,IF(AND(Z$4&lt;($H302+1),(Z$4+1)&gt;$G302),$T302,0)))</f>
        <v>140935.69125</v>
      </c>
      <c r="AA302" s="1285">
        <f>IF(AND(MONTH(AA$4)=MONTH($H302),YEAR(AA$4)=YEAR($H302)),#REF!,IF(AND(MONTH(AA$4)=MONTH($G302),YEAR(AA$4)=YEAR($G302)),#REF!,IF(AND(AA$4&lt;($H302+1),(AA$4+1)&gt;$G302),$T302,0)))</f>
        <v>140935.69125</v>
      </c>
      <c r="AB302" s="1285">
        <f>IF(AND(MONTH(AB$4)=MONTH($H302),YEAR(AB$4)=YEAR($H302)),#REF!,IF(AND(MONTH(AB$4)=MONTH($G302),YEAR(AB$4)=YEAR($G302)),#REF!,IF(AND(AB$4&lt;($H302+1),(AB$4+1)&gt;$G302),$T302,0)))</f>
        <v>140935.69125</v>
      </c>
      <c r="AC302" s="1285">
        <f>IF(AND(MONTH(AC$4)=MONTH($H302),YEAR(AC$4)=YEAR($H302)),#REF!,IF(AND(MONTH(AC$4)=MONTH($G302),YEAR(AC$4)=YEAR($G302)),#REF!,IF(AND(AC$4&lt;($H302+1),(AC$4+1)&gt;$G302),$T302,0)))</f>
        <v>140935.69125</v>
      </c>
      <c r="AD302" s="1285" t="e">
        <f>IF(AND(MONTH(AD$4)=MONTH($H302),YEAR(AD$4)=YEAR($H302)),#REF!,IF(AND(MONTH(AD$4)=MONTH($G302),YEAR(AD$4)=YEAR($G302)),#REF!,IF(AND(AD$4&lt;($H302+1),(AD$4+1)&gt;$G302),$T302,0)))</f>
        <v>#REF!</v>
      </c>
      <c r="AE302" s="1285">
        <f>IF(AND(MONTH(AE$4)=MONTH($H302),YEAR(AE$4)=YEAR($H302)),#REF!,IF(AND(MONTH(AE$4)=MONTH($G302),YEAR(AE$4)=YEAR($G302)),#REF!,IF(AND(AE$4&lt;($H302+1),(AE$4+1)&gt;$G302),$T302,0)))</f>
        <v>0</v>
      </c>
      <c r="AF302" s="1285">
        <f>IF(AND(MONTH(AF$4)=MONTH($H302),YEAR(AF$4)=YEAR($H302)),#REF!,IF(AND(MONTH(AF$4)=MONTH($G302),YEAR(AF$4)=YEAR($G302)),#REF!,IF(AND(AF$4&lt;($H302+1),(AF$4+1)&gt;$G302),$T302,0)))</f>
        <v>0</v>
      </c>
      <c r="AG302" s="1285">
        <f>IF(AND(MONTH(AG$4)=MONTH($H302),YEAR(AG$4)=YEAR($H302)),#REF!,IF(AND(MONTH(AG$4)=MONTH($G302),YEAR(AG$4)=YEAR($G302)),#REF!,IF(AND(AG$4&lt;($H302+1),(AG$4+1)&gt;$G302),$T302,0)))</f>
        <v>0</v>
      </c>
      <c r="AH302" s="1285">
        <f>IF(AND(MONTH(AH$4)=MONTH($H302),YEAR(AH$4)=YEAR($H302)),#REF!,IF(AND(MONTH(AH$4)=MONTH($G302),YEAR(AH$4)=YEAR($G302)),#REF!,IF(AND(AH$4&lt;($H302+1),(AH$4+1)&gt;$G302),$T302,0)))</f>
        <v>0</v>
      </c>
      <c r="AI302" s="1285">
        <f>IF(AND(MONTH(AI$4)=MONTH($H302),YEAR(AI$4)=YEAR($H302)),#REF!,IF(AND(MONTH(AI$4)=MONTH($G302),YEAR(AI$4)=YEAR($G302)),#REF!,IF(AND(AI$4&lt;($H302+1),(AI$4+1)&gt;$G302),$R302,0)))</f>
        <v>31940.1</v>
      </c>
      <c r="AJ302" s="1285">
        <f>IF(AND(MONTH(AJ$4)=MONTH($H302),YEAR(AJ$4)=YEAR($H302)),#REF!,IF(AND(MONTH(AJ$4)=MONTH($G302),YEAR(AJ$4)=YEAR($G302)),#REF!,IF(AND(AJ$4&lt;($H302+1),(AJ$4+1)&gt;$G302),$U302,0)))</f>
        <v>53233.5</v>
      </c>
      <c r="AK302" s="1285">
        <f>IF(AND(MONTH(AK$4)=MONTH($H302),YEAR(AK$4)=YEAR($H302)),#REF!,IF(AND(MONTH(AK$4)=MONTH($G302),YEAR(AK$4)=YEAR($G302)),#REF!,IF(AND(AK$4&lt;($H302+1),(AK$4+1)&gt;$G302),$U302,0)))</f>
        <v>53233.5</v>
      </c>
      <c r="AL302" s="1285">
        <f>IF(AND(MONTH(AL$4)=MONTH($H302),YEAR(AL$4)=YEAR($H302)),#REF!,IF(AND(MONTH(AL$4)=MONTH($G302),YEAR(AL$4)=YEAR($G302)),#REF!,IF(AND(AL$4&lt;($H302+1),(AL$4+1)&gt;$G302),$U302,0)))</f>
        <v>53233.5</v>
      </c>
      <c r="AM302" s="1285">
        <f>IF(AND(MONTH(AM$4)=MONTH($H302),YEAR(AM$4)=YEAR($H302)),#REF!,IF(AND(MONTH(AM$4)=MONTH($G302),YEAR(AM$4)=YEAR($G302)),#REF!,IF(AND(AM$4&lt;($H302+1),(AM$4+1)&gt;$G302),$U302,0)))</f>
        <v>53233.5</v>
      </c>
      <c r="AN302" s="1285">
        <f>IF(AND(MONTH(AN$4)=MONTH($H302),YEAR(AN$4)=YEAR($H302)),#REF!,IF(AND(MONTH(AN$4)=MONTH($G302),YEAR(AN$4)=YEAR($G302)),#REF!,IF(AND(AN$4&lt;($H302+1),(AN$4+1)&gt;$G302),$U302,0)))</f>
        <v>53233.5</v>
      </c>
      <c r="AO302" s="1285">
        <f>IF(AND(MONTH(AO$4)=MONTH($H302),YEAR(AO$4)=YEAR($H302)),#REF!,IF(AND(MONTH(AO$4)=MONTH($G302),YEAR(AO$4)=YEAR($G302)),#REF!,IF(AND(AO$4&lt;($H302+1),(AO$4+1)&gt;$G302),$U302,0)))</f>
        <v>53233.5</v>
      </c>
      <c r="AP302" s="1285" t="e">
        <f>IF(AND(MONTH(AP$4)=MONTH($H302),YEAR(AP$4)=YEAR($H302)),#REF!,IF(AND(MONTH(AP$4)=MONTH($G302),YEAR(AP$4)=YEAR($G302)),#REF!,IF(AND(AP$4&lt;($H302+1),(AP$4+1)&gt;$G302),$U302,0)))</f>
        <v>#REF!</v>
      </c>
      <c r="AQ302" s="1285">
        <f>IF(AND(MONTH(AQ$4)=MONTH($H302),YEAR(AQ$4)=YEAR($H302)),#REF!,IF(AND(MONTH(AQ$4)=MONTH($G302),YEAR(AQ$4)=YEAR($G302)),#REF!,IF(AND(AQ$4&lt;($H302+1),(AQ$4+1)&gt;$G302),$U302,0)))</f>
        <v>0</v>
      </c>
      <c r="AR302" s="1285">
        <f>IF(AND(MONTH(AR$4)=MONTH($H302),YEAR(AR$4)=YEAR($H302)),#REF!,IF(AND(MONTH(AR$4)=MONTH($G302),YEAR(AR$4)=YEAR($G302)),#REF!,IF(AND(AR$4&lt;($H302+1),(AR$4+1)&gt;$G302),$U302,0)))</f>
        <v>0</v>
      </c>
      <c r="AS302" s="1285">
        <f>IF(AND(MONTH(AS$4)=MONTH($H302),YEAR(AS$4)=YEAR($H302)),#REF!,IF(AND(MONTH(AS$4)=MONTH($G302),YEAR(AS$4)=YEAR($G302)),#REF!,IF(AND(AS$4&lt;($H302+1),(AS$4+1)&gt;$G302),$U302,0)))</f>
        <v>0</v>
      </c>
      <c r="AT302" s="1285">
        <f>IF(AND(MONTH(AT$4)=MONTH($H302),YEAR(AT$4)=YEAR($H302)),#REF!,IF(AND(MONTH(AT$4)=MONTH($G302),YEAR(AT$4)=YEAR($G302)),#REF!,IF(AND(AT$4&lt;($H302+1),(AT$4+1)&gt;$G302),$U302,0)))</f>
        <v>0</v>
      </c>
      <c r="AU302" s="1297"/>
      <c r="AV302" s="1028"/>
      <c r="AW302" s="1028"/>
    </row>
    <row r="303" spans="1:49" ht="18" customHeight="1">
      <c r="A303" s="1186">
        <v>122</v>
      </c>
      <c r="B303" s="1196" t="s">
        <v>324</v>
      </c>
      <c r="C303" s="1196" t="s">
        <v>325</v>
      </c>
      <c r="D303" s="1196"/>
      <c r="E303" s="1209" t="s">
        <v>326</v>
      </c>
      <c r="F303" s="1350" t="s">
        <v>330</v>
      </c>
      <c r="G303" s="1211">
        <v>45162</v>
      </c>
      <c r="H303" s="1211">
        <v>45199</v>
      </c>
      <c r="I303" s="1256"/>
      <c r="J303" s="1257">
        <v>33459</v>
      </c>
      <c r="K303" s="1257">
        <v>33459</v>
      </c>
      <c r="L303" s="1258">
        <v>0</v>
      </c>
      <c r="M303" s="1258">
        <v>0</v>
      </c>
      <c r="N303" s="1259">
        <v>5.1749999999999998</v>
      </c>
      <c r="O303" s="1260">
        <v>2.2999999999999998</v>
      </c>
      <c r="P303" s="1261">
        <f>N303+O303</f>
        <v>7.4749999999999996</v>
      </c>
      <c r="Q303" s="1285">
        <f t="shared" si="107"/>
        <v>0</v>
      </c>
      <c r="R303" s="1285">
        <f t="shared" si="109"/>
        <v>0</v>
      </c>
      <c r="S303" s="1285">
        <f t="shared" si="97"/>
        <v>0</v>
      </c>
      <c r="T303" s="1285">
        <f t="shared" si="108"/>
        <v>173150.32500000001</v>
      </c>
      <c r="U303" s="1285">
        <f t="shared" si="110"/>
        <v>76955.7</v>
      </c>
      <c r="V303" s="1285">
        <f t="shared" si="98"/>
        <v>250106.02499999999</v>
      </c>
      <c r="W303" s="1285">
        <f>IF(AND(MONTH(W$4)=MONTH($H303),YEAR(W$4)=YEAR($H303)),#REF!,IF(AND(MONTH(W$4)=MONTH($G303),YEAR(W$4)=YEAR($G303)),#REF!,IF(AND(W$4&lt;($H303+1),(W$4+1)&gt;$G303),$Q303,0)))</f>
        <v>0</v>
      </c>
      <c r="X303" s="1285">
        <f>IF(AND(MONTH(X$4)=MONTH($H303),YEAR(X$4)=YEAR($H303)),#REF!,IF(AND(MONTH(X$4)=MONTH($G303),YEAR(X$4)=YEAR($G303)),#REF!,IF(AND(X$4&lt;($H303+1),(X$4+1)&gt;$G303),$T303,0)))</f>
        <v>0</v>
      </c>
      <c r="Y303" s="1285">
        <f>IF(AND(MONTH(Y$4)=MONTH($H303),YEAR(Y$4)=YEAR($H303)),#REF!,IF(AND(MONTH(Y$4)=MONTH($G303),YEAR(Y$4)=YEAR($G303)),#REF!,IF(AND(Y$4&lt;($H303+1),(Y$4+1)&gt;$G303),$T303,0)))</f>
        <v>0</v>
      </c>
      <c r="Z303" s="1285">
        <f>IF(AND(MONTH(Z$4)=MONTH($H303),YEAR(Z$4)=YEAR($H303)),#REF!,IF(AND(MONTH(Z$4)=MONTH($G303),YEAR(Z$4)=YEAR($G303)),#REF!,IF(AND(Z$4&lt;($H303+1),(Z$4+1)&gt;$G303),$T303,0)))</f>
        <v>0</v>
      </c>
      <c r="AA303" s="1285">
        <f>IF(AND(MONTH(AA$4)=MONTH($H303),YEAR(AA$4)=YEAR($H303)),#REF!,IF(AND(MONTH(AA$4)=MONTH($G303),YEAR(AA$4)=YEAR($G303)),#REF!,IF(AND(AA$4&lt;($H303+1),(AA$4+1)&gt;$G303),$T303,0)))</f>
        <v>0</v>
      </c>
      <c r="AB303" s="1285">
        <f>IF(AND(MONTH(AB$4)=MONTH($H303),YEAR(AB$4)=YEAR($H303)),#REF!,IF(AND(MONTH(AB$4)=MONTH($G303),YEAR(AB$4)=YEAR($G303)),#REF!,IF(AND(AB$4&lt;($H303+1),(AB$4+1)&gt;$G303),$T303,0)))</f>
        <v>0</v>
      </c>
      <c r="AC303" s="1285">
        <f>IF(AND(MONTH(AC$4)=MONTH($H303),YEAR(AC$4)=YEAR($H303)),#REF!,IF(AND(MONTH(AC$4)=MONTH($G303),YEAR(AC$4)=YEAR($G303)),#REF!,IF(AND(AC$4&lt;($H303+1),(AC$4+1)&gt;$G303),$T303,0)))</f>
        <v>0</v>
      </c>
      <c r="AD303" s="1285" t="e">
        <f>IF(AND(MONTH(AD$4)=MONTH($H303),YEAR(AD$4)=YEAR($H303)),#REF!,IF(AND(MONTH(AD$4)=MONTH($G303),YEAR(AD$4)=YEAR($G303)),#REF!,IF(AND(AD$4&lt;($H303+1),(AD$4+1)&gt;$G303),$T303,0)))</f>
        <v>#REF!</v>
      </c>
      <c r="AE303" s="1285" t="e">
        <f>IF(AND(MONTH(AE$4)=MONTH($H303),YEAR(AE$4)=YEAR($H303)),#REF!,IF(AND(MONTH(AE$4)=MONTH($G303),YEAR(AE$4)=YEAR($G303)),#REF!,IF(AND(AE$4&lt;($H303+1),(AE$4+1)&gt;$G303),$T303,0)))</f>
        <v>#REF!</v>
      </c>
      <c r="AF303" s="1285">
        <f>IF(AND(MONTH(AF$4)=MONTH($H303),YEAR(AF$4)=YEAR($H303)),#REF!,IF(AND(MONTH(AF$4)=MONTH($G303),YEAR(AF$4)=YEAR($G303)),#REF!,IF(AND(AF$4&lt;($H303+1),(AF$4+1)&gt;$G303),$T303,0)))</f>
        <v>0</v>
      </c>
      <c r="AG303" s="1285">
        <f>IF(AND(MONTH(AG$4)=MONTH($H303),YEAR(AG$4)=YEAR($H303)),#REF!,IF(AND(MONTH(AG$4)=MONTH($G303),YEAR(AG$4)=YEAR($G303)),#REF!,IF(AND(AG$4&lt;($H303+1),(AG$4+1)&gt;$G303),$T303,0)))</f>
        <v>0</v>
      </c>
      <c r="AH303" s="1285">
        <f>IF(AND(MONTH(AH$4)=MONTH($H303),YEAR(AH$4)=YEAR($H303)),#REF!,IF(AND(MONTH(AH$4)=MONTH($G303),YEAR(AH$4)=YEAR($G303)),#REF!,IF(AND(AH$4&lt;($H303+1),(AH$4+1)&gt;$G303),$T303,0)))</f>
        <v>0</v>
      </c>
      <c r="AI303" s="1285">
        <f>IF(AND(MONTH(AI$4)=MONTH($H303),YEAR(AI$4)=YEAR($H303)),#REF!,IF(AND(MONTH(AI$4)=MONTH($G303),YEAR(AI$4)=YEAR($G303)),#REF!,IF(AND(AI$4&lt;($H303+1),(AI$4+1)&gt;$G303),$R303,0)))</f>
        <v>0</v>
      </c>
      <c r="AJ303" s="1285">
        <f>IF(AND(MONTH(AJ$4)=MONTH($H303),YEAR(AJ$4)=YEAR($H303)),#REF!,IF(AND(MONTH(AJ$4)=MONTH($G303),YEAR(AJ$4)=YEAR($G303)),#REF!,IF(AND(AJ$4&lt;($H303+1),(AJ$4+1)&gt;$G303),$U303,0)))</f>
        <v>0</v>
      </c>
      <c r="AK303" s="1285">
        <f>IF(AND(MONTH(AK$4)=MONTH($H303),YEAR(AK$4)=YEAR($H303)),#REF!,IF(AND(MONTH(AK$4)=MONTH($G303),YEAR(AK$4)=YEAR($G303)),#REF!,IF(AND(AK$4&lt;($H303+1),(AK$4+1)&gt;$G303),$U303,0)))</f>
        <v>0</v>
      </c>
      <c r="AL303" s="1285">
        <f>IF(AND(MONTH(AL$4)=MONTH($H303),YEAR(AL$4)=YEAR($H303)),#REF!,IF(AND(MONTH(AL$4)=MONTH($G303),YEAR(AL$4)=YEAR($G303)),#REF!,IF(AND(AL$4&lt;($H303+1),(AL$4+1)&gt;$G303),$U303,0)))</f>
        <v>0</v>
      </c>
      <c r="AM303" s="1285">
        <f>IF(AND(MONTH(AM$4)=MONTH($H303),YEAR(AM$4)=YEAR($H303)),#REF!,IF(AND(MONTH(AM$4)=MONTH($G303),YEAR(AM$4)=YEAR($G303)),#REF!,IF(AND(AM$4&lt;($H303+1),(AM$4+1)&gt;$G303),$U303,0)))</f>
        <v>0</v>
      </c>
      <c r="AN303" s="1285">
        <f>IF(AND(MONTH(AN$4)=MONTH($H303),YEAR(AN$4)=YEAR($H303)),#REF!,IF(AND(MONTH(AN$4)=MONTH($G303),YEAR(AN$4)=YEAR($G303)),#REF!,IF(AND(AN$4&lt;($H303+1),(AN$4+1)&gt;$G303),$U303,0)))</f>
        <v>0</v>
      </c>
      <c r="AO303" s="1285">
        <f>IF(AND(MONTH(AO$4)=MONTH($H303),YEAR(AO$4)=YEAR($H303)),#REF!,IF(AND(MONTH(AO$4)=MONTH($G303),YEAR(AO$4)=YEAR($G303)),#REF!,IF(AND(AO$4&lt;($H303+1),(AO$4+1)&gt;$G303),$U303,0)))</f>
        <v>0</v>
      </c>
      <c r="AP303" s="1285" t="e">
        <f>IF(AND(MONTH(AP$4)=MONTH($H303),YEAR(AP$4)=YEAR($H303)),#REF!,IF(AND(MONTH(AP$4)=MONTH($G303),YEAR(AP$4)=YEAR($G303)),#REF!,IF(AND(AP$4&lt;($H303+1),(AP$4+1)&gt;$G303),$U303,0)))</f>
        <v>#REF!</v>
      </c>
      <c r="AQ303" s="1285" t="e">
        <f>IF(AND(MONTH(AQ$4)=MONTH($H303),YEAR(AQ$4)=YEAR($H303)),#REF!,IF(AND(MONTH(AQ$4)=MONTH($G303),YEAR(AQ$4)=YEAR($G303)),#REF!,IF(AND(AQ$4&lt;($H303+1),(AQ$4+1)&gt;$G303),$U303,0)))</f>
        <v>#REF!</v>
      </c>
      <c r="AR303" s="1285">
        <f>IF(AND(MONTH(AR$4)=MONTH($H303),YEAR(AR$4)=YEAR($H303)),#REF!,IF(AND(MONTH(AR$4)=MONTH($G303),YEAR(AR$4)=YEAR($G303)),#REF!,IF(AND(AR$4&lt;($H303+1),(AR$4+1)&gt;$G303),$U303,0)))</f>
        <v>0</v>
      </c>
      <c r="AS303" s="1285">
        <f>IF(AND(MONTH(AS$4)=MONTH($H303),YEAR(AS$4)=YEAR($H303)),#REF!,IF(AND(MONTH(AS$4)=MONTH($G303),YEAR(AS$4)=YEAR($G303)),#REF!,IF(AND(AS$4&lt;($H303+1),(AS$4+1)&gt;$G303),$U303,0)))</f>
        <v>0</v>
      </c>
      <c r="AT303" s="1285">
        <f>IF(AND(MONTH(AT$4)=MONTH($H303),YEAR(AT$4)=YEAR($H303)),#REF!,IF(AND(MONTH(AT$4)=MONTH($G303),YEAR(AT$4)=YEAR($G303)),#REF!,IF(AND(AT$4&lt;($H303+1),(AT$4+1)&gt;$G303),$U303,0)))</f>
        <v>0</v>
      </c>
      <c r="AU303" s="1300"/>
      <c r="AV303" s="1028"/>
      <c r="AW303" s="1028"/>
    </row>
    <row r="304" spans="1:49" ht="18" customHeight="1">
      <c r="A304" s="1186">
        <v>122</v>
      </c>
      <c r="B304" s="1196" t="s">
        <v>324</v>
      </c>
      <c r="C304" s="1196" t="s">
        <v>325</v>
      </c>
      <c r="D304" s="1196"/>
      <c r="E304" s="1209"/>
      <c r="F304" s="1350" t="s">
        <v>330</v>
      </c>
      <c r="G304" s="1211">
        <v>45200</v>
      </c>
      <c r="H304" s="1211">
        <v>45565</v>
      </c>
      <c r="I304" s="1256"/>
      <c r="J304" s="1257">
        <v>0</v>
      </c>
      <c r="K304" s="1257">
        <v>33459</v>
      </c>
      <c r="L304" s="1258">
        <v>0</v>
      </c>
      <c r="M304" s="1258">
        <v>0</v>
      </c>
      <c r="N304" s="1259">
        <v>5.4050000000000002</v>
      </c>
      <c r="O304" s="1260">
        <v>2.2999999999999998</v>
      </c>
      <c r="P304" s="1261">
        <f>N304+O304</f>
        <v>7.7050000000000001</v>
      </c>
      <c r="Q304" s="1285">
        <f t="shared" si="107"/>
        <v>0</v>
      </c>
      <c r="R304" s="1285">
        <f t="shared" si="109"/>
        <v>0</v>
      </c>
      <c r="S304" s="1285">
        <f t="shared" ref="S304:S308" si="111">SUM(Q304:R304)</f>
        <v>0</v>
      </c>
      <c r="T304" s="1285">
        <f t="shared" si="108"/>
        <v>180845.89499999999</v>
      </c>
      <c r="U304" s="1285">
        <f t="shared" si="110"/>
        <v>76955.7</v>
      </c>
      <c r="V304" s="1285">
        <f t="shared" ref="V304:V308" si="112">SUM(T304:U304)</f>
        <v>257801.595</v>
      </c>
      <c r="W304" s="1285">
        <f>IF(AND(MONTH(W$4)=MONTH($H304),YEAR(W$4)=YEAR($H304)),#REF!,IF(AND(MONTH(W$4)=MONTH($G304),YEAR(W$4)=YEAR($G304)),#REF!,IF(AND(W$4&lt;($H304+1),(W$4+1)&gt;$G304),$Q304,0)))</f>
        <v>0</v>
      </c>
      <c r="X304" s="1285">
        <f>IF(AND(MONTH(X$4)=MONTH($H304),YEAR(X$4)=YEAR($H304)),#REF!,IF(AND(MONTH(X$4)=MONTH($G304),YEAR(X$4)=YEAR($G304)),#REF!,IF(AND(X$4&lt;($H304+1),(X$4+1)&gt;$G304),$T304,0)))</f>
        <v>0</v>
      </c>
      <c r="Y304" s="1285">
        <f>IF(AND(MONTH(Y$4)=MONTH($H304),YEAR(Y$4)=YEAR($H304)),#REF!,IF(AND(MONTH(Y$4)=MONTH($G304),YEAR(Y$4)=YEAR($G304)),#REF!,IF(AND(Y$4&lt;($H304+1),(Y$4+1)&gt;$G304),$T304,0)))</f>
        <v>0</v>
      </c>
      <c r="Z304" s="1285">
        <f>IF(AND(MONTH(Z$4)=MONTH($H304),YEAR(Z$4)=YEAR($H304)),#REF!,IF(AND(MONTH(Z$4)=MONTH($G304),YEAR(Z$4)=YEAR($G304)),#REF!,IF(AND(Z$4&lt;($H304+1),(Z$4+1)&gt;$G304),$T304,0)))</f>
        <v>0</v>
      </c>
      <c r="AA304" s="1285">
        <f>IF(AND(MONTH(AA$4)=MONTH($H304),YEAR(AA$4)=YEAR($H304)),#REF!,IF(AND(MONTH(AA$4)=MONTH($G304),YEAR(AA$4)=YEAR($G304)),#REF!,IF(AND(AA$4&lt;($H304+1),(AA$4+1)&gt;$G304),$T304,0)))</f>
        <v>0</v>
      </c>
      <c r="AB304" s="1285">
        <f>IF(AND(MONTH(AB$4)=MONTH($H304),YEAR(AB$4)=YEAR($H304)),#REF!,IF(AND(MONTH(AB$4)=MONTH($G304),YEAR(AB$4)=YEAR($G304)),#REF!,IF(AND(AB$4&lt;($H304+1),(AB$4+1)&gt;$G304),$T304,0)))</f>
        <v>0</v>
      </c>
      <c r="AC304" s="1285">
        <f>IF(AND(MONTH(AC$4)=MONTH($H304),YEAR(AC$4)=YEAR($H304)),#REF!,IF(AND(MONTH(AC$4)=MONTH($G304),YEAR(AC$4)=YEAR($G304)),#REF!,IF(AND(AC$4&lt;($H304+1),(AC$4+1)&gt;$G304),$T304,0)))</f>
        <v>0</v>
      </c>
      <c r="AD304" s="1285">
        <f>IF(AND(MONTH(AD$4)=MONTH($H304),YEAR(AD$4)=YEAR($H304)),#REF!,IF(AND(MONTH(AD$4)=MONTH($G304),YEAR(AD$4)=YEAR($G304)),#REF!,IF(AND(AD$4&lt;($H304+1),(AD$4+1)&gt;$G304),$T304,0)))</f>
        <v>0</v>
      </c>
      <c r="AE304" s="1285">
        <f>IF(AND(MONTH(AE$4)=MONTH($H304),YEAR(AE$4)=YEAR($H304)),#REF!,IF(AND(MONTH(AE$4)=MONTH($G304),YEAR(AE$4)=YEAR($G304)),#REF!,IF(AND(AE$4&lt;($H304+1),(AE$4+1)&gt;$G304),$T304,0)))</f>
        <v>0</v>
      </c>
      <c r="AF304" s="1285" t="e">
        <f>IF(AND(MONTH(AF$4)=MONTH($H304),YEAR(AF$4)=YEAR($H304)),#REF!,IF(AND(MONTH(AF$4)=MONTH($G304),YEAR(AF$4)=YEAR($G304)),#REF!,IF(AND(AF$4&lt;($H304+1),(AF$4+1)&gt;$G304),$T304,0)))</f>
        <v>#REF!</v>
      </c>
      <c r="AG304" s="1285">
        <f>IF(AND(MONTH(AG$4)=MONTH($H304),YEAR(AG$4)=YEAR($H304)),#REF!,IF(AND(MONTH(AG$4)=MONTH($G304),YEAR(AG$4)=YEAR($G304)),#REF!,IF(AND(AG$4&lt;($H304+1),(AG$4+1)&gt;$G304),$T304,0)))</f>
        <v>180845.89499999999</v>
      </c>
      <c r="AH304" s="1285">
        <f>IF(AND(MONTH(AH$4)=MONTH($H304),YEAR(AH$4)=YEAR($H304)),#REF!,IF(AND(MONTH(AH$4)=MONTH($G304),YEAR(AH$4)=YEAR($G304)),#REF!,IF(AND(AH$4&lt;($H304+1),(AH$4+1)&gt;$G304),$T304,0)))</f>
        <v>180845.89499999999</v>
      </c>
      <c r="AI304" s="1285">
        <f>IF(AND(MONTH(AI$4)=MONTH($H304),YEAR(AI$4)=YEAR($H304)),#REF!,IF(AND(MONTH(AI$4)=MONTH($G304),YEAR(AI$4)=YEAR($G304)),#REF!,IF(AND(AI$4&lt;($H304+1),(AI$4+1)&gt;$G304),$R304,0)))</f>
        <v>0</v>
      </c>
      <c r="AJ304" s="1285">
        <f>IF(AND(MONTH(AJ$4)=MONTH($H304),YEAR(AJ$4)=YEAR($H304)),#REF!,IF(AND(MONTH(AJ$4)=MONTH($G304),YEAR(AJ$4)=YEAR($G304)),#REF!,IF(AND(AJ$4&lt;($H304+1),(AJ$4+1)&gt;$G304),$U304,0)))</f>
        <v>0</v>
      </c>
      <c r="AK304" s="1285">
        <f>IF(AND(MONTH(AK$4)=MONTH($H304),YEAR(AK$4)=YEAR($H304)),#REF!,IF(AND(MONTH(AK$4)=MONTH($G304),YEAR(AK$4)=YEAR($G304)),#REF!,IF(AND(AK$4&lt;($H304+1),(AK$4+1)&gt;$G304),$U304,0)))</f>
        <v>0</v>
      </c>
      <c r="AL304" s="1285">
        <f>IF(AND(MONTH(AL$4)=MONTH($H304),YEAR(AL$4)=YEAR($H304)),#REF!,IF(AND(MONTH(AL$4)=MONTH($G304),YEAR(AL$4)=YEAR($G304)),#REF!,IF(AND(AL$4&lt;($H304+1),(AL$4+1)&gt;$G304),$U304,0)))</f>
        <v>0</v>
      </c>
      <c r="AM304" s="1285">
        <f>IF(AND(MONTH(AM$4)=MONTH($H304),YEAR(AM$4)=YEAR($H304)),#REF!,IF(AND(MONTH(AM$4)=MONTH($G304),YEAR(AM$4)=YEAR($G304)),#REF!,IF(AND(AM$4&lt;($H304+1),(AM$4+1)&gt;$G304),$U304,0)))</f>
        <v>0</v>
      </c>
      <c r="AN304" s="1285">
        <f>IF(AND(MONTH(AN$4)=MONTH($H304),YEAR(AN$4)=YEAR($H304)),#REF!,IF(AND(MONTH(AN$4)=MONTH($G304),YEAR(AN$4)=YEAR($G304)),#REF!,IF(AND(AN$4&lt;($H304+1),(AN$4+1)&gt;$G304),$U304,0)))</f>
        <v>0</v>
      </c>
      <c r="AO304" s="1285">
        <f>IF(AND(MONTH(AO$4)=MONTH($H304),YEAR(AO$4)=YEAR($H304)),#REF!,IF(AND(MONTH(AO$4)=MONTH($G304),YEAR(AO$4)=YEAR($G304)),#REF!,IF(AND(AO$4&lt;($H304+1),(AO$4+1)&gt;$G304),$U304,0)))</f>
        <v>0</v>
      </c>
      <c r="AP304" s="1285">
        <f>IF(AND(MONTH(AP$4)=MONTH($H304),YEAR(AP$4)=YEAR($H304)),#REF!,IF(AND(MONTH(AP$4)=MONTH($G304),YEAR(AP$4)=YEAR($G304)),#REF!,IF(AND(AP$4&lt;($H304+1),(AP$4+1)&gt;$G304),$U304,0)))</f>
        <v>0</v>
      </c>
      <c r="AQ304" s="1285">
        <f>IF(AND(MONTH(AQ$4)=MONTH($H304),YEAR(AQ$4)=YEAR($H304)),#REF!,IF(AND(MONTH(AQ$4)=MONTH($G304),YEAR(AQ$4)=YEAR($G304)),#REF!,IF(AND(AQ$4&lt;($H304+1),(AQ$4+1)&gt;$G304),$U304,0)))</f>
        <v>0</v>
      </c>
      <c r="AR304" s="1285" t="e">
        <f>IF(AND(MONTH(AR$4)=MONTH($H304),YEAR(AR$4)=YEAR($H304)),#REF!,IF(AND(MONTH(AR$4)=MONTH($G304),YEAR(AR$4)=YEAR($G304)),#REF!,IF(AND(AR$4&lt;($H304+1),(AR$4+1)&gt;$G304),$U304,0)))</f>
        <v>#REF!</v>
      </c>
      <c r="AS304" s="1285">
        <f>IF(AND(MONTH(AS$4)=MONTH($H304),YEAR(AS$4)=YEAR($H304)),#REF!,IF(AND(MONTH(AS$4)=MONTH($G304),YEAR(AS$4)=YEAR($G304)),#REF!,IF(AND(AS$4&lt;($H304+1),(AS$4+1)&gt;$G304),$U304,0)))</f>
        <v>76955.7</v>
      </c>
      <c r="AT304" s="1285">
        <f>IF(AND(MONTH(AT$4)=MONTH($H304),YEAR(AT$4)=YEAR($H304)),#REF!,IF(AND(MONTH(AT$4)=MONTH($G304),YEAR(AT$4)=YEAR($G304)),#REF!,IF(AND(AT$4&lt;($H304+1),(AT$4+1)&gt;$G304),$U304,0)))</f>
        <v>76955.7</v>
      </c>
      <c r="AU304" s="1300"/>
      <c r="AV304" s="1028"/>
      <c r="AW304" s="1028"/>
    </row>
    <row r="305" spans="1:49" ht="18" customHeight="1">
      <c r="A305" s="1186">
        <v>122</v>
      </c>
      <c r="B305" s="1196" t="s">
        <v>324</v>
      </c>
      <c r="C305" s="1196" t="s">
        <v>325</v>
      </c>
      <c r="D305" s="1196"/>
      <c r="E305" s="1209"/>
      <c r="F305" s="1350" t="s">
        <v>330</v>
      </c>
      <c r="G305" s="1211">
        <v>45566</v>
      </c>
      <c r="H305" s="1211">
        <v>45930</v>
      </c>
      <c r="I305" s="1256"/>
      <c r="J305" s="1257">
        <v>0</v>
      </c>
      <c r="K305" s="1257">
        <v>33459</v>
      </c>
      <c r="L305" s="1258">
        <v>0</v>
      </c>
      <c r="M305" s="1258">
        <v>0</v>
      </c>
      <c r="N305" s="1259">
        <v>5.75</v>
      </c>
      <c r="O305" s="1260">
        <v>2.2999999999999998</v>
      </c>
      <c r="P305" s="1261">
        <f>N305+O305</f>
        <v>8.0500000000000007</v>
      </c>
      <c r="Q305" s="1285">
        <f t="shared" si="107"/>
        <v>0</v>
      </c>
      <c r="R305" s="1285">
        <f t="shared" si="109"/>
        <v>0</v>
      </c>
      <c r="S305" s="1285">
        <f t="shared" si="111"/>
        <v>0</v>
      </c>
      <c r="T305" s="1285">
        <f t="shared" si="108"/>
        <v>192389.25</v>
      </c>
      <c r="U305" s="1285">
        <f t="shared" si="110"/>
        <v>76955.7</v>
      </c>
      <c r="V305" s="1285">
        <f t="shared" si="112"/>
        <v>269344.95</v>
      </c>
      <c r="W305" s="1285">
        <f>IF(AND(MONTH(W$4)=MONTH($H305),YEAR(W$4)=YEAR($H305)),#REF!,IF(AND(MONTH(W$4)=MONTH($G305),YEAR(W$4)=YEAR($G305)),#REF!,IF(AND(W$4&lt;($H305+1),(W$4+1)&gt;$G305),$Q305,0)))</f>
        <v>0</v>
      </c>
      <c r="X305" s="1285">
        <f>IF(AND(MONTH(X$4)=MONTH($H305),YEAR(X$4)=YEAR($H305)),#REF!,IF(AND(MONTH(X$4)=MONTH($G305),YEAR(X$4)=YEAR($G305)),#REF!,IF(AND(X$4&lt;($H305+1),(X$4+1)&gt;$G305),$T305,0)))</f>
        <v>0</v>
      </c>
      <c r="Y305" s="1285">
        <f>IF(AND(MONTH(Y$4)=MONTH($H305),YEAR(Y$4)=YEAR($H305)),#REF!,IF(AND(MONTH(Y$4)=MONTH($G305),YEAR(Y$4)=YEAR($G305)),#REF!,IF(AND(Y$4&lt;($H305+1),(Y$4+1)&gt;$G305),$T305,0)))</f>
        <v>0</v>
      </c>
      <c r="Z305" s="1285">
        <f>IF(AND(MONTH(Z$4)=MONTH($H305),YEAR(Z$4)=YEAR($H305)),#REF!,IF(AND(MONTH(Z$4)=MONTH($G305),YEAR(Z$4)=YEAR($G305)),#REF!,IF(AND(Z$4&lt;($H305+1),(Z$4+1)&gt;$G305),$T305,0)))</f>
        <v>0</v>
      </c>
      <c r="AA305" s="1285">
        <f>IF(AND(MONTH(AA$4)=MONTH($H305),YEAR(AA$4)=YEAR($H305)),#REF!,IF(AND(MONTH(AA$4)=MONTH($G305),YEAR(AA$4)=YEAR($G305)),#REF!,IF(AND(AA$4&lt;($H305+1),(AA$4+1)&gt;$G305),$T305,0)))</f>
        <v>0</v>
      </c>
      <c r="AB305" s="1285">
        <f>IF(AND(MONTH(AB$4)=MONTH($H305),YEAR(AB$4)=YEAR($H305)),#REF!,IF(AND(MONTH(AB$4)=MONTH($G305),YEAR(AB$4)=YEAR($G305)),#REF!,IF(AND(AB$4&lt;($H305+1),(AB$4+1)&gt;$G305),$T305,0)))</f>
        <v>0</v>
      </c>
      <c r="AC305" s="1285">
        <f>IF(AND(MONTH(AC$4)=MONTH($H305),YEAR(AC$4)=YEAR($H305)),#REF!,IF(AND(MONTH(AC$4)=MONTH($G305),YEAR(AC$4)=YEAR($G305)),#REF!,IF(AND(AC$4&lt;($H305+1),(AC$4+1)&gt;$G305),$T305,0)))</f>
        <v>0</v>
      </c>
      <c r="AD305" s="1285">
        <f>IF(AND(MONTH(AD$4)=MONTH($H305),YEAR(AD$4)=YEAR($H305)),#REF!,IF(AND(MONTH(AD$4)=MONTH($G305),YEAR(AD$4)=YEAR($G305)),#REF!,IF(AND(AD$4&lt;($H305+1),(AD$4+1)&gt;$G305),$T305,0)))</f>
        <v>0</v>
      </c>
      <c r="AE305" s="1285">
        <f>IF(AND(MONTH(AE$4)=MONTH($H305),YEAR(AE$4)=YEAR($H305)),#REF!,IF(AND(MONTH(AE$4)=MONTH($G305),YEAR(AE$4)=YEAR($G305)),#REF!,IF(AND(AE$4&lt;($H305+1),(AE$4+1)&gt;$G305),$T305,0)))</f>
        <v>0</v>
      </c>
      <c r="AF305" s="1285">
        <f>IF(AND(MONTH(AF$4)=MONTH($H305),YEAR(AF$4)=YEAR($H305)),#REF!,IF(AND(MONTH(AF$4)=MONTH($G305),YEAR(AF$4)=YEAR($G305)),#REF!,IF(AND(AF$4&lt;($H305+1),(AF$4+1)&gt;$G305),$T305,0)))</f>
        <v>0</v>
      </c>
      <c r="AG305" s="1285">
        <f>IF(AND(MONTH(AG$4)=MONTH($H305),YEAR(AG$4)=YEAR($H305)),#REF!,IF(AND(MONTH(AG$4)=MONTH($G305),YEAR(AG$4)=YEAR($G305)),#REF!,IF(AND(AG$4&lt;($H305+1),(AG$4+1)&gt;$G305),$T305,0)))</f>
        <v>0</v>
      </c>
      <c r="AH305" s="1285">
        <f>IF(AND(MONTH(AH$4)=MONTH($H305),YEAR(AH$4)=YEAR($H305)),#REF!,IF(AND(MONTH(AH$4)=MONTH($G305),YEAR(AH$4)=YEAR($G305)),#REF!,IF(AND(AH$4&lt;($H305+1),(AH$4+1)&gt;$G305),$T305,0)))</f>
        <v>0</v>
      </c>
      <c r="AI305" s="1285">
        <f>IF(AND(MONTH(AI$4)=MONTH($H305),YEAR(AI$4)=YEAR($H305)),#REF!,IF(AND(MONTH(AI$4)=MONTH($G305),YEAR(AI$4)=YEAR($G305)),#REF!,IF(AND(AI$4&lt;($H305+1),(AI$4+1)&gt;$G305),$R305,0)))</f>
        <v>0</v>
      </c>
      <c r="AJ305" s="1285">
        <f>IF(AND(MONTH(AJ$4)=MONTH($H305),YEAR(AJ$4)=YEAR($H305)),#REF!,IF(AND(MONTH(AJ$4)=MONTH($G305),YEAR(AJ$4)=YEAR($G305)),#REF!,IF(AND(AJ$4&lt;($H305+1),(AJ$4+1)&gt;$G305),$U305,0)))</f>
        <v>0</v>
      </c>
      <c r="AK305" s="1285">
        <f>IF(AND(MONTH(AK$4)=MONTH($H305),YEAR(AK$4)=YEAR($H305)),#REF!,IF(AND(MONTH(AK$4)=MONTH($G305),YEAR(AK$4)=YEAR($G305)),#REF!,IF(AND(AK$4&lt;($H305+1),(AK$4+1)&gt;$G305),$U305,0)))</f>
        <v>0</v>
      </c>
      <c r="AL305" s="1285">
        <f>IF(AND(MONTH(AL$4)=MONTH($H305),YEAR(AL$4)=YEAR($H305)),#REF!,IF(AND(MONTH(AL$4)=MONTH($G305),YEAR(AL$4)=YEAR($G305)),#REF!,IF(AND(AL$4&lt;($H305+1),(AL$4+1)&gt;$G305),$U305,0)))</f>
        <v>0</v>
      </c>
      <c r="AM305" s="1285">
        <f>IF(AND(MONTH(AM$4)=MONTH($H305),YEAR(AM$4)=YEAR($H305)),#REF!,IF(AND(MONTH(AM$4)=MONTH($G305),YEAR(AM$4)=YEAR($G305)),#REF!,IF(AND(AM$4&lt;($H305+1),(AM$4+1)&gt;$G305),$U305,0)))</f>
        <v>0</v>
      </c>
      <c r="AN305" s="1285">
        <f>IF(AND(MONTH(AN$4)=MONTH($H305),YEAR(AN$4)=YEAR($H305)),#REF!,IF(AND(MONTH(AN$4)=MONTH($G305),YEAR(AN$4)=YEAR($G305)),#REF!,IF(AND(AN$4&lt;($H305+1),(AN$4+1)&gt;$G305),$U305,0)))</f>
        <v>0</v>
      </c>
      <c r="AO305" s="1285">
        <f>IF(AND(MONTH(AO$4)=MONTH($H305),YEAR(AO$4)=YEAR($H305)),#REF!,IF(AND(MONTH(AO$4)=MONTH($G305),YEAR(AO$4)=YEAR($G305)),#REF!,IF(AND(AO$4&lt;($H305+1),(AO$4+1)&gt;$G305),$U305,0)))</f>
        <v>0</v>
      </c>
      <c r="AP305" s="1285">
        <f>IF(AND(MONTH(AP$4)=MONTH($H305),YEAR(AP$4)=YEAR($H305)),#REF!,IF(AND(MONTH(AP$4)=MONTH($G305),YEAR(AP$4)=YEAR($G305)),#REF!,IF(AND(AP$4&lt;($H305+1),(AP$4+1)&gt;$G305),$U305,0)))</f>
        <v>0</v>
      </c>
      <c r="AQ305" s="1285">
        <f>IF(AND(MONTH(AQ$4)=MONTH($H305),YEAR(AQ$4)=YEAR($H305)),#REF!,IF(AND(MONTH(AQ$4)=MONTH($G305),YEAR(AQ$4)=YEAR($G305)),#REF!,IF(AND(AQ$4&lt;($H305+1),(AQ$4+1)&gt;$G305),$U305,0)))</f>
        <v>0</v>
      </c>
      <c r="AR305" s="1285">
        <f>IF(AND(MONTH(AR$4)=MONTH($H305),YEAR(AR$4)=YEAR($H305)),#REF!,IF(AND(MONTH(AR$4)=MONTH($G305),YEAR(AR$4)=YEAR($G305)),#REF!,IF(AND(AR$4&lt;($H305+1),(AR$4+1)&gt;$G305),$U305,0)))</f>
        <v>0</v>
      </c>
      <c r="AS305" s="1285">
        <f>IF(AND(MONTH(AS$4)=MONTH($H305),YEAR(AS$4)=YEAR($H305)),#REF!,IF(AND(MONTH(AS$4)=MONTH($G305),YEAR(AS$4)=YEAR($G305)),#REF!,IF(AND(AS$4&lt;($H305+1),(AS$4+1)&gt;$G305),$U305,0)))</f>
        <v>0</v>
      </c>
      <c r="AT305" s="1285">
        <f>IF(AND(MONTH(AT$4)=MONTH($H305),YEAR(AT$4)=YEAR($H305)),#REF!,IF(AND(MONTH(AT$4)=MONTH($G305),YEAR(AT$4)=YEAR($G305)),#REF!,IF(AND(AT$4&lt;($H305+1),(AT$4+1)&gt;$G305),$U305,0)))</f>
        <v>0</v>
      </c>
      <c r="AU305" s="1300"/>
      <c r="AV305" s="1028"/>
      <c r="AW305" s="1028"/>
    </row>
    <row r="306" spans="1:49" ht="18" customHeight="1">
      <c r="A306" s="1186">
        <v>122</v>
      </c>
      <c r="B306" s="1196" t="s">
        <v>324</v>
      </c>
      <c r="C306" s="1196" t="s">
        <v>325</v>
      </c>
      <c r="D306" s="1196"/>
      <c r="E306" s="1209"/>
      <c r="F306" s="1350" t="s">
        <v>330</v>
      </c>
      <c r="G306" s="1211">
        <v>45931</v>
      </c>
      <c r="H306" s="1211">
        <v>46295</v>
      </c>
      <c r="I306" s="1256"/>
      <c r="J306" s="1257">
        <v>0</v>
      </c>
      <c r="K306" s="1257">
        <v>33459</v>
      </c>
      <c r="L306" s="1258">
        <v>0</v>
      </c>
      <c r="M306" s="1258">
        <v>0</v>
      </c>
      <c r="N306" s="1259">
        <v>6.0949999999999998</v>
      </c>
      <c r="O306" s="1260">
        <v>2.2999999999999998</v>
      </c>
      <c r="P306" s="1261">
        <f>N306+O306</f>
        <v>8.3949999999999996</v>
      </c>
      <c r="Q306" s="1285">
        <f t="shared" si="107"/>
        <v>0</v>
      </c>
      <c r="R306" s="1285">
        <f t="shared" si="109"/>
        <v>0</v>
      </c>
      <c r="S306" s="1285">
        <f t="shared" si="111"/>
        <v>0</v>
      </c>
      <c r="T306" s="1285">
        <f t="shared" si="108"/>
        <v>203932.60500000001</v>
      </c>
      <c r="U306" s="1285">
        <f t="shared" si="110"/>
        <v>76955.7</v>
      </c>
      <c r="V306" s="1285">
        <f t="shared" si="112"/>
        <v>280888.30499999999</v>
      </c>
      <c r="W306" s="1285">
        <f>IF(AND(MONTH(W$4)=MONTH($H306),YEAR(W$4)=YEAR($H306)),#REF!,IF(AND(MONTH(W$4)=MONTH($G306),YEAR(W$4)=YEAR($G306)),#REF!,IF(AND(W$4&lt;($H306+1),(W$4+1)&gt;$G306),$Q306,0)))</f>
        <v>0</v>
      </c>
      <c r="X306" s="1285">
        <f>IF(AND(MONTH(X$4)=MONTH($H306),YEAR(X$4)=YEAR($H306)),#REF!,IF(AND(MONTH(X$4)=MONTH($G306),YEAR(X$4)=YEAR($G306)),#REF!,IF(AND(X$4&lt;($H306+1),(X$4+1)&gt;$G306),$T306,0)))</f>
        <v>0</v>
      </c>
      <c r="Y306" s="1285">
        <f>IF(AND(MONTH(Y$4)=MONTH($H306),YEAR(Y$4)=YEAR($H306)),#REF!,IF(AND(MONTH(Y$4)=MONTH($G306),YEAR(Y$4)=YEAR($G306)),#REF!,IF(AND(Y$4&lt;($H306+1),(Y$4+1)&gt;$G306),$T306,0)))</f>
        <v>0</v>
      </c>
      <c r="Z306" s="1285">
        <f>IF(AND(MONTH(Z$4)=MONTH($H306),YEAR(Z$4)=YEAR($H306)),#REF!,IF(AND(MONTH(Z$4)=MONTH($G306),YEAR(Z$4)=YEAR($G306)),#REF!,IF(AND(Z$4&lt;($H306+1),(Z$4+1)&gt;$G306),$T306,0)))</f>
        <v>0</v>
      </c>
      <c r="AA306" s="1285">
        <f>IF(AND(MONTH(AA$4)=MONTH($H306),YEAR(AA$4)=YEAR($H306)),#REF!,IF(AND(MONTH(AA$4)=MONTH($G306),YEAR(AA$4)=YEAR($G306)),#REF!,IF(AND(AA$4&lt;($H306+1),(AA$4+1)&gt;$G306),$T306,0)))</f>
        <v>0</v>
      </c>
      <c r="AB306" s="1285">
        <f>IF(AND(MONTH(AB$4)=MONTH($H306),YEAR(AB$4)=YEAR($H306)),#REF!,IF(AND(MONTH(AB$4)=MONTH($G306),YEAR(AB$4)=YEAR($G306)),#REF!,IF(AND(AB$4&lt;($H306+1),(AB$4+1)&gt;$G306),$T306,0)))</f>
        <v>0</v>
      </c>
      <c r="AC306" s="1285">
        <f>IF(AND(MONTH(AC$4)=MONTH($H306),YEAR(AC$4)=YEAR($H306)),#REF!,IF(AND(MONTH(AC$4)=MONTH($G306),YEAR(AC$4)=YEAR($G306)),#REF!,IF(AND(AC$4&lt;($H306+1),(AC$4+1)&gt;$G306),$T306,0)))</f>
        <v>0</v>
      </c>
      <c r="AD306" s="1285">
        <f>IF(AND(MONTH(AD$4)=MONTH($H306),YEAR(AD$4)=YEAR($H306)),#REF!,IF(AND(MONTH(AD$4)=MONTH($G306),YEAR(AD$4)=YEAR($G306)),#REF!,IF(AND(AD$4&lt;($H306+1),(AD$4+1)&gt;$G306),$T306,0)))</f>
        <v>0</v>
      </c>
      <c r="AE306" s="1285">
        <f>IF(AND(MONTH(AE$4)=MONTH($H306),YEAR(AE$4)=YEAR($H306)),#REF!,IF(AND(MONTH(AE$4)=MONTH($G306),YEAR(AE$4)=YEAR($G306)),#REF!,IF(AND(AE$4&lt;($H306+1),(AE$4+1)&gt;$G306),$T306,0)))</f>
        <v>0</v>
      </c>
      <c r="AF306" s="1285">
        <f>IF(AND(MONTH(AF$4)=MONTH($H306),YEAR(AF$4)=YEAR($H306)),#REF!,IF(AND(MONTH(AF$4)=MONTH($G306),YEAR(AF$4)=YEAR($G306)),#REF!,IF(AND(AF$4&lt;($H306+1),(AF$4+1)&gt;$G306),$T306,0)))</f>
        <v>0</v>
      </c>
      <c r="AG306" s="1285">
        <f>IF(AND(MONTH(AG$4)=MONTH($H306),YEAR(AG$4)=YEAR($H306)),#REF!,IF(AND(MONTH(AG$4)=MONTH($G306),YEAR(AG$4)=YEAR($G306)),#REF!,IF(AND(AG$4&lt;($H306+1),(AG$4+1)&gt;$G306),$T306,0)))</f>
        <v>0</v>
      </c>
      <c r="AH306" s="1285">
        <f>IF(AND(MONTH(AH$4)=MONTH($H306),YEAR(AH$4)=YEAR($H306)),#REF!,IF(AND(MONTH(AH$4)=MONTH($G306),YEAR(AH$4)=YEAR($G306)),#REF!,IF(AND(AH$4&lt;($H306+1),(AH$4+1)&gt;$G306),$T306,0)))</f>
        <v>0</v>
      </c>
      <c r="AI306" s="1285">
        <f>IF(AND(MONTH(AI$4)=MONTH($H306),YEAR(AI$4)=YEAR($H306)),#REF!,IF(AND(MONTH(AI$4)=MONTH($G306),YEAR(AI$4)=YEAR($G306)),#REF!,IF(AND(AI$4&lt;($H306+1),(AI$4+1)&gt;$G306),$R306,0)))</f>
        <v>0</v>
      </c>
      <c r="AJ306" s="1285">
        <f>IF(AND(MONTH(AJ$4)=MONTH($H306),YEAR(AJ$4)=YEAR($H306)),#REF!,IF(AND(MONTH(AJ$4)=MONTH($G306),YEAR(AJ$4)=YEAR($G306)),#REF!,IF(AND(AJ$4&lt;($H306+1),(AJ$4+1)&gt;$G306),$U306,0)))</f>
        <v>0</v>
      </c>
      <c r="AK306" s="1285">
        <f>IF(AND(MONTH(AK$4)=MONTH($H306),YEAR(AK$4)=YEAR($H306)),#REF!,IF(AND(MONTH(AK$4)=MONTH($G306),YEAR(AK$4)=YEAR($G306)),#REF!,IF(AND(AK$4&lt;($H306+1),(AK$4+1)&gt;$G306),$U306,0)))</f>
        <v>0</v>
      </c>
      <c r="AL306" s="1285">
        <f>IF(AND(MONTH(AL$4)=MONTH($H306),YEAR(AL$4)=YEAR($H306)),#REF!,IF(AND(MONTH(AL$4)=MONTH($G306),YEAR(AL$4)=YEAR($G306)),#REF!,IF(AND(AL$4&lt;($H306+1),(AL$4+1)&gt;$G306),$U306,0)))</f>
        <v>0</v>
      </c>
      <c r="AM306" s="1285">
        <f>IF(AND(MONTH(AM$4)=MONTH($H306),YEAR(AM$4)=YEAR($H306)),#REF!,IF(AND(MONTH(AM$4)=MONTH($G306),YEAR(AM$4)=YEAR($G306)),#REF!,IF(AND(AM$4&lt;($H306+1),(AM$4+1)&gt;$G306),$U306,0)))</f>
        <v>0</v>
      </c>
      <c r="AN306" s="1285">
        <f>IF(AND(MONTH(AN$4)=MONTH($H306),YEAR(AN$4)=YEAR($H306)),#REF!,IF(AND(MONTH(AN$4)=MONTH($G306),YEAR(AN$4)=YEAR($G306)),#REF!,IF(AND(AN$4&lt;($H306+1),(AN$4+1)&gt;$G306),$U306,0)))</f>
        <v>0</v>
      </c>
      <c r="AO306" s="1285">
        <f>IF(AND(MONTH(AO$4)=MONTH($H306),YEAR(AO$4)=YEAR($H306)),#REF!,IF(AND(MONTH(AO$4)=MONTH($G306),YEAR(AO$4)=YEAR($G306)),#REF!,IF(AND(AO$4&lt;($H306+1),(AO$4+1)&gt;$G306),$U306,0)))</f>
        <v>0</v>
      </c>
      <c r="AP306" s="1285">
        <f>IF(AND(MONTH(AP$4)=MONTH($H306),YEAR(AP$4)=YEAR($H306)),#REF!,IF(AND(MONTH(AP$4)=MONTH($G306),YEAR(AP$4)=YEAR($G306)),#REF!,IF(AND(AP$4&lt;($H306+1),(AP$4+1)&gt;$G306),$U306,0)))</f>
        <v>0</v>
      </c>
      <c r="AQ306" s="1285">
        <f>IF(AND(MONTH(AQ$4)=MONTH($H306),YEAR(AQ$4)=YEAR($H306)),#REF!,IF(AND(MONTH(AQ$4)=MONTH($G306),YEAR(AQ$4)=YEAR($G306)),#REF!,IF(AND(AQ$4&lt;($H306+1),(AQ$4+1)&gt;$G306),$U306,0)))</f>
        <v>0</v>
      </c>
      <c r="AR306" s="1285">
        <f>IF(AND(MONTH(AR$4)=MONTH($H306),YEAR(AR$4)=YEAR($H306)),#REF!,IF(AND(MONTH(AR$4)=MONTH($G306),YEAR(AR$4)=YEAR($G306)),#REF!,IF(AND(AR$4&lt;($H306+1),(AR$4+1)&gt;$G306),$U306,0)))</f>
        <v>0</v>
      </c>
      <c r="AS306" s="1285">
        <f>IF(AND(MONTH(AS$4)=MONTH($H306),YEAR(AS$4)=YEAR($H306)),#REF!,IF(AND(MONTH(AS$4)=MONTH($G306),YEAR(AS$4)=YEAR($G306)),#REF!,IF(AND(AS$4&lt;($H306+1),(AS$4+1)&gt;$G306),$U306,0)))</f>
        <v>0</v>
      </c>
      <c r="AT306" s="1285">
        <f>IF(AND(MONTH(AT$4)=MONTH($H306),YEAR(AT$4)=YEAR($H306)),#REF!,IF(AND(MONTH(AT$4)=MONTH($G306),YEAR(AT$4)=YEAR($G306)),#REF!,IF(AND(AT$4&lt;($H306+1),(AT$4+1)&gt;$G306),$U306,0)))</f>
        <v>0</v>
      </c>
      <c r="AU306" s="1300"/>
      <c r="AV306" s="1028"/>
      <c r="AW306" s="1028"/>
    </row>
    <row r="307" spans="1:49" ht="18" customHeight="1">
      <c r="A307" s="1186">
        <v>124</v>
      </c>
      <c r="B307" s="1187" t="s">
        <v>331</v>
      </c>
      <c r="C307" s="1187" t="s">
        <v>85</v>
      </c>
      <c r="D307" s="1187"/>
      <c r="E307" s="1355" t="s">
        <v>332</v>
      </c>
      <c r="F307" s="1214" t="s">
        <v>333</v>
      </c>
      <c r="G307" s="1190">
        <v>44546</v>
      </c>
      <c r="H307" s="1190">
        <v>45275</v>
      </c>
      <c r="I307" s="1235">
        <v>81.459999999999994</v>
      </c>
      <c r="J307" s="1236">
        <v>32335</v>
      </c>
      <c r="K307" s="1236">
        <v>32335</v>
      </c>
      <c r="L307" s="1237">
        <v>5.8994999999999997</v>
      </c>
      <c r="M307" s="1237">
        <v>1.38</v>
      </c>
      <c r="N307" s="1237">
        <v>5.8994999999999997</v>
      </c>
      <c r="O307" s="1238">
        <v>1.38</v>
      </c>
      <c r="P307" s="1234">
        <f>L307+M307</f>
        <v>7.2794999999999996</v>
      </c>
      <c r="Q307" s="1284">
        <f t="shared" si="107"/>
        <v>190760.33249999999</v>
      </c>
      <c r="R307" s="1285">
        <f t="shared" si="109"/>
        <v>44622.3</v>
      </c>
      <c r="S307" s="1285">
        <f t="shared" si="111"/>
        <v>235382.63250000001</v>
      </c>
      <c r="T307" s="1285">
        <f t="shared" si="108"/>
        <v>190760.33249999999</v>
      </c>
      <c r="U307" s="1285">
        <f t="shared" si="110"/>
        <v>44622.3</v>
      </c>
      <c r="V307" s="1285">
        <f t="shared" si="112"/>
        <v>235382.63250000001</v>
      </c>
      <c r="W307" s="1285">
        <f>IF(AND(MONTH(W$4)=MONTH($H307),YEAR(W$4)=YEAR($H307)),#REF!,IF(AND(MONTH(W$4)=MONTH($G307),YEAR(W$4)=YEAR($G307)),#REF!,IF(AND(W$4&lt;($H307+1),(W$4+1)&gt;$G307),$Q307,0)))</f>
        <v>190760.33249999999</v>
      </c>
      <c r="X307" s="1285">
        <f>IF(AND(MONTH(X$4)=MONTH($H307),YEAR(X$4)=YEAR($H307)),#REF!,IF(AND(MONTH(X$4)=MONTH($G307),YEAR(X$4)=YEAR($G307)),#REF!,IF(AND(X$4&lt;($H307+1),(X$4+1)&gt;$G307),$T307,0)))</f>
        <v>190760.33249999999</v>
      </c>
      <c r="Y307" s="1285">
        <f>IF(AND(MONTH(Y$4)=MONTH($H307),YEAR(Y$4)=YEAR($H307)),#REF!,IF(AND(MONTH(Y$4)=MONTH($G307),YEAR(Y$4)=YEAR($G307)),#REF!,IF(AND(Y$4&lt;($H307+1),(Y$4+1)&gt;$G307),$T307,0)))</f>
        <v>190760.33249999999</v>
      </c>
      <c r="Z307" s="1285">
        <f>IF(AND(MONTH(Z$4)=MONTH($H307),YEAR(Z$4)=YEAR($H307)),#REF!,IF(AND(MONTH(Z$4)=MONTH($G307),YEAR(Z$4)=YEAR($G307)),#REF!,IF(AND(Z$4&lt;($H307+1),(Z$4+1)&gt;$G307),$T307,0)))</f>
        <v>190760.33249999999</v>
      </c>
      <c r="AA307" s="1285">
        <f>IF(AND(MONTH(AA$4)=MONTH($H307),YEAR(AA$4)=YEAR($H307)),#REF!,IF(AND(MONTH(AA$4)=MONTH($G307),YEAR(AA$4)=YEAR($G307)),#REF!,IF(AND(AA$4&lt;($H307+1),(AA$4+1)&gt;$G307),$T307,0)))</f>
        <v>190760.33249999999</v>
      </c>
      <c r="AB307" s="1285">
        <f>IF(AND(MONTH(AB$4)=MONTH($H307),YEAR(AB$4)=YEAR($H307)),#REF!,IF(AND(MONTH(AB$4)=MONTH($G307),YEAR(AB$4)=YEAR($G307)),#REF!,IF(AND(AB$4&lt;($H307+1),(AB$4+1)&gt;$G307),$T307,0)))</f>
        <v>190760.33249999999</v>
      </c>
      <c r="AC307" s="1285">
        <f>IF(AND(MONTH(AC$4)=MONTH($H307),YEAR(AC$4)=YEAR($H307)),#REF!,IF(AND(MONTH(AC$4)=MONTH($G307),YEAR(AC$4)=YEAR($G307)),#REF!,IF(AND(AC$4&lt;($H307+1),(AC$4+1)&gt;$G307),$T307,0)))</f>
        <v>190760.33249999999</v>
      </c>
      <c r="AD307" s="1285">
        <f>IF(AND(MONTH(AD$4)=MONTH($H307),YEAR(AD$4)=YEAR($H307)),#REF!,IF(AND(MONTH(AD$4)=MONTH($G307),YEAR(AD$4)=YEAR($G307)),#REF!,IF(AND(AD$4&lt;($H307+1),(AD$4+1)&gt;$G307),$T307,0)))</f>
        <v>190760.33249999999</v>
      </c>
      <c r="AE307" s="1285">
        <f>IF(AND(MONTH(AE$4)=MONTH($H307),YEAR(AE$4)=YEAR($H307)),#REF!,IF(AND(MONTH(AE$4)=MONTH($G307),YEAR(AE$4)=YEAR($G307)),#REF!,IF(AND(AE$4&lt;($H307+1),(AE$4+1)&gt;$G307),$T307,0)))</f>
        <v>190760.33249999999</v>
      </c>
      <c r="AF307" s="1285">
        <f>IF(AND(MONTH(AF$4)=MONTH($H307),YEAR(AF$4)=YEAR($H307)),#REF!,IF(AND(MONTH(AF$4)=MONTH($G307),YEAR(AF$4)=YEAR($G307)),#REF!,IF(AND(AF$4&lt;($H307+1),(AF$4+1)&gt;$G307),$T307,0)))</f>
        <v>190760.33249999999</v>
      </c>
      <c r="AG307" s="1285">
        <f>IF(AND(MONTH(AG$4)=MONTH($H307),YEAR(AG$4)=YEAR($H307)),#REF!,IF(AND(MONTH(AG$4)=MONTH($G307),YEAR(AG$4)=YEAR($G307)),#REF!,IF(AND(AG$4&lt;($H307+1),(AG$4+1)&gt;$G307),$T307,0)))</f>
        <v>190760.33249999999</v>
      </c>
      <c r="AH307" s="1285" t="e">
        <f>IF(AND(MONTH(AH$4)=MONTH($H307),YEAR(AH$4)=YEAR($H307)),#REF!,IF(AND(MONTH(AH$4)=MONTH($G307),YEAR(AH$4)=YEAR($G307)),#REF!,IF(AND(AH$4&lt;($H307+1),(AH$4+1)&gt;$G307),$T307,0)))</f>
        <v>#REF!</v>
      </c>
      <c r="AI307" s="1285">
        <f>IF(AND(MONTH(AI$4)=MONTH($H307),YEAR(AI$4)=YEAR($H307)),#REF!,IF(AND(MONTH(AI$4)=MONTH($G307),YEAR(AI$4)=YEAR($G307)),#REF!,IF(AND(AI$4&lt;($H307+1),(AI$4+1)&gt;$G307),$R307,0)))</f>
        <v>44622.3</v>
      </c>
      <c r="AJ307" s="1285">
        <f>IF(AND(MONTH(AJ$4)=MONTH($H307),YEAR(AJ$4)=YEAR($H307)),#REF!,IF(AND(MONTH(AJ$4)=MONTH($G307),YEAR(AJ$4)=YEAR($G307)),#REF!,IF(AND(AJ$4&lt;($H307+1),(AJ$4+1)&gt;$G307),$U307,0)))</f>
        <v>44622.3</v>
      </c>
      <c r="AK307" s="1285">
        <f>IF(AND(MONTH(AK$4)=MONTH($H307),YEAR(AK$4)=YEAR($H307)),#REF!,IF(AND(MONTH(AK$4)=MONTH($G307),YEAR(AK$4)=YEAR($G307)),#REF!,IF(AND(AK$4&lt;($H307+1),(AK$4+1)&gt;$G307),$U307,0)))</f>
        <v>44622.3</v>
      </c>
      <c r="AL307" s="1285">
        <f>IF(AND(MONTH(AL$4)=MONTH($H307),YEAR(AL$4)=YEAR($H307)),#REF!,IF(AND(MONTH(AL$4)=MONTH($G307),YEAR(AL$4)=YEAR($G307)),#REF!,IF(AND(AL$4&lt;($H307+1),(AL$4+1)&gt;$G307),$U307,0)))</f>
        <v>44622.3</v>
      </c>
      <c r="AM307" s="1285">
        <f>IF(AND(MONTH(AM$4)=MONTH($H307),YEAR(AM$4)=YEAR($H307)),#REF!,IF(AND(MONTH(AM$4)=MONTH($G307),YEAR(AM$4)=YEAR($G307)),#REF!,IF(AND(AM$4&lt;($H307+1),(AM$4+1)&gt;$G307),$U307,0)))</f>
        <v>44622.3</v>
      </c>
      <c r="AN307" s="1285">
        <f>IF(AND(MONTH(AN$4)=MONTH($H307),YEAR(AN$4)=YEAR($H307)),#REF!,IF(AND(MONTH(AN$4)=MONTH($G307),YEAR(AN$4)=YEAR($G307)),#REF!,IF(AND(AN$4&lt;($H307+1),(AN$4+1)&gt;$G307),$U307,0)))</f>
        <v>44622.3</v>
      </c>
      <c r="AO307" s="1285">
        <f>IF(AND(MONTH(AO$4)=MONTH($H307),YEAR(AO$4)=YEAR($H307)),#REF!,IF(AND(MONTH(AO$4)=MONTH($G307),YEAR(AO$4)=YEAR($G307)),#REF!,IF(AND(AO$4&lt;($H307+1),(AO$4+1)&gt;$G307),$U307,0)))</f>
        <v>44622.3</v>
      </c>
      <c r="AP307" s="1285">
        <f>IF(AND(MONTH(AP$4)=MONTH($H307),YEAR(AP$4)=YEAR($H307)),#REF!,IF(AND(MONTH(AP$4)=MONTH($G307),YEAR(AP$4)=YEAR($G307)),#REF!,IF(AND(AP$4&lt;($H307+1),(AP$4+1)&gt;$G307),$U307,0)))</f>
        <v>44622.3</v>
      </c>
      <c r="AQ307" s="1285">
        <f>IF(AND(MONTH(AQ$4)=MONTH($H307),YEAR(AQ$4)=YEAR($H307)),#REF!,IF(AND(MONTH(AQ$4)=MONTH($G307),YEAR(AQ$4)=YEAR($G307)),#REF!,IF(AND(AQ$4&lt;($H307+1),(AQ$4+1)&gt;$G307),$U307,0)))</f>
        <v>44622.3</v>
      </c>
      <c r="AR307" s="1285">
        <f>IF(AND(MONTH(AR$4)=MONTH($H307),YEAR(AR$4)=YEAR($H307)),#REF!,IF(AND(MONTH(AR$4)=MONTH($G307),YEAR(AR$4)=YEAR($G307)),#REF!,IF(AND(AR$4&lt;($H307+1),(AR$4+1)&gt;$G307),$U307,0)))</f>
        <v>44622.3</v>
      </c>
      <c r="AS307" s="1285">
        <f>IF(AND(MONTH(AS$4)=MONTH($H307),YEAR(AS$4)=YEAR($H307)),#REF!,IF(AND(MONTH(AS$4)=MONTH($G307),YEAR(AS$4)=YEAR($G307)),#REF!,IF(AND(AS$4&lt;($H307+1),(AS$4+1)&gt;$G307),$U307,0)))</f>
        <v>44622.3</v>
      </c>
      <c r="AT307" s="1285" t="e">
        <f>IF(AND(MONTH(AT$4)=MONTH($H307),YEAR(AT$4)=YEAR($H307)),#REF!,IF(AND(MONTH(AT$4)=MONTH($G307),YEAR(AT$4)=YEAR($G307)),#REF!,IF(AND(AT$4&lt;($H307+1),(AT$4+1)&gt;$G307),$U307,0)))</f>
        <v>#REF!</v>
      </c>
      <c r="AU307" s="1297"/>
      <c r="AV307" s="1028"/>
      <c r="AW307" s="1028"/>
    </row>
    <row r="308" spans="1:49" ht="18" customHeight="1">
      <c r="A308" s="1186">
        <v>124</v>
      </c>
      <c r="B308" s="1187" t="s">
        <v>331</v>
      </c>
      <c r="C308" s="1187" t="s">
        <v>85</v>
      </c>
      <c r="D308" s="1187"/>
      <c r="E308" s="1355"/>
      <c r="F308" s="1214" t="s">
        <v>333</v>
      </c>
      <c r="G308" s="1190">
        <v>45276</v>
      </c>
      <c r="H308" s="1190">
        <v>46006</v>
      </c>
      <c r="I308" s="1235">
        <v>81.459999999999994</v>
      </c>
      <c r="J308" s="1236">
        <v>0</v>
      </c>
      <c r="K308" s="1236">
        <v>32335.06</v>
      </c>
      <c r="L308" s="1237">
        <v>6.2214999999999998</v>
      </c>
      <c r="M308" s="1237">
        <v>1.38</v>
      </c>
      <c r="N308" s="1237">
        <v>6.2214999999999998</v>
      </c>
      <c r="O308" s="1238">
        <v>1.38</v>
      </c>
      <c r="P308" s="1234">
        <f>L308+M308</f>
        <v>7.6014999999999997</v>
      </c>
      <c r="Q308" s="1284">
        <f t="shared" si="107"/>
        <v>201172.57579</v>
      </c>
      <c r="R308" s="1285">
        <f t="shared" si="109"/>
        <v>44622.382799999999</v>
      </c>
      <c r="S308" s="1285">
        <f t="shared" si="111"/>
        <v>245794.95858999999</v>
      </c>
      <c r="T308" s="1285">
        <f t="shared" si="108"/>
        <v>201172.57579</v>
      </c>
      <c r="U308" s="1285">
        <f t="shared" si="110"/>
        <v>44622.382799999999</v>
      </c>
      <c r="V308" s="1285">
        <f t="shared" si="112"/>
        <v>245794.95858999999</v>
      </c>
      <c r="W308" s="1285">
        <f>IF(AND(MONTH(W$4)=MONTH($H308),YEAR(W$4)=YEAR($H308)),#REF!,IF(AND(MONTH(W$4)=MONTH($G308),YEAR(W$4)=YEAR($G308)),#REF!,IF(AND(W$4&lt;($H308+1),(W$4+1)&gt;$G308),$Q308,0)))</f>
        <v>0</v>
      </c>
      <c r="X308" s="1285">
        <f>IF(AND(MONTH(X$4)=MONTH($H308),YEAR(X$4)=YEAR($H308)),#REF!,IF(AND(MONTH(X$4)=MONTH($G308),YEAR(X$4)=YEAR($G308)),#REF!,IF(AND(X$4&lt;($H308+1),(X$4+1)&gt;$G308),$T308,0)))</f>
        <v>0</v>
      </c>
      <c r="Y308" s="1285">
        <f>IF(AND(MONTH(Y$4)=MONTH($H308),YEAR(Y$4)=YEAR($H308)),#REF!,IF(AND(MONTH(Y$4)=MONTH($G308),YEAR(Y$4)=YEAR($G308)),#REF!,IF(AND(Y$4&lt;($H308+1),(Y$4+1)&gt;$G308),$T308,0)))</f>
        <v>0</v>
      </c>
      <c r="Z308" s="1285">
        <f>IF(AND(MONTH(Z$4)=MONTH($H308),YEAR(Z$4)=YEAR($H308)),#REF!,IF(AND(MONTH(Z$4)=MONTH($G308),YEAR(Z$4)=YEAR($G308)),#REF!,IF(AND(Z$4&lt;($H308+1),(Z$4+1)&gt;$G308),$T308,0)))</f>
        <v>0</v>
      </c>
      <c r="AA308" s="1285">
        <f>IF(AND(MONTH(AA$4)=MONTH($H308),YEAR(AA$4)=YEAR($H308)),#REF!,IF(AND(MONTH(AA$4)=MONTH($G308),YEAR(AA$4)=YEAR($G308)),#REF!,IF(AND(AA$4&lt;($H308+1),(AA$4+1)&gt;$G308),$T308,0)))</f>
        <v>0</v>
      </c>
      <c r="AB308" s="1285">
        <f>IF(AND(MONTH(AB$4)=MONTH($H308),YEAR(AB$4)=YEAR($H308)),#REF!,IF(AND(MONTH(AB$4)=MONTH($G308),YEAR(AB$4)=YEAR($G308)),#REF!,IF(AND(AB$4&lt;($H308+1),(AB$4+1)&gt;$G308),$T308,0)))</f>
        <v>0</v>
      </c>
      <c r="AC308" s="1285">
        <f>IF(AND(MONTH(AC$4)=MONTH($H308),YEAR(AC$4)=YEAR($H308)),#REF!,IF(AND(MONTH(AC$4)=MONTH($G308),YEAR(AC$4)=YEAR($G308)),#REF!,IF(AND(AC$4&lt;($H308+1),(AC$4+1)&gt;$G308),$T308,0)))</f>
        <v>0</v>
      </c>
      <c r="AD308" s="1285">
        <f>IF(AND(MONTH(AD$4)=MONTH($H308),YEAR(AD$4)=YEAR($H308)),#REF!,IF(AND(MONTH(AD$4)=MONTH($G308),YEAR(AD$4)=YEAR($G308)),#REF!,IF(AND(AD$4&lt;($H308+1),(AD$4+1)&gt;$G308),$T308,0)))</f>
        <v>0</v>
      </c>
      <c r="AE308" s="1285">
        <f>IF(AND(MONTH(AE$4)=MONTH($H308),YEAR(AE$4)=YEAR($H308)),#REF!,IF(AND(MONTH(AE$4)=MONTH($G308),YEAR(AE$4)=YEAR($G308)),#REF!,IF(AND(AE$4&lt;($H308+1),(AE$4+1)&gt;$G308),$T308,0)))</f>
        <v>0</v>
      </c>
      <c r="AF308" s="1285">
        <f>IF(AND(MONTH(AF$4)=MONTH($H308),YEAR(AF$4)=YEAR($H308)),#REF!,IF(AND(MONTH(AF$4)=MONTH($G308),YEAR(AF$4)=YEAR($G308)),#REF!,IF(AND(AF$4&lt;($H308+1),(AF$4+1)&gt;$G308),$T308,0)))</f>
        <v>0</v>
      </c>
      <c r="AG308" s="1285">
        <f>IF(AND(MONTH(AG$4)=MONTH($H308),YEAR(AG$4)=YEAR($H308)),#REF!,IF(AND(MONTH(AG$4)=MONTH($G308),YEAR(AG$4)=YEAR($G308)),#REF!,IF(AND(AG$4&lt;($H308+1),(AG$4+1)&gt;$G308),$T308,0)))</f>
        <v>0</v>
      </c>
      <c r="AH308" s="1285" t="e">
        <f>IF(AND(MONTH(AH$4)=MONTH($H308),YEAR(AH$4)=YEAR($H308)),#REF!,IF(AND(MONTH(AH$4)=MONTH($G308),YEAR(AH$4)=YEAR($G308)),#REF!,IF(AND(AH$4&lt;($H308+1),(AH$4+1)&gt;$G308),$T308,0)))</f>
        <v>#REF!</v>
      </c>
      <c r="AI308" s="1285">
        <f>IF(AND(MONTH(AI$4)=MONTH($H308),YEAR(AI$4)=YEAR($H308)),#REF!,IF(AND(MONTH(AI$4)=MONTH($G308),YEAR(AI$4)=YEAR($G308)),#REF!,IF(AND(AI$4&lt;($H308+1),(AI$4+1)&gt;$G308),$R308,0)))</f>
        <v>0</v>
      </c>
      <c r="AJ308" s="1285">
        <f>IF(AND(MONTH(AJ$4)=MONTH($H308),YEAR(AJ$4)=YEAR($H308)),#REF!,IF(AND(MONTH(AJ$4)=MONTH($G308),YEAR(AJ$4)=YEAR($G308)),#REF!,IF(AND(AJ$4&lt;($H308+1),(AJ$4+1)&gt;$G308),$U308,0)))</f>
        <v>0</v>
      </c>
      <c r="AK308" s="1285">
        <f>IF(AND(MONTH(AK$4)=MONTH($H308),YEAR(AK$4)=YEAR($H308)),#REF!,IF(AND(MONTH(AK$4)=MONTH($G308),YEAR(AK$4)=YEAR($G308)),#REF!,IF(AND(AK$4&lt;($H308+1),(AK$4+1)&gt;$G308),$U308,0)))</f>
        <v>0</v>
      </c>
      <c r="AL308" s="1285">
        <f>IF(AND(MONTH(AL$4)=MONTH($H308),YEAR(AL$4)=YEAR($H308)),#REF!,IF(AND(MONTH(AL$4)=MONTH($G308),YEAR(AL$4)=YEAR($G308)),#REF!,IF(AND(AL$4&lt;($H308+1),(AL$4+1)&gt;$G308),$U308,0)))</f>
        <v>0</v>
      </c>
      <c r="AM308" s="1285">
        <f>IF(AND(MONTH(AM$4)=MONTH($H308),YEAR(AM$4)=YEAR($H308)),#REF!,IF(AND(MONTH(AM$4)=MONTH($G308),YEAR(AM$4)=YEAR($G308)),#REF!,IF(AND(AM$4&lt;($H308+1),(AM$4+1)&gt;$G308),$U308,0)))</f>
        <v>0</v>
      </c>
      <c r="AN308" s="1285">
        <f>IF(AND(MONTH(AN$4)=MONTH($H308),YEAR(AN$4)=YEAR($H308)),#REF!,IF(AND(MONTH(AN$4)=MONTH($G308),YEAR(AN$4)=YEAR($G308)),#REF!,IF(AND(AN$4&lt;($H308+1),(AN$4+1)&gt;$G308),$U308,0)))</f>
        <v>0</v>
      </c>
      <c r="AO308" s="1285">
        <f>IF(AND(MONTH(AO$4)=MONTH($H308),YEAR(AO$4)=YEAR($H308)),#REF!,IF(AND(MONTH(AO$4)=MONTH($G308),YEAR(AO$4)=YEAR($G308)),#REF!,IF(AND(AO$4&lt;($H308+1),(AO$4+1)&gt;$G308),$U308,0)))</f>
        <v>0</v>
      </c>
      <c r="AP308" s="1285">
        <f>IF(AND(MONTH(AP$4)=MONTH($H308),YEAR(AP$4)=YEAR($H308)),#REF!,IF(AND(MONTH(AP$4)=MONTH($G308),YEAR(AP$4)=YEAR($G308)),#REF!,IF(AND(AP$4&lt;($H308+1),(AP$4+1)&gt;$G308),$U308,0)))</f>
        <v>0</v>
      </c>
      <c r="AQ308" s="1285">
        <f>IF(AND(MONTH(AQ$4)=MONTH($H308),YEAR(AQ$4)=YEAR($H308)),#REF!,IF(AND(MONTH(AQ$4)=MONTH($G308),YEAR(AQ$4)=YEAR($G308)),#REF!,IF(AND(AQ$4&lt;($H308+1),(AQ$4+1)&gt;$G308),$U308,0)))</f>
        <v>0</v>
      </c>
      <c r="AR308" s="1285">
        <f>IF(AND(MONTH(AR$4)=MONTH($H308),YEAR(AR$4)=YEAR($H308)),#REF!,IF(AND(MONTH(AR$4)=MONTH($G308),YEAR(AR$4)=YEAR($G308)),#REF!,IF(AND(AR$4&lt;($H308+1),(AR$4+1)&gt;$G308),$U308,0)))</f>
        <v>0</v>
      </c>
      <c r="AS308" s="1285">
        <f>IF(AND(MONTH(AS$4)=MONTH($H308),YEAR(AS$4)=YEAR($H308)),#REF!,IF(AND(MONTH(AS$4)=MONTH($G308),YEAR(AS$4)=YEAR($G308)),#REF!,IF(AND(AS$4&lt;($H308+1),(AS$4+1)&gt;$G308),$U308,0)))</f>
        <v>0</v>
      </c>
      <c r="AT308" s="1285" t="e">
        <f>IF(AND(MONTH(AT$4)=MONTH($H308),YEAR(AT$4)=YEAR($H308)),#REF!,IF(AND(MONTH(AT$4)=MONTH($G308),YEAR(AT$4)=YEAR($G308)),#REF!,IF(AND(AT$4&lt;($H308+1),(AT$4+1)&gt;$G308),$U308,0)))</f>
        <v>#REF!</v>
      </c>
      <c r="AU308" s="1297"/>
      <c r="AV308" s="1028"/>
      <c r="AW308" s="1028"/>
    </row>
    <row r="309" spans="1:49" ht="18" customHeight="1">
      <c r="A309" s="1186"/>
      <c r="B309" s="1187"/>
      <c r="C309" s="1187"/>
      <c r="D309" s="1187"/>
      <c r="E309" s="1187"/>
      <c r="F309" s="1214"/>
      <c r="G309" s="1328"/>
      <c r="H309" s="1328"/>
      <c r="I309" s="1235"/>
      <c r="J309" s="1236"/>
      <c r="K309" s="1236"/>
      <c r="L309" s="1237"/>
      <c r="M309" s="1237"/>
      <c r="N309" s="1237"/>
      <c r="O309" s="1238"/>
      <c r="P309" s="1234"/>
      <c r="Q309" s="1284"/>
      <c r="R309" s="1285"/>
      <c r="S309" s="1285"/>
      <c r="T309" s="1285"/>
      <c r="U309" s="1285"/>
      <c r="V309" s="1285"/>
      <c r="W309" s="1285"/>
      <c r="X309" s="1285"/>
      <c r="Y309" s="1285"/>
      <c r="Z309" s="1285"/>
      <c r="AA309" s="1285"/>
      <c r="AB309" s="1283"/>
      <c r="AC309" s="1285"/>
      <c r="AD309" s="1285"/>
      <c r="AE309" s="1285"/>
      <c r="AF309" s="1285"/>
      <c r="AG309" s="1285"/>
      <c r="AH309" s="1285"/>
      <c r="AI309" s="1285"/>
      <c r="AJ309" s="1285"/>
      <c r="AK309" s="1285"/>
      <c r="AL309" s="1285"/>
      <c r="AM309" s="1283"/>
      <c r="AN309" s="1283"/>
      <c r="AO309" s="1285"/>
      <c r="AP309" s="1285"/>
      <c r="AQ309" s="1285"/>
      <c r="AR309" s="1285"/>
      <c r="AS309" s="1285"/>
      <c r="AT309" s="1285"/>
      <c r="AU309" s="1297"/>
      <c r="AV309" s="1028"/>
      <c r="AW309" s="1028"/>
    </row>
    <row r="310" spans="1:49" ht="18" customHeight="1">
      <c r="A310" s="1329"/>
      <c r="B310" s="1330"/>
      <c r="C310" s="1330"/>
      <c r="D310" s="1330"/>
      <c r="E310" s="1330"/>
      <c r="F310" s="1331"/>
      <c r="G310" s="1332"/>
      <c r="H310" s="1332"/>
      <c r="I310" s="1340"/>
      <c r="J310" s="1341">
        <f>SUM(J233:J309)-J271-J301-J302</f>
        <v>111731</v>
      </c>
      <c r="K310" s="1341">
        <f>SUM(K233:K309)-K234-K236-K237-K238-K240-K244-K246-K247-K249-K250-K252-K253-K256-K257-K259-K260-K262-K263-K266-K267-K269-K270-K271-K273-K274-K275-K277-K278-K280-K281-K282-K284-K285-K287-K288-K290-K293-K295-K297-K298-K300-K301-K302-K304-K305-K306-K308</f>
        <v>111731</v>
      </c>
      <c r="L310" s="1342"/>
      <c r="M310" s="1342"/>
      <c r="N310" s="1342"/>
      <c r="O310" s="1343"/>
      <c r="P310" s="1344"/>
      <c r="Q310" s="1346"/>
      <c r="R310" s="1347"/>
      <c r="S310" s="1347"/>
      <c r="T310" s="1347"/>
      <c r="U310" s="1347"/>
      <c r="V310" s="1347"/>
      <c r="W310" s="1347" t="e">
        <f t="shared" ref="W310:AI310" si="113">SUM(W232:W308)</f>
        <v>#REF!</v>
      </c>
      <c r="X310" s="1347">
        <f t="shared" si="113"/>
        <v>870630.22514999995</v>
      </c>
      <c r="Y310" s="1347" t="e">
        <f t="shared" si="113"/>
        <v>#REF!</v>
      </c>
      <c r="Z310" s="1347" t="e">
        <f t="shared" si="113"/>
        <v>#REF!</v>
      </c>
      <c r="AA310" s="1347" t="e">
        <f t="shared" si="113"/>
        <v>#REF!</v>
      </c>
      <c r="AB310" s="1347" t="e">
        <f t="shared" si="113"/>
        <v>#REF!</v>
      </c>
      <c r="AC310" s="1347" t="e">
        <f t="shared" si="113"/>
        <v>#REF!</v>
      </c>
      <c r="AD310" s="1347" t="e">
        <f t="shared" si="113"/>
        <v>#REF!</v>
      </c>
      <c r="AE310" s="1347" t="e">
        <f t="shared" si="113"/>
        <v>#REF!</v>
      </c>
      <c r="AF310" s="1347" t="e">
        <f t="shared" si="113"/>
        <v>#REF!</v>
      </c>
      <c r="AG310" s="1347" t="e">
        <f t="shared" si="113"/>
        <v>#REF!</v>
      </c>
      <c r="AH310" s="1347" t="e">
        <f t="shared" si="113"/>
        <v>#REF!</v>
      </c>
      <c r="AI310" s="1347" t="e">
        <f t="shared" si="113"/>
        <v>#REF!</v>
      </c>
      <c r="AJ310" s="1347">
        <f t="shared" ref="AJ310:AT310" si="114">SUM(AJ232:AJ308)</f>
        <v>223102.3</v>
      </c>
      <c r="AK310" s="1347" t="e">
        <f t="shared" si="114"/>
        <v>#REF!</v>
      </c>
      <c r="AL310" s="1347" t="e">
        <f t="shared" si="114"/>
        <v>#REF!</v>
      </c>
      <c r="AM310" s="1347" t="e">
        <f t="shared" si="114"/>
        <v>#REF!</v>
      </c>
      <c r="AN310" s="1347" t="e">
        <f t="shared" si="114"/>
        <v>#REF!</v>
      </c>
      <c r="AO310" s="1347" t="e">
        <f t="shared" si="114"/>
        <v>#REF!</v>
      </c>
      <c r="AP310" s="1347" t="e">
        <f t="shared" si="114"/>
        <v>#REF!</v>
      </c>
      <c r="AQ310" s="1347" t="e">
        <f t="shared" si="114"/>
        <v>#REF!</v>
      </c>
      <c r="AR310" s="1347" t="e">
        <f t="shared" si="114"/>
        <v>#REF!</v>
      </c>
      <c r="AS310" s="1347" t="e">
        <f t="shared" si="114"/>
        <v>#REF!</v>
      </c>
      <c r="AT310" s="1347" t="e">
        <f t="shared" si="114"/>
        <v>#REF!</v>
      </c>
      <c r="AU310" s="1349"/>
      <c r="AV310" s="1028"/>
      <c r="AW310" s="1028"/>
    </row>
    <row r="311" spans="1:49" ht="18" customHeight="1">
      <c r="A311" s="1186"/>
      <c r="B311" s="1187"/>
      <c r="C311" s="1187"/>
      <c r="D311" s="1187"/>
      <c r="E311" s="1187"/>
      <c r="F311" s="1214"/>
      <c r="G311" s="1188"/>
      <c r="H311" s="1328"/>
      <c r="I311" s="1235"/>
      <c r="J311" s="1236"/>
      <c r="K311" s="1236"/>
      <c r="L311" s="1237"/>
      <c r="M311" s="1237"/>
      <c r="N311" s="1237"/>
      <c r="O311" s="1238"/>
      <c r="P311" s="1234"/>
      <c r="Q311" s="1284"/>
      <c r="R311" s="1285"/>
      <c r="S311" s="1285"/>
      <c r="T311" s="1285"/>
      <c r="U311" s="1285"/>
      <c r="V311" s="1285"/>
      <c r="W311" s="1285"/>
      <c r="X311" s="1285"/>
      <c r="Y311" s="1285"/>
      <c r="Z311" s="1285"/>
      <c r="AA311" s="1285"/>
      <c r="AB311" s="1283"/>
      <c r="AC311" s="1285"/>
      <c r="AD311" s="1285"/>
      <c r="AE311" s="1285"/>
      <c r="AF311" s="1285"/>
      <c r="AG311" s="1285"/>
      <c r="AH311" s="1285"/>
      <c r="AI311" s="1285"/>
      <c r="AJ311" s="1285"/>
      <c r="AK311" s="1285"/>
      <c r="AL311" s="1285"/>
      <c r="AM311" s="1283"/>
      <c r="AN311" s="1283"/>
      <c r="AO311" s="1285"/>
      <c r="AP311" s="1285"/>
      <c r="AQ311" s="1285"/>
      <c r="AR311" s="1285"/>
      <c r="AS311" s="1285"/>
      <c r="AT311" s="1285"/>
      <c r="AU311" s="1297"/>
      <c r="AV311" s="1028"/>
      <c r="AW311" s="1028"/>
    </row>
    <row r="312" spans="1:49" ht="18" customHeight="1">
      <c r="A312" s="1186"/>
      <c r="B312" s="1187"/>
      <c r="C312" s="1187"/>
      <c r="D312" s="1187"/>
      <c r="E312" s="1187"/>
      <c r="F312" s="1356" t="s">
        <v>334</v>
      </c>
      <c r="G312" s="1328"/>
      <c r="H312" s="1328"/>
      <c r="I312" s="1235"/>
      <c r="J312" s="1236"/>
      <c r="K312" s="1236"/>
      <c r="L312" s="1237"/>
      <c r="M312" s="1237"/>
      <c r="N312" s="1237"/>
      <c r="O312" s="1238"/>
      <c r="P312" s="1234"/>
      <c r="Q312" s="1284"/>
      <c r="R312" s="1285"/>
      <c r="S312" s="1285"/>
      <c r="T312" s="1285"/>
      <c r="U312" s="1285"/>
      <c r="V312" s="1285"/>
      <c r="W312" s="1285"/>
      <c r="X312" s="1285"/>
      <c r="Y312" s="1285"/>
      <c r="Z312" s="1285"/>
      <c r="AA312" s="1285"/>
      <c r="AB312" s="1283"/>
      <c r="AC312" s="1285"/>
      <c r="AD312" s="1285"/>
      <c r="AE312" s="1285"/>
      <c r="AF312" s="1285"/>
      <c r="AG312" s="1285"/>
      <c r="AH312" s="1285"/>
      <c r="AI312" s="1285"/>
      <c r="AJ312" s="1285"/>
      <c r="AK312" s="1285"/>
      <c r="AL312" s="1285"/>
      <c r="AM312" s="1283"/>
      <c r="AN312" s="1283"/>
      <c r="AO312" s="1285"/>
      <c r="AP312" s="1285"/>
      <c r="AQ312" s="1285"/>
      <c r="AR312" s="1285"/>
      <c r="AS312" s="1285"/>
      <c r="AT312" s="1285"/>
      <c r="AU312" s="1297"/>
      <c r="AV312" s="1028"/>
      <c r="AW312" s="1028"/>
    </row>
    <row r="313" spans="1:49" ht="18" customHeight="1">
      <c r="A313" s="1186">
        <v>125</v>
      </c>
      <c r="B313" s="1187" t="s">
        <v>331</v>
      </c>
      <c r="C313" s="1187" t="s">
        <v>85</v>
      </c>
      <c r="D313" s="1187"/>
      <c r="E313" s="1355" t="s">
        <v>335</v>
      </c>
      <c r="F313" s="1214" t="s">
        <v>336</v>
      </c>
      <c r="G313" s="1190">
        <v>44546</v>
      </c>
      <c r="H313" s="1190">
        <v>45275</v>
      </c>
      <c r="I313" s="1235">
        <v>141.58000000000001</v>
      </c>
      <c r="J313" s="1236">
        <v>30365.24</v>
      </c>
      <c r="K313" s="1236">
        <v>30365.24</v>
      </c>
      <c r="L313" s="1237">
        <v>5.8994999999999997</v>
      </c>
      <c r="M313" s="1237">
        <v>1.38</v>
      </c>
      <c r="N313" s="1237">
        <v>5.8994999999999997</v>
      </c>
      <c r="O313" s="1238">
        <v>1.38</v>
      </c>
      <c r="P313" s="1234">
        <f>L313+M313</f>
        <v>7.2794999999999996</v>
      </c>
      <c r="Q313" s="1284">
        <f>L313*K313</f>
        <v>179139.73337999999</v>
      </c>
      <c r="R313" s="1285">
        <f>M313*K313</f>
        <v>41904.031199999998</v>
      </c>
      <c r="S313" s="1285">
        <f>SUM(Q313:R313)</f>
        <v>221043.76457999999</v>
      </c>
      <c r="T313" s="1285">
        <f>N313*K313</f>
        <v>179139.73337999999</v>
      </c>
      <c r="U313" s="1285">
        <f>O313*K313</f>
        <v>41904.031199999998</v>
      </c>
      <c r="V313" s="1285">
        <f>SUM(T313:U313)</f>
        <v>221043.76457999999</v>
      </c>
      <c r="W313" s="1285">
        <f>IF(AND(MONTH(W$4)=MONTH($H313),YEAR(W$4)=YEAR($H313)),#REF!,IF(AND(MONTH(W$4)=MONTH($G313),YEAR(W$4)=YEAR($G313)),#REF!,IF(AND(W$4&lt;($H313+1),(W$4+1)&gt;$G313),$Q313,0)))</f>
        <v>179139.73337999999</v>
      </c>
      <c r="X313" s="1285">
        <f>IF(AND(MONTH(X$4)=MONTH($H313),YEAR(X$4)=YEAR($H313)),#REF!,IF(AND(MONTH(X$4)=MONTH($G313),YEAR(X$4)=YEAR($G313)),#REF!,IF(AND(X$4&lt;($H313+1),(X$4+1)&gt;$G313),$T313,0)))</f>
        <v>179139.73337999999</v>
      </c>
      <c r="Y313" s="1285">
        <f>IF(AND(MONTH(Y$4)=MONTH($H313),YEAR(Y$4)=YEAR($H313)),#REF!,IF(AND(MONTH(Y$4)=MONTH($G313),YEAR(Y$4)=YEAR($G313)),#REF!,IF(AND(Y$4&lt;($H313+1),(Y$4+1)&gt;$G313),$T313,0)))</f>
        <v>179139.73337999999</v>
      </c>
      <c r="Z313" s="1285">
        <f>IF(AND(MONTH(Z$4)=MONTH($H313),YEAR(Z$4)=YEAR($H313)),#REF!,IF(AND(MONTH(Z$4)=MONTH($G313),YEAR(Z$4)=YEAR($G313)),#REF!,IF(AND(Z$4&lt;($H313+1),(Z$4+1)&gt;$G313),$T313,0)))</f>
        <v>179139.73337999999</v>
      </c>
      <c r="AA313" s="1285">
        <f>IF(AND(MONTH(AA$4)=MONTH($H313),YEAR(AA$4)=YEAR($H313)),#REF!,IF(AND(MONTH(AA$4)=MONTH($G313),YEAR(AA$4)=YEAR($G313)),#REF!,IF(AND(AA$4&lt;($H313+1),(AA$4+1)&gt;$G313),$T313,0)))</f>
        <v>179139.73337999999</v>
      </c>
      <c r="AB313" s="1285">
        <f>IF(AND(MONTH(AB$4)=MONTH($H313),YEAR(AB$4)=YEAR($H313)),#REF!,IF(AND(MONTH(AB$4)=MONTH($G313),YEAR(AB$4)=YEAR($G313)),#REF!,IF(AND(AB$4&lt;($H313+1),(AB$4+1)&gt;$G313),$T313,0)))</f>
        <v>179139.73337999999</v>
      </c>
      <c r="AC313" s="1285">
        <f>IF(AND(MONTH(AC$4)=MONTH($H313),YEAR(AC$4)=YEAR($H313)),#REF!,IF(AND(MONTH(AC$4)=MONTH($G313),YEAR(AC$4)=YEAR($G313)),#REF!,IF(AND(AC$4&lt;($H313+1),(AC$4+1)&gt;$G313),$T313,0)))</f>
        <v>179139.73337999999</v>
      </c>
      <c r="AD313" s="1285">
        <f>IF(AND(MONTH(AD$4)=MONTH($H313),YEAR(AD$4)=YEAR($H313)),#REF!,IF(AND(MONTH(AD$4)=MONTH($G313),YEAR(AD$4)=YEAR($G313)),#REF!,IF(AND(AD$4&lt;($H313+1),(AD$4+1)&gt;$G313),$T313,0)))</f>
        <v>179139.73337999999</v>
      </c>
      <c r="AE313" s="1285">
        <f>IF(AND(MONTH(AE$4)=MONTH($H313),YEAR(AE$4)=YEAR($H313)),#REF!,IF(AND(MONTH(AE$4)=MONTH($G313),YEAR(AE$4)=YEAR($G313)),#REF!,IF(AND(AE$4&lt;($H313+1),(AE$4+1)&gt;$G313),$T313,0)))</f>
        <v>179139.73337999999</v>
      </c>
      <c r="AF313" s="1285">
        <f>IF(AND(MONTH(AF$4)=MONTH($H313),YEAR(AF$4)=YEAR($H313)),#REF!,IF(AND(MONTH(AF$4)=MONTH($G313),YEAR(AF$4)=YEAR($G313)),#REF!,IF(AND(AF$4&lt;($H313+1),(AF$4+1)&gt;$G313),$T313,0)))</f>
        <v>179139.73337999999</v>
      </c>
      <c r="AG313" s="1285">
        <f>IF(AND(MONTH(AG$4)=MONTH($H313),YEAR(AG$4)=YEAR($H313)),#REF!,IF(AND(MONTH(AG$4)=MONTH($G313),YEAR(AG$4)=YEAR($G313)),#REF!,IF(AND(AG$4&lt;($H313+1),(AG$4+1)&gt;$G313),$T313,0)))</f>
        <v>179139.73337999999</v>
      </c>
      <c r="AH313" s="1285" t="e">
        <f>IF(AND(MONTH(AH$4)=MONTH($H313),YEAR(AH$4)=YEAR($H313)),#REF!,IF(AND(MONTH(AH$4)=MONTH($G313),YEAR(AH$4)=YEAR($G313)),#REF!,IF(AND(AH$4&lt;($H313+1),(AH$4+1)&gt;$G313),$T313,0)))</f>
        <v>#REF!</v>
      </c>
      <c r="AI313" s="1285">
        <f>IF(AND(MONTH(AI$4)=MONTH($H313),YEAR(AI$4)=YEAR($H313)),#REF!,IF(AND(MONTH(AI$4)=MONTH($G313),YEAR(AI$4)=YEAR($G313)),#REF!,IF(AND(AI$4&lt;($H313+1),(AI$4+1)&gt;$G313),$R313,0)))</f>
        <v>41904.031199999998</v>
      </c>
      <c r="AJ313" s="1285">
        <f>IF(AND(MONTH(AJ$4)=MONTH($H313),YEAR(AJ$4)=YEAR($H313)),#REF!,IF(AND(MONTH(AJ$4)=MONTH($G313),YEAR(AJ$4)=YEAR($G313)),#REF!,IF(AND(AJ$4&lt;($H313+1),(AJ$4+1)&gt;$G313),$U313,0)))</f>
        <v>41904.031199999998</v>
      </c>
      <c r="AK313" s="1285">
        <f>IF(AND(MONTH(AK$4)=MONTH($H313),YEAR(AK$4)=YEAR($H313)),#REF!,IF(AND(MONTH(AK$4)=MONTH($G313),YEAR(AK$4)=YEAR($G313)),#REF!,IF(AND(AK$4&lt;($H313+1),(AK$4+1)&gt;$G313),$U313,0)))</f>
        <v>41904.031199999998</v>
      </c>
      <c r="AL313" s="1285">
        <f>IF(AND(MONTH(AL$4)=MONTH($H313),YEAR(AL$4)=YEAR($H313)),#REF!,IF(AND(MONTH(AL$4)=MONTH($G313),YEAR(AL$4)=YEAR($G313)),#REF!,IF(AND(AL$4&lt;($H313+1),(AL$4+1)&gt;$G313),$U313,0)))</f>
        <v>41904.031199999998</v>
      </c>
      <c r="AM313" s="1285">
        <f>IF(AND(MONTH(AM$4)=MONTH($H313),YEAR(AM$4)=YEAR($H313)),#REF!,IF(AND(MONTH(AM$4)=MONTH($G313),YEAR(AM$4)=YEAR($G313)),#REF!,IF(AND(AM$4&lt;($H313+1),(AM$4+1)&gt;$G313),$U313,0)))</f>
        <v>41904.031199999998</v>
      </c>
      <c r="AN313" s="1285">
        <f>IF(AND(MONTH(AN$4)=MONTH($H313),YEAR(AN$4)=YEAR($H313)),#REF!,IF(AND(MONTH(AN$4)=MONTH($G313),YEAR(AN$4)=YEAR($G313)),#REF!,IF(AND(AN$4&lt;($H313+1),(AN$4+1)&gt;$G313),$U313,0)))</f>
        <v>41904.031199999998</v>
      </c>
      <c r="AO313" s="1285">
        <f>IF(AND(MONTH(AO$4)=MONTH($H313),YEAR(AO$4)=YEAR($H313)),#REF!,IF(AND(MONTH(AO$4)=MONTH($G313),YEAR(AO$4)=YEAR($G313)),#REF!,IF(AND(AO$4&lt;($H313+1),(AO$4+1)&gt;$G313),$U313,0)))</f>
        <v>41904.031199999998</v>
      </c>
      <c r="AP313" s="1285">
        <f>IF(AND(MONTH(AP$4)=MONTH($H313),YEAR(AP$4)=YEAR($H313)),#REF!,IF(AND(MONTH(AP$4)=MONTH($G313),YEAR(AP$4)=YEAR($G313)),#REF!,IF(AND(AP$4&lt;($H313+1),(AP$4+1)&gt;$G313),$U313,0)))</f>
        <v>41904.031199999998</v>
      </c>
      <c r="AQ313" s="1285">
        <f>IF(AND(MONTH(AQ$4)=MONTH($H313),YEAR(AQ$4)=YEAR($H313)),#REF!,IF(AND(MONTH(AQ$4)=MONTH($G313),YEAR(AQ$4)=YEAR($G313)),#REF!,IF(AND(AQ$4&lt;($H313+1),(AQ$4+1)&gt;$G313),$U313,0)))</f>
        <v>41904.031199999998</v>
      </c>
      <c r="AR313" s="1285">
        <f>IF(AND(MONTH(AR$4)=MONTH($H313),YEAR(AR$4)=YEAR($H313)),#REF!,IF(AND(MONTH(AR$4)=MONTH($G313),YEAR(AR$4)=YEAR($G313)),#REF!,IF(AND(AR$4&lt;($H313+1),(AR$4+1)&gt;$G313),$U313,0)))</f>
        <v>41904.031199999998</v>
      </c>
      <c r="AS313" s="1285">
        <f>IF(AND(MONTH(AS$4)=MONTH($H313),YEAR(AS$4)=YEAR($H313)),#REF!,IF(AND(MONTH(AS$4)=MONTH($G313),YEAR(AS$4)=YEAR($G313)),#REF!,IF(AND(AS$4&lt;($H313+1),(AS$4+1)&gt;$G313),$U313,0)))</f>
        <v>41904.031199999998</v>
      </c>
      <c r="AT313" s="1285" t="e">
        <f>IF(AND(MONTH(AT$4)=MONTH($H313),YEAR(AT$4)=YEAR($H313)),#REF!,IF(AND(MONTH(AT$4)=MONTH($G313),YEAR(AT$4)=YEAR($G313)),#REF!,IF(AND(AT$4&lt;($H313+1),(AT$4+1)&gt;$G313),$U313,0)))</f>
        <v>#REF!</v>
      </c>
      <c r="AU313" s="1297"/>
      <c r="AV313" s="1028"/>
      <c r="AW313" s="1028"/>
    </row>
    <row r="314" spans="1:49" ht="18" customHeight="1">
      <c r="A314" s="1186">
        <v>125</v>
      </c>
      <c r="B314" s="1187" t="s">
        <v>331</v>
      </c>
      <c r="C314" s="1187" t="s">
        <v>85</v>
      </c>
      <c r="D314" s="1187"/>
      <c r="E314" s="1355"/>
      <c r="F314" s="1214" t="s">
        <v>336</v>
      </c>
      <c r="G314" s="1190">
        <v>45276</v>
      </c>
      <c r="H314" s="1190">
        <v>46006</v>
      </c>
      <c r="I314" s="1235">
        <v>141.58000000000001</v>
      </c>
      <c r="J314" s="1236">
        <v>0</v>
      </c>
      <c r="K314" s="1236">
        <v>30365.24</v>
      </c>
      <c r="L314" s="1237">
        <v>6.2214999999999998</v>
      </c>
      <c r="M314" s="1237">
        <v>1.38</v>
      </c>
      <c r="N314" s="1237">
        <v>6.2214999999999998</v>
      </c>
      <c r="O314" s="1238">
        <v>1.38</v>
      </c>
      <c r="P314" s="1234">
        <f>L314+M314</f>
        <v>7.6014999999999997</v>
      </c>
      <c r="Q314" s="1284">
        <f>L314*K314</f>
        <v>188917.34065999999</v>
      </c>
      <c r="R314" s="1285">
        <f>M314*K314</f>
        <v>41904.031199999998</v>
      </c>
      <c r="S314" s="1285">
        <f>SUM(Q314:R314)</f>
        <v>230821.37186000001</v>
      </c>
      <c r="T314" s="1285">
        <f>N314*K314</f>
        <v>188917.34065999999</v>
      </c>
      <c r="U314" s="1285">
        <f>O314*K314</f>
        <v>41904.031199999998</v>
      </c>
      <c r="V314" s="1285">
        <f>SUM(T314:U314)</f>
        <v>230821.37186000001</v>
      </c>
      <c r="W314" s="1285">
        <f>IF(AND(MONTH(W$4)=MONTH($H314),YEAR(W$4)=YEAR($H314)),#REF!,IF(AND(MONTH(W$4)=MONTH($G314),YEAR(W$4)=YEAR($G314)),#REF!,IF(AND(W$4&lt;($H314+1),(W$4+1)&gt;$G314),$Q314,0)))</f>
        <v>0</v>
      </c>
      <c r="X314" s="1285">
        <f>IF(AND(MONTH(X$4)=MONTH($H314),YEAR(X$4)=YEAR($H314)),#REF!,IF(AND(MONTH(X$4)=MONTH($G314),YEAR(X$4)=YEAR($G314)),#REF!,IF(AND(X$4&lt;($H314+1),(X$4+1)&gt;$G314),$T314,0)))</f>
        <v>0</v>
      </c>
      <c r="Y314" s="1285">
        <f>IF(AND(MONTH(Y$4)=MONTH($H314),YEAR(Y$4)=YEAR($H314)),#REF!,IF(AND(MONTH(Y$4)=MONTH($G314),YEAR(Y$4)=YEAR($G314)),#REF!,IF(AND(Y$4&lt;($H314+1),(Y$4+1)&gt;$G314),$T314,0)))</f>
        <v>0</v>
      </c>
      <c r="Z314" s="1285">
        <f>IF(AND(MONTH(Z$4)=MONTH($H314),YEAR(Z$4)=YEAR($H314)),#REF!,IF(AND(MONTH(Z$4)=MONTH($G314),YEAR(Z$4)=YEAR($G314)),#REF!,IF(AND(Z$4&lt;($H314+1),(Z$4+1)&gt;$G314),$T314,0)))</f>
        <v>0</v>
      </c>
      <c r="AA314" s="1285">
        <f>IF(AND(MONTH(AA$4)=MONTH($H314),YEAR(AA$4)=YEAR($H314)),#REF!,IF(AND(MONTH(AA$4)=MONTH($G314),YEAR(AA$4)=YEAR($G314)),#REF!,IF(AND(AA$4&lt;($H314+1),(AA$4+1)&gt;$G314),$T314,0)))</f>
        <v>0</v>
      </c>
      <c r="AB314" s="1285">
        <f>IF(AND(MONTH(AB$4)=MONTH($H314),YEAR(AB$4)=YEAR($H314)),#REF!,IF(AND(MONTH(AB$4)=MONTH($G314),YEAR(AB$4)=YEAR($G314)),#REF!,IF(AND(AB$4&lt;($H314+1),(AB$4+1)&gt;$G314),$T314,0)))</f>
        <v>0</v>
      </c>
      <c r="AC314" s="1285">
        <f>IF(AND(MONTH(AC$4)=MONTH($H314),YEAR(AC$4)=YEAR($H314)),#REF!,IF(AND(MONTH(AC$4)=MONTH($G314),YEAR(AC$4)=YEAR($G314)),#REF!,IF(AND(AC$4&lt;($H314+1),(AC$4+1)&gt;$G314),$T314,0)))</f>
        <v>0</v>
      </c>
      <c r="AD314" s="1285">
        <f>IF(AND(MONTH(AD$4)=MONTH($H314),YEAR(AD$4)=YEAR($H314)),#REF!,IF(AND(MONTH(AD$4)=MONTH($G314),YEAR(AD$4)=YEAR($G314)),#REF!,IF(AND(AD$4&lt;($H314+1),(AD$4+1)&gt;$G314),$T314,0)))</f>
        <v>0</v>
      </c>
      <c r="AE314" s="1285">
        <f>IF(AND(MONTH(AE$4)=MONTH($H314),YEAR(AE$4)=YEAR($H314)),#REF!,IF(AND(MONTH(AE$4)=MONTH($G314),YEAR(AE$4)=YEAR($G314)),#REF!,IF(AND(AE$4&lt;($H314+1),(AE$4+1)&gt;$G314),$T314,0)))</f>
        <v>0</v>
      </c>
      <c r="AF314" s="1285">
        <f>IF(AND(MONTH(AF$4)=MONTH($H314),YEAR(AF$4)=YEAR($H314)),#REF!,IF(AND(MONTH(AF$4)=MONTH($G314),YEAR(AF$4)=YEAR($G314)),#REF!,IF(AND(AF$4&lt;($H314+1),(AF$4+1)&gt;$G314),$T314,0)))</f>
        <v>0</v>
      </c>
      <c r="AG314" s="1285">
        <f>IF(AND(MONTH(AG$4)=MONTH($H314),YEAR(AG$4)=YEAR($H314)),#REF!,IF(AND(MONTH(AG$4)=MONTH($G314),YEAR(AG$4)=YEAR($G314)),#REF!,IF(AND(AG$4&lt;($H314+1),(AG$4+1)&gt;$G314),$T314,0)))</f>
        <v>0</v>
      </c>
      <c r="AH314" s="1285" t="e">
        <f>IF(AND(MONTH(AH$4)=MONTH($H314),YEAR(AH$4)=YEAR($H314)),#REF!,IF(AND(MONTH(AH$4)=MONTH($G314),YEAR(AH$4)=YEAR($G314)),#REF!,IF(AND(AH$4&lt;($H314+1),(AH$4+1)&gt;$G314),$T314,0)))</f>
        <v>#REF!</v>
      </c>
      <c r="AI314" s="1285">
        <f>IF(AND(MONTH(AI$4)=MONTH($H314),YEAR(AI$4)=YEAR($H314)),#REF!,IF(AND(MONTH(AI$4)=MONTH($G314),YEAR(AI$4)=YEAR($G314)),#REF!,IF(AND(AI$4&lt;($H314+1),(AI$4+1)&gt;$G314),$R314,0)))</f>
        <v>0</v>
      </c>
      <c r="AJ314" s="1285">
        <f>IF(AND(MONTH(AJ$4)=MONTH($H314),YEAR(AJ$4)=YEAR($H314)),#REF!,IF(AND(MONTH(AJ$4)=MONTH($G314),YEAR(AJ$4)=YEAR($G314)),#REF!,IF(AND(AJ$4&lt;($H314+1),(AJ$4+1)&gt;$G314),$U314,0)))</f>
        <v>0</v>
      </c>
      <c r="AK314" s="1285">
        <f>IF(AND(MONTH(AK$4)=MONTH($H314),YEAR(AK$4)=YEAR($H314)),#REF!,IF(AND(MONTH(AK$4)=MONTH($G314),YEAR(AK$4)=YEAR($G314)),#REF!,IF(AND(AK$4&lt;($H314+1),(AK$4+1)&gt;$G314),$U314,0)))</f>
        <v>0</v>
      </c>
      <c r="AL314" s="1285">
        <f>IF(AND(MONTH(AL$4)=MONTH($H314),YEAR(AL$4)=YEAR($H314)),#REF!,IF(AND(MONTH(AL$4)=MONTH($G314),YEAR(AL$4)=YEAR($G314)),#REF!,IF(AND(AL$4&lt;($H314+1),(AL$4+1)&gt;$G314),$U314,0)))</f>
        <v>0</v>
      </c>
      <c r="AM314" s="1285">
        <f>IF(AND(MONTH(AM$4)=MONTH($H314),YEAR(AM$4)=YEAR($H314)),#REF!,IF(AND(MONTH(AM$4)=MONTH($G314),YEAR(AM$4)=YEAR($G314)),#REF!,IF(AND(AM$4&lt;($H314+1),(AM$4+1)&gt;$G314),$U314,0)))</f>
        <v>0</v>
      </c>
      <c r="AN314" s="1285">
        <f>IF(AND(MONTH(AN$4)=MONTH($H314),YEAR(AN$4)=YEAR($H314)),#REF!,IF(AND(MONTH(AN$4)=MONTH($G314),YEAR(AN$4)=YEAR($G314)),#REF!,IF(AND(AN$4&lt;($H314+1),(AN$4+1)&gt;$G314),$U314,0)))</f>
        <v>0</v>
      </c>
      <c r="AO314" s="1285">
        <f>IF(AND(MONTH(AO$4)=MONTH($H314),YEAR(AO$4)=YEAR($H314)),#REF!,IF(AND(MONTH(AO$4)=MONTH($G314),YEAR(AO$4)=YEAR($G314)),#REF!,IF(AND(AO$4&lt;($H314+1),(AO$4+1)&gt;$G314),$U314,0)))</f>
        <v>0</v>
      </c>
      <c r="AP314" s="1285">
        <f>IF(AND(MONTH(AP$4)=MONTH($H314),YEAR(AP$4)=YEAR($H314)),#REF!,IF(AND(MONTH(AP$4)=MONTH($G314),YEAR(AP$4)=YEAR($G314)),#REF!,IF(AND(AP$4&lt;($H314+1),(AP$4+1)&gt;$G314),$U314,0)))</f>
        <v>0</v>
      </c>
      <c r="AQ314" s="1285">
        <f>IF(AND(MONTH(AQ$4)=MONTH($H314),YEAR(AQ$4)=YEAR($H314)),#REF!,IF(AND(MONTH(AQ$4)=MONTH($G314),YEAR(AQ$4)=YEAR($G314)),#REF!,IF(AND(AQ$4&lt;($H314+1),(AQ$4+1)&gt;$G314),$U314,0)))</f>
        <v>0</v>
      </c>
      <c r="AR314" s="1285">
        <f>IF(AND(MONTH(AR$4)=MONTH($H314),YEAR(AR$4)=YEAR($H314)),#REF!,IF(AND(MONTH(AR$4)=MONTH($G314),YEAR(AR$4)=YEAR($G314)),#REF!,IF(AND(AR$4&lt;($H314+1),(AR$4+1)&gt;$G314),$U314,0)))</f>
        <v>0</v>
      </c>
      <c r="AS314" s="1285">
        <f>IF(AND(MONTH(AS$4)=MONTH($H314),YEAR(AS$4)=YEAR($H314)),#REF!,IF(AND(MONTH(AS$4)=MONTH($G314),YEAR(AS$4)=YEAR($G314)),#REF!,IF(AND(AS$4&lt;($H314+1),(AS$4+1)&gt;$G314),$U314,0)))</f>
        <v>0</v>
      </c>
      <c r="AT314" s="1285" t="e">
        <f>IF(AND(MONTH(AT$4)=MONTH($H314),YEAR(AT$4)=YEAR($H314)),#REF!,IF(AND(MONTH(AT$4)=MONTH($G314),YEAR(AT$4)=YEAR($G314)),#REF!,IF(AND(AT$4&lt;($H314+1),(AT$4+1)&gt;$G314),$U314,0)))</f>
        <v>#REF!</v>
      </c>
      <c r="AU314" s="1297"/>
      <c r="AV314" s="1028"/>
      <c r="AW314" s="1028"/>
    </row>
    <row r="315" spans="1:49" ht="18" customHeight="1">
      <c r="A315" s="1186"/>
      <c r="B315" s="1187"/>
      <c r="C315" s="1187"/>
      <c r="D315" s="1187"/>
      <c r="E315" s="1187"/>
      <c r="F315" s="1214"/>
      <c r="G315" s="1328"/>
      <c r="H315" s="1328"/>
      <c r="I315" s="1235"/>
      <c r="J315" s="1236"/>
      <c r="K315" s="1236"/>
      <c r="L315" s="1237"/>
      <c r="M315" s="1237"/>
      <c r="N315" s="1237"/>
      <c r="O315" s="1238"/>
      <c r="P315" s="1234"/>
      <c r="Q315" s="1284"/>
      <c r="R315" s="1285"/>
      <c r="S315" s="1285"/>
      <c r="T315" s="1285"/>
      <c r="U315" s="1285"/>
      <c r="V315" s="1285"/>
      <c r="W315" s="1285"/>
      <c r="X315" s="1285"/>
      <c r="Y315" s="1285"/>
      <c r="Z315" s="1285"/>
      <c r="AA315" s="1285"/>
      <c r="AB315" s="1283"/>
      <c r="AC315" s="1285"/>
      <c r="AD315" s="1285"/>
      <c r="AE315" s="1285"/>
      <c r="AF315" s="1285"/>
      <c r="AG315" s="1285"/>
      <c r="AH315" s="1285"/>
      <c r="AI315" s="1285"/>
      <c r="AJ315" s="1285"/>
      <c r="AK315" s="1285"/>
      <c r="AL315" s="1285"/>
      <c r="AM315" s="1283"/>
      <c r="AN315" s="1283"/>
      <c r="AO315" s="1285"/>
      <c r="AP315" s="1285"/>
      <c r="AQ315" s="1285"/>
      <c r="AR315" s="1285"/>
      <c r="AS315" s="1285"/>
      <c r="AT315" s="1285"/>
      <c r="AU315" s="1297"/>
      <c r="AV315" s="1028"/>
      <c r="AW315" s="1028"/>
    </row>
    <row r="316" spans="1:49" ht="18" customHeight="1">
      <c r="A316" s="1329"/>
      <c r="B316" s="1330"/>
      <c r="C316" s="1330"/>
      <c r="D316" s="1330"/>
      <c r="E316" s="1330"/>
      <c r="F316" s="1331"/>
      <c r="G316" s="1357"/>
      <c r="H316" s="1357"/>
      <c r="I316" s="1340"/>
      <c r="J316" s="1341">
        <f>SUM(J313:J315)</f>
        <v>30365.24</v>
      </c>
      <c r="K316" s="1341">
        <f>SUM(K313:K315)-K314</f>
        <v>30365.24</v>
      </c>
      <c r="L316" s="1342"/>
      <c r="M316" s="1342"/>
      <c r="N316" s="1342"/>
      <c r="O316" s="1343"/>
      <c r="P316" s="1344"/>
      <c r="Q316" s="1346"/>
      <c r="R316" s="1347"/>
      <c r="S316" s="1347"/>
      <c r="T316" s="1347"/>
      <c r="U316" s="1347"/>
      <c r="V316" s="1347"/>
      <c r="W316" s="1347">
        <f t="shared" ref="W316:AT316" si="115">SUM(W312:W314)</f>
        <v>179139.73337999999</v>
      </c>
      <c r="X316" s="1347">
        <f t="shared" si="115"/>
        <v>179139.73337999999</v>
      </c>
      <c r="Y316" s="1347">
        <f t="shared" si="115"/>
        <v>179139.73337999999</v>
      </c>
      <c r="Z316" s="1347">
        <f t="shared" si="115"/>
        <v>179139.73337999999</v>
      </c>
      <c r="AA316" s="1347">
        <f t="shared" si="115"/>
        <v>179139.73337999999</v>
      </c>
      <c r="AB316" s="1347">
        <f t="shared" si="115"/>
        <v>179139.73337999999</v>
      </c>
      <c r="AC316" s="1347">
        <f t="shared" si="115"/>
        <v>179139.73337999999</v>
      </c>
      <c r="AD316" s="1347">
        <f t="shared" si="115"/>
        <v>179139.73337999999</v>
      </c>
      <c r="AE316" s="1347">
        <f t="shared" si="115"/>
        <v>179139.73337999999</v>
      </c>
      <c r="AF316" s="1347">
        <f t="shared" si="115"/>
        <v>179139.73337999999</v>
      </c>
      <c r="AG316" s="1347">
        <f t="shared" si="115"/>
        <v>179139.73337999999</v>
      </c>
      <c r="AH316" s="1347" t="e">
        <f t="shared" si="115"/>
        <v>#REF!</v>
      </c>
      <c r="AI316" s="1347">
        <f t="shared" si="115"/>
        <v>41904.031199999998</v>
      </c>
      <c r="AJ316" s="1347">
        <f t="shared" si="115"/>
        <v>41904.031199999998</v>
      </c>
      <c r="AK316" s="1347">
        <f t="shared" si="115"/>
        <v>41904.031199999998</v>
      </c>
      <c r="AL316" s="1347">
        <f t="shared" si="115"/>
        <v>41904.031199999998</v>
      </c>
      <c r="AM316" s="1347">
        <f t="shared" si="115"/>
        <v>41904.031199999998</v>
      </c>
      <c r="AN316" s="1347">
        <f t="shared" si="115"/>
        <v>41904.031199999998</v>
      </c>
      <c r="AO316" s="1347">
        <f t="shared" si="115"/>
        <v>41904.031199999998</v>
      </c>
      <c r="AP316" s="1347">
        <f t="shared" si="115"/>
        <v>41904.031199999998</v>
      </c>
      <c r="AQ316" s="1347">
        <f t="shared" si="115"/>
        <v>41904.031199999998</v>
      </c>
      <c r="AR316" s="1347">
        <f t="shared" si="115"/>
        <v>41904.031199999998</v>
      </c>
      <c r="AS316" s="1347">
        <f t="shared" si="115"/>
        <v>41904.031199999998</v>
      </c>
      <c r="AT316" s="1347" t="e">
        <f t="shared" si="115"/>
        <v>#REF!</v>
      </c>
      <c r="AU316" s="1349"/>
      <c r="AV316" s="1028"/>
      <c r="AW316" s="1028"/>
    </row>
    <row r="317" spans="1:49" ht="18" customHeight="1">
      <c r="A317" s="1186"/>
      <c r="B317" s="1187"/>
      <c r="C317" s="1187"/>
      <c r="D317" s="1187"/>
      <c r="E317" s="1187"/>
      <c r="F317" s="1214"/>
      <c r="G317" s="1174"/>
      <c r="H317" s="1174"/>
      <c r="I317" s="1235"/>
      <c r="J317" s="1236"/>
      <c r="K317" s="1236"/>
      <c r="L317" s="1237"/>
      <c r="M317" s="1237"/>
      <c r="N317" s="1237"/>
      <c r="O317" s="1238"/>
      <c r="P317" s="1234"/>
      <c r="Q317" s="1284"/>
      <c r="R317" s="1285"/>
      <c r="S317" s="1285"/>
      <c r="T317" s="1285"/>
      <c r="U317" s="1285"/>
      <c r="V317" s="1285"/>
      <c r="W317" s="1285"/>
      <c r="X317" s="1285"/>
      <c r="Y317" s="1285"/>
      <c r="Z317" s="1285"/>
      <c r="AA317" s="1285"/>
      <c r="AB317" s="1283"/>
      <c r="AC317" s="1285"/>
      <c r="AD317" s="1285"/>
      <c r="AE317" s="1285"/>
      <c r="AF317" s="1285"/>
      <c r="AG317" s="1285"/>
      <c r="AH317" s="1285"/>
      <c r="AI317" s="1285"/>
      <c r="AJ317" s="1285"/>
      <c r="AK317" s="1285"/>
      <c r="AL317" s="1285"/>
      <c r="AM317" s="1283"/>
      <c r="AN317" s="1283"/>
      <c r="AO317" s="1285"/>
      <c r="AP317" s="1285"/>
      <c r="AQ317" s="1285"/>
      <c r="AR317" s="1285"/>
      <c r="AS317" s="1285"/>
      <c r="AT317" s="1285"/>
      <c r="AU317" s="1297"/>
      <c r="AV317" s="1028"/>
      <c r="AW317" s="1028"/>
    </row>
    <row r="318" spans="1:49" ht="18" customHeight="1">
      <c r="A318" s="1186"/>
      <c r="B318" s="1187"/>
      <c r="C318" s="1187"/>
      <c r="D318" s="1187"/>
      <c r="E318" s="1187"/>
      <c r="F318" s="1214"/>
      <c r="G318" s="1174"/>
      <c r="H318" s="1174"/>
      <c r="I318" s="1235"/>
      <c r="J318" s="1236"/>
      <c r="K318" s="1236"/>
      <c r="L318" s="1237"/>
      <c r="M318" s="1237"/>
      <c r="N318" s="1237"/>
      <c r="O318" s="1238"/>
      <c r="P318" s="1234"/>
      <c r="Q318" s="1284"/>
      <c r="R318" s="1285"/>
      <c r="S318" s="1285"/>
      <c r="T318" s="1285"/>
      <c r="U318" s="1285"/>
      <c r="V318" s="1285"/>
      <c r="W318" s="1285"/>
      <c r="X318" s="1285"/>
      <c r="Y318" s="1285"/>
      <c r="Z318" s="1285"/>
      <c r="AA318" s="1283"/>
      <c r="AB318" s="1283"/>
      <c r="AC318" s="1285"/>
      <c r="AD318" s="1285"/>
      <c r="AE318" s="1285"/>
      <c r="AF318" s="1285"/>
      <c r="AG318" s="1285"/>
      <c r="AH318" s="1285"/>
      <c r="AI318" s="1285"/>
      <c r="AJ318" s="1285"/>
      <c r="AK318" s="1285"/>
      <c r="AL318" s="1285"/>
      <c r="AM318" s="1283"/>
      <c r="AN318" s="1283"/>
      <c r="AO318" s="1285"/>
      <c r="AP318" s="1285"/>
      <c r="AQ318" s="1285"/>
      <c r="AR318" s="1285"/>
      <c r="AS318" s="1285"/>
      <c r="AT318" s="1285"/>
      <c r="AU318" s="1297"/>
      <c r="AV318" s="1028"/>
      <c r="AW318" s="1028"/>
    </row>
    <row r="319" spans="1:49" ht="18" customHeight="1">
      <c r="A319" s="1358"/>
      <c r="B319" s="1319"/>
      <c r="C319" s="1319"/>
      <c r="D319" s="1319"/>
      <c r="E319" s="1319"/>
      <c r="F319" s="1359"/>
      <c r="G319" s="1295"/>
      <c r="H319" s="1295"/>
      <c r="I319" s="1295"/>
      <c r="J319" s="1360"/>
      <c r="K319" s="1360"/>
      <c r="L319" s="1319"/>
      <c r="M319" s="1319"/>
      <c r="N319" s="1319"/>
      <c r="O319" s="1362"/>
      <c r="P319" s="1319"/>
      <c r="Q319" s="1358"/>
      <c r="R319" s="1358"/>
      <c r="S319" s="1358"/>
      <c r="T319" s="1358"/>
      <c r="U319" s="1358"/>
      <c r="V319" s="1358"/>
      <c r="W319" s="1358"/>
      <c r="X319" s="1269"/>
      <c r="Y319" s="1269"/>
      <c r="Z319" s="1269"/>
      <c r="AA319" s="1269"/>
      <c r="AB319" s="1269"/>
      <c r="AC319" s="1358"/>
      <c r="AD319" s="1358"/>
      <c r="AE319" s="1358"/>
      <c r="AF319" s="1358"/>
      <c r="AG319" s="1358"/>
      <c r="AH319" s="1358"/>
      <c r="AI319" s="1358"/>
      <c r="AJ319" s="1269"/>
      <c r="AK319" s="1269"/>
      <c r="AL319" s="1269"/>
      <c r="AM319" s="1358"/>
      <c r="AN319" s="1358"/>
      <c r="AO319" s="1363"/>
      <c r="AP319" s="1269"/>
      <c r="AQ319" s="1293"/>
      <c r="AR319" s="1269"/>
      <c r="AS319" s="1269"/>
      <c r="AT319" s="1269"/>
      <c r="AU319" s="1295"/>
      <c r="AV319" s="1028"/>
      <c r="AW319" s="1028"/>
    </row>
    <row r="320" spans="1:49" ht="18" customHeight="1">
      <c r="A320" s="1358"/>
      <c r="B320" s="1319"/>
      <c r="C320" s="1319"/>
      <c r="D320" s="1319"/>
      <c r="E320" s="1319"/>
      <c r="F320" s="1359"/>
      <c r="G320" s="1295"/>
      <c r="H320" s="1295"/>
      <c r="I320" s="1295"/>
      <c r="J320" s="1360"/>
      <c r="K320" s="1360"/>
      <c r="L320" s="1319"/>
      <c r="M320" s="1319"/>
      <c r="N320" s="1319"/>
      <c r="O320" s="1362"/>
      <c r="P320" s="1319"/>
      <c r="Q320" s="1358"/>
      <c r="R320" s="1358"/>
      <c r="S320" s="1358"/>
      <c r="T320" s="1358"/>
      <c r="U320" s="1358"/>
      <c r="V320" s="1358"/>
      <c r="W320" s="1358"/>
      <c r="X320" s="1269"/>
      <c r="Y320" s="1269"/>
      <c r="Z320" s="1269"/>
      <c r="AA320" s="1269"/>
      <c r="AB320" s="1269"/>
      <c r="AC320" s="1358"/>
      <c r="AD320" s="1358"/>
      <c r="AE320" s="1358"/>
      <c r="AF320" s="1358"/>
      <c r="AG320" s="1358"/>
      <c r="AH320" s="1358"/>
      <c r="AI320" s="1358"/>
      <c r="AJ320" s="1269"/>
      <c r="AK320" s="1269"/>
      <c r="AL320" s="1269"/>
      <c r="AM320" s="1358"/>
      <c r="AN320" s="1358"/>
      <c r="AO320" s="1363"/>
      <c r="AP320" s="1269"/>
      <c r="AQ320" s="1293"/>
      <c r="AR320" s="1269"/>
      <c r="AS320" s="1269"/>
      <c r="AT320" s="1269"/>
      <c r="AU320" s="1295"/>
      <c r="AV320" s="1028"/>
      <c r="AW320" s="1028"/>
    </row>
    <row r="321" spans="1:49" ht="18" customHeight="1">
      <c r="A321" s="1358"/>
      <c r="B321" s="1319"/>
      <c r="C321" s="1319"/>
      <c r="D321" s="1319"/>
      <c r="E321" s="1319"/>
      <c r="F321" s="1359"/>
      <c r="G321" s="1295"/>
      <c r="H321" s="1295"/>
      <c r="I321" s="1295"/>
      <c r="J321" s="1360"/>
      <c r="K321" s="1360"/>
      <c r="L321" s="1319"/>
      <c r="M321" s="1319"/>
      <c r="N321" s="1319"/>
      <c r="O321" s="1362"/>
      <c r="P321" s="1319"/>
      <c r="Q321" s="1358"/>
      <c r="R321" s="1358"/>
      <c r="S321" s="1358"/>
      <c r="T321" s="1358"/>
      <c r="U321" s="1358"/>
      <c r="V321" s="1358"/>
      <c r="W321" s="1358"/>
      <c r="X321" s="1269"/>
      <c r="Y321" s="1269"/>
      <c r="Z321" s="1269"/>
      <c r="AA321" s="1269"/>
      <c r="AB321" s="1269"/>
      <c r="AC321" s="1358"/>
      <c r="AD321" s="1358"/>
      <c r="AE321" s="1358"/>
      <c r="AF321" s="1358"/>
      <c r="AG321" s="1358"/>
      <c r="AH321" s="1358"/>
      <c r="AI321" s="1358"/>
      <c r="AJ321" s="1269"/>
      <c r="AK321" s="1269"/>
      <c r="AL321" s="1269"/>
      <c r="AM321" s="1358"/>
      <c r="AN321" s="1358"/>
      <c r="AO321" s="1363"/>
      <c r="AP321" s="1269"/>
      <c r="AQ321" s="1293"/>
      <c r="AR321" s="1269"/>
      <c r="AS321" s="1269"/>
      <c r="AT321" s="1269"/>
      <c r="AU321" s="1295"/>
      <c r="AV321" s="1028"/>
      <c r="AW321" s="1028"/>
    </row>
    <row r="322" spans="1:49" ht="18" customHeight="1">
      <c r="AU322" s="1028"/>
      <c r="AV322" s="1028"/>
      <c r="AW322" s="1028"/>
    </row>
    <row r="323" spans="1:49" ht="18" customHeight="1">
      <c r="AU323" s="1028"/>
      <c r="AV323" s="1028"/>
      <c r="AW323" s="1028"/>
    </row>
    <row r="324" spans="1:49" ht="18" customHeight="1">
      <c r="AU324" s="1028"/>
      <c r="AV324" s="1028"/>
      <c r="AW324" s="1028"/>
    </row>
    <row r="325" spans="1:49" ht="18" customHeight="1">
      <c r="AU325" s="1028"/>
      <c r="AV325" s="1028"/>
      <c r="AW325" s="1028"/>
    </row>
    <row r="326" spans="1:49" ht="18" customHeight="1">
      <c r="AU326" s="1028"/>
      <c r="AV326" s="1028"/>
      <c r="AW326" s="1028"/>
    </row>
    <row r="327" spans="1:49" ht="18" customHeight="1">
      <c r="AU327" s="1028"/>
      <c r="AV327" s="1028"/>
      <c r="AW327" s="1028"/>
    </row>
    <row r="328" spans="1:49" ht="18" customHeight="1">
      <c r="AU328" s="1028"/>
      <c r="AV328" s="1028"/>
      <c r="AW328" s="1028"/>
    </row>
    <row r="329" spans="1:49" ht="18" customHeight="1">
      <c r="AU329" s="1028"/>
      <c r="AV329" s="1028"/>
      <c r="AW329" s="1028"/>
    </row>
    <row r="330" spans="1:49" ht="18" customHeight="1">
      <c r="AU330" s="1028"/>
      <c r="AV330" s="1028"/>
      <c r="AW330" s="1028"/>
    </row>
    <row r="331" spans="1:49" ht="18" customHeight="1">
      <c r="AU331" s="1028"/>
      <c r="AV331" s="1028"/>
      <c r="AW331" s="1028"/>
    </row>
    <row r="332" spans="1:49" ht="18" customHeight="1">
      <c r="AU332" s="1028"/>
      <c r="AV332" s="1028"/>
      <c r="AW332" s="1028"/>
    </row>
    <row r="333" spans="1:49" ht="18" customHeight="1">
      <c r="AU333" s="1028"/>
      <c r="AV333" s="1028"/>
      <c r="AW333" s="1028"/>
    </row>
    <row r="334" spans="1:49" ht="18" customHeight="1">
      <c r="AU334" s="1028"/>
      <c r="AV334" s="1028"/>
      <c r="AW334" s="1028"/>
    </row>
    <row r="335" spans="1:49" ht="18" customHeight="1">
      <c r="AU335" s="1028"/>
      <c r="AV335" s="1028"/>
      <c r="AW335" s="1028"/>
    </row>
    <row r="336" spans="1:49" ht="18" customHeight="1">
      <c r="AU336" s="1028"/>
      <c r="AV336" s="1028"/>
      <c r="AW336" s="1028"/>
    </row>
    <row r="337" spans="47:49" ht="18" customHeight="1">
      <c r="AU337" s="1028"/>
      <c r="AV337" s="1028"/>
      <c r="AW337" s="1028"/>
    </row>
    <row r="338" spans="47:49" ht="18" customHeight="1">
      <c r="AU338" s="1028"/>
      <c r="AV338" s="1028"/>
      <c r="AW338" s="1028"/>
    </row>
    <row r="339" spans="47:49" ht="18" customHeight="1">
      <c r="AU339" s="1028"/>
      <c r="AV339" s="1028"/>
      <c r="AW339" s="1028"/>
    </row>
    <row r="340" spans="47:49" ht="18" customHeight="1">
      <c r="AU340" s="1028"/>
      <c r="AV340" s="1028"/>
      <c r="AW340" s="1028"/>
    </row>
    <row r="341" spans="47:49" ht="18" customHeight="1">
      <c r="AU341" s="1028"/>
      <c r="AV341" s="1028"/>
      <c r="AW341" s="1028"/>
    </row>
    <row r="342" spans="47:49" ht="18" customHeight="1">
      <c r="AU342" s="1028"/>
      <c r="AV342" s="1028"/>
      <c r="AW342" s="1028"/>
    </row>
    <row r="343" spans="47:49" ht="18" customHeight="1">
      <c r="AU343" s="1028"/>
      <c r="AV343" s="1028"/>
      <c r="AW343" s="1028"/>
    </row>
    <row r="344" spans="47:49" ht="18" customHeight="1">
      <c r="AU344" s="1028"/>
      <c r="AV344" s="1028"/>
      <c r="AW344" s="1028"/>
    </row>
    <row r="345" spans="47:49" ht="18" customHeight="1">
      <c r="AU345" s="1028"/>
      <c r="AV345" s="1028"/>
      <c r="AW345" s="1028"/>
    </row>
    <row r="346" spans="47:49" ht="18" customHeight="1">
      <c r="AU346" s="1028"/>
      <c r="AV346" s="1028"/>
      <c r="AW346" s="1028"/>
    </row>
    <row r="347" spans="47:49" ht="18" customHeight="1">
      <c r="AU347" s="1028"/>
      <c r="AV347" s="1028"/>
      <c r="AW347" s="1028"/>
    </row>
    <row r="348" spans="47:49" ht="18" customHeight="1">
      <c r="AU348" s="1028"/>
      <c r="AV348" s="1028"/>
      <c r="AW348" s="1028"/>
    </row>
    <row r="349" spans="47:49" ht="18" customHeight="1">
      <c r="AU349" s="1028"/>
      <c r="AV349" s="1028"/>
      <c r="AW349" s="1028"/>
    </row>
    <row r="350" spans="47:49" ht="18" customHeight="1">
      <c r="AU350" s="1028"/>
      <c r="AV350" s="1028"/>
      <c r="AW350" s="1028"/>
    </row>
    <row r="351" spans="47:49" ht="18" customHeight="1">
      <c r="AU351" s="1028"/>
      <c r="AV351" s="1028"/>
      <c r="AW351" s="1028"/>
    </row>
    <row r="352" spans="47:49" ht="18" customHeight="1">
      <c r="AU352" s="1028"/>
      <c r="AV352" s="1028"/>
      <c r="AW352" s="1028"/>
    </row>
    <row r="353" spans="47:49" ht="18" customHeight="1">
      <c r="AU353" s="1028"/>
      <c r="AV353" s="1028"/>
      <c r="AW353" s="1028"/>
    </row>
    <row r="354" spans="47:49" ht="18" customHeight="1">
      <c r="AU354" s="1028"/>
      <c r="AV354" s="1028"/>
      <c r="AW354" s="1028"/>
    </row>
    <row r="355" spans="47:49" ht="18" customHeight="1">
      <c r="AU355" s="1028"/>
      <c r="AV355" s="1028"/>
      <c r="AW355" s="1028"/>
    </row>
    <row r="356" spans="47:49" ht="18" customHeight="1">
      <c r="AU356" s="1028"/>
      <c r="AV356" s="1028"/>
      <c r="AW356" s="1028"/>
    </row>
    <row r="357" spans="47:49" ht="18" customHeight="1">
      <c r="AU357" s="1028"/>
      <c r="AV357" s="1028"/>
      <c r="AW357" s="1028"/>
    </row>
    <row r="358" spans="47:49" ht="18" customHeight="1">
      <c r="AU358" s="1028"/>
      <c r="AV358" s="1028"/>
      <c r="AW358" s="1028"/>
    </row>
    <row r="359" spans="47:49" ht="18" customHeight="1">
      <c r="AU359" s="1028"/>
      <c r="AV359" s="1028"/>
      <c r="AW359" s="1028"/>
    </row>
    <row r="360" spans="47:49" ht="18" customHeight="1">
      <c r="AU360" s="1028"/>
      <c r="AV360" s="1028"/>
      <c r="AW360" s="1028"/>
    </row>
    <row r="361" spans="47:49" ht="18" customHeight="1">
      <c r="AU361" s="1028"/>
      <c r="AV361" s="1028"/>
      <c r="AW361" s="1028"/>
    </row>
    <row r="362" spans="47:49" ht="18" customHeight="1">
      <c r="AU362" s="1028"/>
      <c r="AV362" s="1028"/>
      <c r="AW362" s="1028"/>
    </row>
    <row r="363" spans="47:49" ht="18" customHeight="1">
      <c r="AU363" s="1028"/>
      <c r="AV363" s="1028"/>
      <c r="AW363" s="1028"/>
    </row>
    <row r="364" spans="47:49" ht="18" customHeight="1">
      <c r="AU364" s="1028"/>
      <c r="AV364" s="1028"/>
      <c r="AW364" s="1028"/>
    </row>
    <row r="365" spans="47:49" ht="18" customHeight="1">
      <c r="AU365" s="1028"/>
      <c r="AV365" s="1028"/>
      <c r="AW365" s="1028"/>
    </row>
    <row r="366" spans="47:49" ht="18" customHeight="1">
      <c r="AU366" s="1028"/>
      <c r="AV366" s="1028"/>
      <c r="AW366" s="1028"/>
    </row>
    <row r="367" spans="47:49" ht="18" customHeight="1">
      <c r="AU367" s="1028"/>
      <c r="AV367" s="1028"/>
      <c r="AW367" s="1028"/>
    </row>
    <row r="368" spans="47:49" ht="18" customHeight="1">
      <c r="AU368" s="1028"/>
      <c r="AV368" s="1028"/>
      <c r="AW368" s="1028"/>
    </row>
    <row r="369" spans="47:49" ht="18" customHeight="1">
      <c r="AU369" s="1028"/>
      <c r="AV369" s="1028"/>
      <c r="AW369" s="1028"/>
    </row>
    <row r="370" spans="47:49" ht="18" customHeight="1">
      <c r="AU370" s="1028"/>
      <c r="AV370" s="1028"/>
      <c r="AW370" s="1028"/>
    </row>
    <row r="371" spans="47:49" ht="18" customHeight="1">
      <c r="AU371" s="1028"/>
      <c r="AV371" s="1028"/>
      <c r="AW371" s="1028"/>
    </row>
    <row r="372" spans="47:49" ht="18" customHeight="1">
      <c r="AU372" s="1028"/>
      <c r="AV372" s="1028"/>
      <c r="AW372" s="1028"/>
    </row>
    <row r="373" spans="47:49" ht="18" customHeight="1">
      <c r="AU373" s="1028"/>
      <c r="AV373" s="1028"/>
      <c r="AW373" s="1028"/>
    </row>
    <row r="374" spans="47:49" ht="18" customHeight="1">
      <c r="AU374" s="1028"/>
      <c r="AV374" s="1028"/>
      <c r="AW374" s="1028"/>
    </row>
    <row r="375" spans="47:49" ht="18" customHeight="1">
      <c r="AU375" s="1028"/>
      <c r="AV375" s="1028"/>
      <c r="AW375" s="1028"/>
    </row>
    <row r="376" spans="47:49" ht="18" customHeight="1">
      <c r="AU376" s="1028"/>
      <c r="AV376" s="1028"/>
      <c r="AW376" s="1028"/>
    </row>
    <row r="377" spans="47:49" ht="18" customHeight="1">
      <c r="AU377" s="1028"/>
      <c r="AV377" s="1028"/>
      <c r="AW377" s="1028"/>
    </row>
    <row r="378" spans="47:49" ht="18" customHeight="1">
      <c r="AU378" s="1028"/>
      <c r="AV378" s="1028"/>
      <c r="AW378" s="1028"/>
    </row>
    <row r="379" spans="47:49" ht="18" customHeight="1">
      <c r="AU379" s="1028"/>
      <c r="AV379" s="1028"/>
      <c r="AW379" s="1028"/>
    </row>
    <row r="380" spans="47:49" ht="18" customHeight="1">
      <c r="AU380" s="1028"/>
      <c r="AV380" s="1028"/>
      <c r="AW380" s="1028"/>
    </row>
    <row r="381" spans="47:49" ht="18" customHeight="1">
      <c r="AU381" s="1028"/>
      <c r="AV381" s="1028"/>
      <c r="AW381" s="1028"/>
    </row>
    <row r="382" spans="47:49" ht="18" customHeight="1">
      <c r="AU382" s="1028"/>
      <c r="AV382" s="1028"/>
      <c r="AW382" s="1028"/>
    </row>
    <row r="383" spans="47:49" ht="18" customHeight="1">
      <c r="AU383" s="1028"/>
      <c r="AV383" s="1028"/>
      <c r="AW383" s="1028"/>
    </row>
    <row r="384" spans="47:49" ht="18" customHeight="1">
      <c r="AU384" s="1028"/>
      <c r="AV384" s="1028"/>
      <c r="AW384" s="1028"/>
    </row>
    <row r="385" spans="47:49" ht="18" customHeight="1">
      <c r="AU385" s="1028"/>
      <c r="AV385" s="1028"/>
      <c r="AW385" s="1028"/>
    </row>
    <row r="386" spans="47:49" ht="18" customHeight="1">
      <c r="AU386" s="1028"/>
      <c r="AV386" s="1028"/>
      <c r="AW386" s="1028"/>
    </row>
    <row r="387" spans="47:49" ht="18" customHeight="1">
      <c r="AU387" s="1028"/>
      <c r="AV387" s="1028"/>
      <c r="AW387" s="1028"/>
    </row>
    <row r="388" spans="47:49" ht="18" customHeight="1">
      <c r="AU388" s="1028"/>
      <c r="AV388" s="1028"/>
      <c r="AW388" s="1028"/>
    </row>
    <row r="389" spans="47:49" ht="18" customHeight="1">
      <c r="AU389" s="1028"/>
      <c r="AV389" s="1028"/>
      <c r="AW389" s="1028"/>
    </row>
    <row r="390" spans="47:49" ht="18" customHeight="1">
      <c r="AU390" s="1028"/>
      <c r="AV390" s="1028"/>
      <c r="AW390" s="1028"/>
    </row>
    <row r="391" spans="47:49" ht="18" customHeight="1">
      <c r="AU391" s="1028"/>
      <c r="AV391" s="1028"/>
      <c r="AW391" s="1028"/>
    </row>
    <row r="392" spans="47:49" ht="18" customHeight="1">
      <c r="AU392" s="1028"/>
      <c r="AV392" s="1028"/>
      <c r="AW392" s="1028"/>
    </row>
    <row r="393" spans="47:49" ht="18" customHeight="1">
      <c r="AU393" s="1028"/>
      <c r="AV393" s="1028"/>
      <c r="AW393" s="1028"/>
    </row>
    <row r="394" spans="47:49" ht="18" customHeight="1">
      <c r="AU394" s="1028"/>
      <c r="AV394" s="1028"/>
      <c r="AW394" s="1028"/>
    </row>
    <row r="395" spans="47:49" ht="18" customHeight="1">
      <c r="AU395" s="1028"/>
      <c r="AV395" s="1028"/>
      <c r="AW395" s="1028"/>
    </row>
    <row r="396" spans="47:49" ht="18" customHeight="1">
      <c r="AU396" s="1028"/>
      <c r="AV396" s="1028"/>
      <c r="AW396" s="1028"/>
    </row>
    <row r="397" spans="47:49" ht="18" customHeight="1">
      <c r="AU397" s="1028"/>
      <c r="AV397" s="1028"/>
      <c r="AW397" s="1028"/>
    </row>
    <row r="398" spans="47:49" ht="18" customHeight="1">
      <c r="AU398" s="1028"/>
      <c r="AV398" s="1028"/>
      <c r="AW398" s="1028"/>
    </row>
    <row r="399" spans="47:49" ht="18" customHeight="1">
      <c r="AU399" s="1028"/>
      <c r="AV399" s="1028"/>
      <c r="AW399" s="1028"/>
    </row>
    <row r="400" spans="47:49" ht="18" customHeight="1">
      <c r="AU400" s="1028"/>
      <c r="AV400" s="1028"/>
      <c r="AW400" s="1028"/>
    </row>
    <row r="401" spans="47:49" ht="18" customHeight="1">
      <c r="AU401" s="1028"/>
      <c r="AV401" s="1028"/>
      <c r="AW401" s="1028"/>
    </row>
    <row r="402" spans="47:49" ht="18" customHeight="1">
      <c r="AU402" s="1028"/>
      <c r="AV402" s="1028"/>
      <c r="AW402" s="1028"/>
    </row>
    <row r="403" spans="47:49" ht="18" customHeight="1">
      <c r="AU403" s="1028"/>
      <c r="AV403" s="1028"/>
      <c r="AW403" s="1028"/>
    </row>
    <row r="404" spans="47:49" ht="18" customHeight="1">
      <c r="AU404" s="1028"/>
      <c r="AV404" s="1028"/>
      <c r="AW404" s="1028"/>
    </row>
    <row r="405" spans="47:49" ht="18" customHeight="1">
      <c r="AU405" s="1028"/>
      <c r="AV405" s="1028"/>
      <c r="AW405" s="1028"/>
    </row>
    <row r="406" spans="47:49" ht="18" customHeight="1">
      <c r="AU406" s="1028"/>
      <c r="AV406" s="1028"/>
      <c r="AW406" s="1028"/>
    </row>
    <row r="407" spans="47:49" ht="18" customHeight="1">
      <c r="AU407" s="1028"/>
      <c r="AV407" s="1028"/>
      <c r="AW407" s="1028"/>
    </row>
    <row r="408" spans="47:49" ht="18" customHeight="1">
      <c r="AU408" s="1028"/>
      <c r="AV408" s="1028"/>
      <c r="AW408" s="1028"/>
    </row>
    <row r="409" spans="47:49" ht="18" customHeight="1">
      <c r="AU409" s="1028"/>
      <c r="AV409" s="1028"/>
      <c r="AW409" s="1028"/>
    </row>
    <row r="410" spans="47:49" ht="18" customHeight="1">
      <c r="AU410" s="1028"/>
      <c r="AV410" s="1028"/>
      <c r="AW410" s="1028"/>
    </row>
    <row r="411" spans="47:49" ht="18" customHeight="1">
      <c r="AU411" s="1028"/>
      <c r="AV411" s="1028"/>
      <c r="AW411" s="1028"/>
    </row>
    <row r="412" spans="47:49" ht="18" customHeight="1">
      <c r="AU412" s="1028"/>
      <c r="AV412" s="1028"/>
      <c r="AW412" s="1028"/>
    </row>
    <row r="413" spans="47:49" ht="18" customHeight="1">
      <c r="AU413" s="1028"/>
      <c r="AV413" s="1028"/>
      <c r="AW413" s="1028"/>
    </row>
    <row r="414" spans="47:49" ht="18" customHeight="1">
      <c r="AU414" s="1028"/>
      <c r="AV414" s="1028"/>
      <c r="AW414" s="1028"/>
    </row>
    <row r="415" spans="47:49" ht="18" customHeight="1">
      <c r="AU415" s="1028"/>
      <c r="AV415" s="1028"/>
      <c r="AW415" s="1028"/>
    </row>
    <row r="416" spans="47:49" ht="18" customHeight="1">
      <c r="AU416" s="1028"/>
      <c r="AV416" s="1028"/>
      <c r="AW416" s="1028"/>
    </row>
    <row r="417" spans="47:49" ht="18" customHeight="1">
      <c r="AU417" s="1028"/>
      <c r="AV417" s="1028"/>
      <c r="AW417" s="1028"/>
    </row>
    <row r="418" spans="47:49" ht="18" customHeight="1">
      <c r="AU418" s="1028"/>
      <c r="AV418" s="1028"/>
      <c r="AW418" s="1028"/>
    </row>
    <row r="419" spans="47:49" ht="18" customHeight="1">
      <c r="AU419" s="1028"/>
      <c r="AV419" s="1028"/>
      <c r="AW419" s="1028"/>
    </row>
    <row r="420" spans="47:49" ht="18" customHeight="1">
      <c r="AU420" s="1028"/>
      <c r="AV420" s="1028"/>
      <c r="AW420" s="1028"/>
    </row>
    <row r="421" spans="47:49" ht="18" customHeight="1">
      <c r="AU421" s="1028"/>
      <c r="AV421" s="1028"/>
      <c r="AW421" s="1028"/>
    </row>
    <row r="422" spans="47:49" ht="18" customHeight="1">
      <c r="AU422" s="1028"/>
      <c r="AV422" s="1028"/>
      <c r="AW422" s="1028"/>
    </row>
    <row r="423" spans="47:49" ht="18" customHeight="1">
      <c r="AU423" s="1028"/>
      <c r="AV423" s="1028"/>
      <c r="AW423" s="1028"/>
    </row>
    <row r="424" spans="47:49" ht="18" customHeight="1">
      <c r="AU424" s="1028"/>
      <c r="AV424" s="1028"/>
      <c r="AW424" s="1028"/>
    </row>
    <row r="425" spans="47:49" ht="18" customHeight="1">
      <c r="AU425" s="1028"/>
      <c r="AV425" s="1028"/>
      <c r="AW425" s="1028"/>
    </row>
    <row r="426" spans="47:49" ht="18" customHeight="1">
      <c r="AU426" s="1028"/>
      <c r="AV426" s="1028"/>
      <c r="AW426" s="1028"/>
    </row>
    <row r="427" spans="47:49" ht="18" customHeight="1">
      <c r="AU427" s="1028"/>
      <c r="AV427" s="1028"/>
      <c r="AW427" s="1028"/>
    </row>
    <row r="428" spans="47:49" ht="18" customHeight="1">
      <c r="AU428" s="1028"/>
      <c r="AV428" s="1028"/>
      <c r="AW428" s="1028"/>
    </row>
    <row r="429" spans="47:49" ht="18" customHeight="1">
      <c r="AU429" s="1028"/>
      <c r="AV429" s="1028"/>
      <c r="AW429" s="1028"/>
    </row>
    <row r="430" spans="47:49" ht="18" customHeight="1">
      <c r="AU430" s="1028"/>
      <c r="AV430" s="1028"/>
      <c r="AW430" s="1028"/>
    </row>
    <row r="431" spans="47:49" ht="18" customHeight="1">
      <c r="AU431" s="1028"/>
      <c r="AV431" s="1028"/>
      <c r="AW431" s="1028"/>
    </row>
    <row r="432" spans="47:49" ht="18" customHeight="1">
      <c r="AU432" s="1028"/>
      <c r="AV432" s="1028"/>
      <c r="AW432" s="1028"/>
    </row>
    <row r="433" spans="47:49" ht="18" customHeight="1">
      <c r="AU433" s="1028"/>
      <c r="AV433" s="1028"/>
      <c r="AW433" s="1028"/>
    </row>
    <row r="434" spans="47:49" ht="18" customHeight="1">
      <c r="AU434" s="1028"/>
      <c r="AV434" s="1028"/>
      <c r="AW434" s="1028"/>
    </row>
    <row r="435" spans="47:49" ht="18" customHeight="1">
      <c r="AU435" s="1028"/>
      <c r="AV435" s="1028"/>
      <c r="AW435" s="1028"/>
    </row>
    <row r="436" spans="47:49" ht="18" customHeight="1">
      <c r="AU436" s="1028"/>
      <c r="AV436" s="1028"/>
      <c r="AW436" s="1028"/>
    </row>
    <row r="437" spans="47:49" ht="18" customHeight="1">
      <c r="AU437" s="1028"/>
      <c r="AV437" s="1028"/>
      <c r="AW437" s="1028"/>
    </row>
    <row r="438" spans="47:49" ht="18" customHeight="1">
      <c r="AU438" s="1028"/>
      <c r="AV438" s="1028"/>
      <c r="AW438" s="1028"/>
    </row>
    <row r="439" spans="47:49" ht="18" customHeight="1">
      <c r="AU439" s="1028"/>
      <c r="AV439" s="1028"/>
      <c r="AW439" s="1028"/>
    </row>
    <row r="440" spans="47:49" ht="18" customHeight="1">
      <c r="AU440" s="1028"/>
      <c r="AV440" s="1028"/>
      <c r="AW440" s="1028"/>
    </row>
    <row r="441" spans="47:49" ht="18" customHeight="1">
      <c r="AU441" s="1028"/>
      <c r="AV441" s="1028"/>
      <c r="AW441" s="1028"/>
    </row>
    <row r="442" spans="47:49" ht="18" customHeight="1">
      <c r="AU442" s="1028"/>
      <c r="AV442" s="1028"/>
      <c r="AW442" s="1028"/>
    </row>
    <row r="443" spans="47:49" ht="18" customHeight="1">
      <c r="AU443" s="1028"/>
      <c r="AV443" s="1028"/>
      <c r="AW443" s="1028"/>
    </row>
    <row r="444" spans="47:49" ht="18" customHeight="1">
      <c r="AU444" s="1028"/>
      <c r="AV444" s="1028"/>
      <c r="AW444" s="1028"/>
    </row>
    <row r="445" spans="47:49" ht="18" customHeight="1">
      <c r="AU445" s="1028"/>
      <c r="AV445" s="1028"/>
      <c r="AW445" s="1028"/>
    </row>
    <row r="446" spans="47:49" ht="18" customHeight="1">
      <c r="AU446" s="1028"/>
      <c r="AV446" s="1028"/>
      <c r="AW446" s="1028"/>
    </row>
    <row r="447" spans="47:49" ht="18" customHeight="1">
      <c r="AU447" s="1028"/>
      <c r="AV447" s="1028"/>
      <c r="AW447" s="1028"/>
    </row>
    <row r="448" spans="47:49" ht="18" customHeight="1">
      <c r="AU448" s="1028"/>
      <c r="AV448" s="1028"/>
      <c r="AW448" s="1028"/>
    </row>
    <row r="449" spans="47:49" ht="18" customHeight="1">
      <c r="AU449" s="1028"/>
      <c r="AV449" s="1028"/>
      <c r="AW449" s="1028"/>
    </row>
    <row r="450" spans="47:49" ht="18" customHeight="1">
      <c r="AU450" s="1028"/>
      <c r="AV450" s="1028"/>
      <c r="AW450" s="1028"/>
    </row>
    <row r="451" spans="47:49" ht="18" customHeight="1">
      <c r="AU451" s="1028"/>
      <c r="AV451" s="1028"/>
      <c r="AW451" s="1028"/>
    </row>
    <row r="452" spans="47:49" ht="18" customHeight="1">
      <c r="AU452" s="1028"/>
      <c r="AV452" s="1028"/>
      <c r="AW452" s="1028"/>
    </row>
    <row r="453" spans="47:49" ht="18" customHeight="1">
      <c r="AU453" s="1028"/>
      <c r="AV453" s="1028"/>
      <c r="AW453" s="1028"/>
    </row>
    <row r="454" spans="47:49" ht="18" customHeight="1">
      <c r="AU454" s="1028"/>
      <c r="AV454" s="1028"/>
      <c r="AW454" s="1028"/>
    </row>
    <row r="455" spans="47:49" ht="18" customHeight="1">
      <c r="AU455" s="1028"/>
      <c r="AV455" s="1028"/>
      <c r="AW455" s="1028"/>
    </row>
    <row r="456" spans="47:49" ht="18" customHeight="1">
      <c r="AU456" s="1028"/>
      <c r="AV456" s="1028"/>
      <c r="AW456" s="1028"/>
    </row>
    <row r="457" spans="47:49" ht="18" customHeight="1">
      <c r="AU457" s="1028"/>
      <c r="AV457" s="1028"/>
      <c r="AW457" s="1028"/>
    </row>
    <row r="458" spans="47:49" ht="18" customHeight="1">
      <c r="AU458" s="1028"/>
      <c r="AV458" s="1028"/>
      <c r="AW458" s="1028"/>
    </row>
    <row r="459" spans="47:49" ht="18" customHeight="1">
      <c r="AU459" s="1028"/>
      <c r="AV459" s="1028"/>
      <c r="AW459" s="1028"/>
    </row>
    <row r="460" spans="47:49" ht="18" customHeight="1">
      <c r="AU460" s="1028"/>
      <c r="AV460" s="1028"/>
      <c r="AW460" s="1028"/>
    </row>
    <row r="461" spans="47:49" ht="18" customHeight="1">
      <c r="AU461" s="1028"/>
      <c r="AV461" s="1028"/>
      <c r="AW461" s="1028"/>
    </row>
    <row r="462" spans="47:49" ht="18" customHeight="1">
      <c r="AU462" s="1028"/>
      <c r="AV462" s="1028"/>
      <c r="AW462" s="1028"/>
    </row>
    <row r="463" spans="47:49" ht="18" customHeight="1">
      <c r="AU463" s="1028"/>
      <c r="AV463" s="1028"/>
      <c r="AW463" s="1028"/>
    </row>
    <row r="464" spans="47:49" ht="18" customHeight="1">
      <c r="AU464" s="1028"/>
      <c r="AV464" s="1028"/>
      <c r="AW464" s="1028"/>
    </row>
    <row r="465" spans="47:49" ht="18" customHeight="1">
      <c r="AU465" s="1028"/>
      <c r="AV465" s="1028"/>
      <c r="AW465" s="1028"/>
    </row>
    <row r="466" spans="47:49" ht="18" customHeight="1">
      <c r="AU466" s="1028"/>
      <c r="AV466" s="1028"/>
      <c r="AW466" s="1028"/>
    </row>
    <row r="467" spans="47:49" ht="18" customHeight="1">
      <c r="AU467" s="1028"/>
      <c r="AV467" s="1028"/>
      <c r="AW467" s="1028"/>
    </row>
    <row r="468" spans="47:49" ht="18" customHeight="1">
      <c r="AU468" s="1028"/>
      <c r="AV468" s="1028"/>
      <c r="AW468" s="1028"/>
    </row>
    <row r="469" spans="47:49" ht="18" customHeight="1">
      <c r="AU469" s="1028"/>
      <c r="AV469" s="1028"/>
      <c r="AW469" s="1028"/>
    </row>
    <row r="470" spans="47:49" ht="18" customHeight="1">
      <c r="AU470" s="1028"/>
      <c r="AV470" s="1028"/>
      <c r="AW470" s="1028"/>
    </row>
    <row r="471" spans="47:49" ht="18" customHeight="1">
      <c r="AU471" s="1028"/>
      <c r="AV471" s="1028"/>
      <c r="AW471" s="1028"/>
    </row>
    <row r="472" spans="47:49" ht="18" customHeight="1">
      <c r="AU472" s="1028"/>
      <c r="AV472" s="1028"/>
      <c r="AW472" s="1028"/>
    </row>
    <row r="473" spans="47:49" ht="18" customHeight="1">
      <c r="AU473" s="1028"/>
      <c r="AV473" s="1028"/>
      <c r="AW473" s="1028"/>
    </row>
    <row r="474" spans="47:49" ht="18" customHeight="1">
      <c r="AU474" s="1028"/>
      <c r="AV474" s="1028"/>
      <c r="AW474" s="1028"/>
    </row>
    <row r="475" spans="47:49" ht="18" customHeight="1">
      <c r="AU475" s="1028"/>
      <c r="AV475" s="1028"/>
      <c r="AW475" s="1028"/>
    </row>
    <row r="476" spans="47:49" ht="18" customHeight="1">
      <c r="AU476" s="1028"/>
      <c r="AV476" s="1028"/>
      <c r="AW476" s="1028"/>
    </row>
    <row r="477" spans="47:49" ht="18" customHeight="1">
      <c r="AU477" s="1028"/>
      <c r="AV477" s="1028"/>
      <c r="AW477" s="1028"/>
    </row>
    <row r="478" spans="47:49" ht="18" customHeight="1">
      <c r="AU478" s="1028"/>
      <c r="AV478" s="1028"/>
      <c r="AW478" s="1028"/>
    </row>
    <row r="479" spans="47:49" ht="18" customHeight="1">
      <c r="AU479" s="1028"/>
      <c r="AV479" s="1028"/>
      <c r="AW479" s="1028"/>
    </row>
    <row r="480" spans="47:49" ht="18" customHeight="1">
      <c r="AU480" s="1028"/>
      <c r="AV480" s="1028"/>
      <c r="AW480" s="1028"/>
    </row>
    <row r="481" spans="47:49" ht="18" customHeight="1">
      <c r="AU481" s="1028"/>
      <c r="AV481" s="1028"/>
      <c r="AW481" s="1028"/>
    </row>
    <row r="482" spans="47:49" ht="18" customHeight="1">
      <c r="AU482" s="1028"/>
      <c r="AV482" s="1028"/>
      <c r="AW482" s="1028"/>
    </row>
    <row r="483" spans="47:49" ht="18" customHeight="1">
      <c r="AU483" s="1028"/>
      <c r="AV483" s="1028"/>
      <c r="AW483" s="1028"/>
    </row>
    <row r="484" spans="47:49" ht="18" customHeight="1">
      <c r="AU484" s="1028"/>
      <c r="AV484" s="1028"/>
      <c r="AW484" s="1028"/>
    </row>
    <row r="485" spans="47:49" ht="18" customHeight="1">
      <c r="AU485" s="1028"/>
      <c r="AV485" s="1028"/>
      <c r="AW485" s="1028"/>
    </row>
    <row r="486" spans="47:49" ht="18" customHeight="1">
      <c r="AU486" s="1028"/>
      <c r="AV486" s="1028"/>
      <c r="AW486" s="1028"/>
    </row>
    <row r="487" spans="47:49" ht="18" customHeight="1">
      <c r="AU487" s="1028"/>
      <c r="AV487" s="1028"/>
      <c r="AW487" s="1028"/>
    </row>
    <row r="488" spans="47:49" ht="18" customHeight="1">
      <c r="AU488" s="1028"/>
      <c r="AV488" s="1028"/>
      <c r="AW488" s="1028"/>
    </row>
    <row r="489" spans="47:49" ht="18" customHeight="1">
      <c r="AU489" s="1028"/>
      <c r="AV489" s="1028"/>
      <c r="AW489" s="1028"/>
    </row>
    <row r="490" spans="47:49" ht="18" customHeight="1">
      <c r="AU490" s="1028"/>
      <c r="AV490" s="1028"/>
      <c r="AW490" s="1028"/>
    </row>
    <row r="491" spans="47:49" ht="18" customHeight="1">
      <c r="AU491" s="1028"/>
      <c r="AV491" s="1028"/>
      <c r="AW491" s="1028"/>
    </row>
    <row r="492" spans="47:49" ht="18" customHeight="1">
      <c r="AU492" s="1028"/>
      <c r="AV492" s="1028"/>
      <c r="AW492" s="1028"/>
    </row>
    <row r="493" spans="47:49" ht="18" customHeight="1">
      <c r="AU493" s="1028"/>
      <c r="AV493" s="1028"/>
      <c r="AW493" s="1028"/>
    </row>
    <row r="494" spans="47:49" ht="18" customHeight="1">
      <c r="AU494" s="1028"/>
      <c r="AV494" s="1028"/>
      <c r="AW494" s="1028"/>
    </row>
    <row r="495" spans="47:49" ht="18" customHeight="1">
      <c r="AU495" s="1028"/>
      <c r="AV495" s="1028"/>
      <c r="AW495" s="1028"/>
    </row>
    <row r="496" spans="47:49" ht="18" customHeight="1">
      <c r="AU496" s="1028"/>
      <c r="AV496" s="1028"/>
      <c r="AW496" s="1028"/>
    </row>
    <row r="497" spans="47:49" ht="18" customHeight="1">
      <c r="AU497" s="1028"/>
      <c r="AV497" s="1028"/>
      <c r="AW497" s="1028"/>
    </row>
    <row r="498" spans="47:49" ht="18" customHeight="1">
      <c r="AU498" s="1028"/>
      <c r="AV498" s="1028"/>
      <c r="AW498" s="1028"/>
    </row>
    <row r="499" spans="47:49" ht="18" customHeight="1">
      <c r="AU499" s="1028"/>
      <c r="AV499" s="1028"/>
      <c r="AW499" s="1028"/>
    </row>
    <row r="500" spans="47:49" ht="18" customHeight="1">
      <c r="AU500" s="1028"/>
      <c r="AV500" s="1028"/>
      <c r="AW500" s="1028"/>
    </row>
    <row r="501" spans="47:49" ht="18" customHeight="1">
      <c r="AU501" s="1028"/>
      <c r="AV501" s="1028"/>
      <c r="AW501" s="1028"/>
    </row>
    <row r="502" spans="47:49" ht="18" customHeight="1">
      <c r="AU502" s="1028"/>
      <c r="AV502" s="1028"/>
      <c r="AW502" s="1028"/>
    </row>
    <row r="503" spans="47:49" ht="18" customHeight="1">
      <c r="AU503" s="1028"/>
      <c r="AV503" s="1028"/>
      <c r="AW503" s="1028"/>
    </row>
    <row r="504" spans="47:49" ht="18" customHeight="1">
      <c r="AU504" s="1028"/>
      <c r="AV504" s="1028"/>
      <c r="AW504" s="1028"/>
    </row>
    <row r="505" spans="47:49" ht="18" customHeight="1">
      <c r="AU505" s="1028"/>
      <c r="AV505" s="1028"/>
      <c r="AW505" s="1028"/>
    </row>
    <row r="506" spans="47:49" ht="18" customHeight="1">
      <c r="AU506" s="1028"/>
      <c r="AV506" s="1028"/>
      <c r="AW506" s="1028"/>
    </row>
    <row r="507" spans="47:49" ht="18" customHeight="1">
      <c r="AU507" s="1028"/>
      <c r="AV507" s="1028"/>
      <c r="AW507" s="1028"/>
    </row>
    <row r="508" spans="47:49" ht="18" customHeight="1">
      <c r="AU508" s="1028"/>
      <c r="AV508" s="1028"/>
      <c r="AW508" s="1028"/>
    </row>
    <row r="509" spans="47:49" ht="18" customHeight="1">
      <c r="AU509" s="1028"/>
      <c r="AV509" s="1028"/>
      <c r="AW509" s="1028"/>
    </row>
    <row r="510" spans="47:49" ht="18" customHeight="1">
      <c r="AU510" s="1028"/>
      <c r="AV510" s="1028"/>
      <c r="AW510" s="1028"/>
    </row>
    <row r="511" spans="47:49" ht="18" customHeight="1">
      <c r="AU511" s="1028"/>
      <c r="AV511" s="1028"/>
      <c r="AW511" s="1028"/>
    </row>
    <row r="512" spans="47:49" ht="18" customHeight="1">
      <c r="AU512" s="1028"/>
      <c r="AV512" s="1028"/>
      <c r="AW512" s="1028"/>
    </row>
    <row r="513" spans="47:49" ht="18" customHeight="1">
      <c r="AU513" s="1028"/>
      <c r="AV513" s="1028"/>
      <c r="AW513" s="1028"/>
    </row>
    <row r="514" spans="47:49" ht="18" customHeight="1">
      <c r="AU514" s="1028"/>
      <c r="AV514" s="1028"/>
      <c r="AW514" s="1028"/>
    </row>
    <row r="515" spans="47:49" ht="18" customHeight="1">
      <c r="AU515" s="1028"/>
      <c r="AV515" s="1028"/>
      <c r="AW515" s="1028"/>
    </row>
    <row r="516" spans="47:49" ht="18" customHeight="1">
      <c r="AU516" s="1028"/>
      <c r="AV516" s="1028"/>
      <c r="AW516" s="1028"/>
    </row>
    <row r="517" spans="47:49" ht="18" customHeight="1">
      <c r="AU517" s="1028"/>
      <c r="AV517" s="1028"/>
      <c r="AW517" s="1028"/>
    </row>
    <row r="518" spans="47:49" ht="18" customHeight="1">
      <c r="AU518" s="1028"/>
      <c r="AV518" s="1028"/>
      <c r="AW518" s="1028"/>
    </row>
    <row r="519" spans="47:49" ht="18" customHeight="1">
      <c r="AU519" s="1028"/>
      <c r="AV519" s="1028"/>
      <c r="AW519" s="1028"/>
    </row>
    <row r="520" spans="47:49" ht="18" customHeight="1">
      <c r="AU520" s="1028"/>
      <c r="AV520" s="1028"/>
      <c r="AW520" s="1028"/>
    </row>
    <row r="521" spans="47:49" ht="18" customHeight="1">
      <c r="AU521" s="1028"/>
      <c r="AV521" s="1028"/>
      <c r="AW521" s="1028"/>
    </row>
    <row r="522" spans="47:49" ht="18" customHeight="1">
      <c r="AU522" s="1028"/>
      <c r="AV522" s="1028"/>
      <c r="AW522" s="1028"/>
    </row>
    <row r="523" spans="47:49" ht="18" customHeight="1">
      <c r="AU523" s="1028"/>
      <c r="AV523" s="1028"/>
      <c r="AW523" s="1028"/>
    </row>
    <row r="524" spans="47:49" ht="18" customHeight="1">
      <c r="AU524" s="1028"/>
      <c r="AV524" s="1028"/>
      <c r="AW524" s="1028"/>
    </row>
    <row r="525" spans="47:49" ht="18" customHeight="1">
      <c r="AU525" s="1028"/>
      <c r="AV525" s="1028"/>
      <c r="AW525" s="1028"/>
    </row>
    <row r="526" spans="47:49" ht="18" customHeight="1">
      <c r="AU526" s="1028"/>
      <c r="AV526" s="1028"/>
      <c r="AW526" s="1028"/>
    </row>
    <row r="527" spans="47:49" ht="18" customHeight="1">
      <c r="AU527" s="1028"/>
      <c r="AV527" s="1028"/>
      <c r="AW527" s="1028"/>
    </row>
    <row r="528" spans="47:49" ht="18" customHeight="1">
      <c r="AU528" s="1028"/>
      <c r="AV528" s="1028"/>
      <c r="AW528" s="1028"/>
    </row>
    <row r="529" spans="47:49" ht="18" customHeight="1">
      <c r="AU529" s="1028"/>
      <c r="AV529" s="1028"/>
      <c r="AW529" s="1028"/>
    </row>
    <row r="530" spans="47:49" ht="18" customHeight="1">
      <c r="AU530" s="1028"/>
      <c r="AV530" s="1028"/>
      <c r="AW530" s="1028"/>
    </row>
    <row r="531" spans="47:49" ht="18" customHeight="1">
      <c r="AU531" s="1028"/>
      <c r="AV531" s="1028"/>
      <c r="AW531" s="1028"/>
    </row>
    <row r="532" spans="47:49" ht="18" customHeight="1">
      <c r="AU532" s="1028"/>
      <c r="AV532" s="1028"/>
      <c r="AW532" s="1028"/>
    </row>
    <row r="533" spans="47:49" ht="18" customHeight="1">
      <c r="AU533" s="1028"/>
      <c r="AV533" s="1028"/>
      <c r="AW533" s="1028"/>
    </row>
    <row r="534" spans="47:49" ht="18" customHeight="1">
      <c r="AU534" s="1028"/>
      <c r="AV534" s="1028"/>
      <c r="AW534" s="1028"/>
    </row>
    <row r="535" spans="47:49" ht="18" customHeight="1">
      <c r="AU535" s="1028"/>
      <c r="AV535" s="1028"/>
      <c r="AW535" s="1028"/>
    </row>
    <row r="536" spans="47:49" ht="18" customHeight="1">
      <c r="AU536" s="1028"/>
      <c r="AV536" s="1028"/>
      <c r="AW536" s="1028"/>
    </row>
    <row r="537" spans="47:49" ht="18" customHeight="1">
      <c r="AU537" s="1028"/>
      <c r="AV537" s="1028"/>
      <c r="AW537" s="1028"/>
    </row>
    <row r="538" spans="47:49" ht="18" customHeight="1">
      <c r="AU538" s="1028"/>
      <c r="AV538" s="1028"/>
      <c r="AW538" s="1028"/>
    </row>
    <row r="539" spans="47:49" ht="18" customHeight="1">
      <c r="AU539" s="1028"/>
      <c r="AV539" s="1028"/>
      <c r="AW539" s="1028"/>
    </row>
    <row r="540" spans="47:49" ht="18" customHeight="1">
      <c r="AU540" s="1028"/>
      <c r="AV540" s="1028"/>
      <c r="AW540" s="1028"/>
    </row>
    <row r="541" spans="47:49" ht="18" customHeight="1">
      <c r="AU541" s="1028"/>
      <c r="AV541" s="1028"/>
      <c r="AW541" s="1028"/>
    </row>
    <row r="542" spans="47:49" ht="18" customHeight="1">
      <c r="AU542" s="1028"/>
      <c r="AV542" s="1028"/>
      <c r="AW542" s="1028"/>
    </row>
    <row r="543" spans="47:49" ht="18" customHeight="1">
      <c r="AU543" s="1028"/>
      <c r="AV543" s="1028"/>
      <c r="AW543" s="1028"/>
    </row>
    <row r="544" spans="47:49" ht="18" customHeight="1">
      <c r="AU544" s="1028"/>
      <c r="AV544" s="1028"/>
      <c r="AW544" s="1028"/>
    </row>
    <row r="545" spans="47:49" ht="18" customHeight="1">
      <c r="AU545" s="1028"/>
      <c r="AV545" s="1028"/>
      <c r="AW545" s="1028"/>
    </row>
    <row r="546" spans="47:49" ht="18" customHeight="1">
      <c r="AU546" s="1028"/>
      <c r="AV546" s="1028"/>
      <c r="AW546" s="1028"/>
    </row>
    <row r="547" spans="47:49" ht="18" customHeight="1">
      <c r="AU547" s="1028"/>
      <c r="AV547" s="1028"/>
      <c r="AW547" s="1028"/>
    </row>
    <row r="548" spans="47:49" ht="18" customHeight="1">
      <c r="AU548" s="1028"/>
      <c r="AV548" s="1028"/>
      <c r="AW548" s="1028"/>
    </row>
    <row r="549" spans="47:49" ht="18" customHeight="1">
      <c r="AU549" s="1028"/>
      <c r="AV549" s="1028"/>
      <c r="AW549" s="1028"/>
    </row>
    <row r="550" spans="47:49" ht="18" customHeight="1">
      <c r="AU550" s="1028"/>
      <c r="AV550" s="1028"/>
      <c r="AW550" s="1028"/>
    </row>
    <row r="551" spans="47:49" ht="18" customHeight="1">
      <c r="AU551" s="1028"/>
      <c r="AV551" s="1028"/>
      <c r="AW551" s="1028"/>
    </row>
    <row r="552" spans="47:49" ht="18" customHeight="1">
      <c r="AU552" s="1028"/>
      <c r="AV552" s="1028"/>
      <c r="AW552" s="1028"/>
    </row>
    <row r="553" spans="47:49" ht="18" customHeight="1">
      <c r="AU553" s="1028"/>
      <c r="AV553" s="1028"/>
      <c r="AW553" s="1028"/>
    </row>
    <row r="554" spans="47:49" ht="18" customHeight="1">
      <c r="AU554" s="1028"/>
      <c r="AV554" s="1028"/>
      <c r="AW554" s="1028"/>
    </row>
    <row r="555" spans="47:49" ht="18" customHeight="1">
      <c r="AU555" s="1028"/>
      <c r="AV555" s="1028"/>
      <c r="AW555" s="1028"/>
    </row>
    <row r="556" spans="47:49" ht="18" customHeight="1">
      <c r="AU556" s="1028"/>
      <c r="AV556" s="1028"/>
      <c r="AW556" s="1028"/>
    </row>
    <row r="557" spans="47:49" ht="18" customHeight="1">
      <c r="AU557" s="1028"/>
      <c r="AV557" s="1028"/>
      <c r="AW557" s="1028"/>
    </row>
    <row r="558" spans="47:49" ht="18" customHeight="1">
      <c r="AU558" s="1028"/>
      <c r="AV558" s="1028"/>
      <c r="AW558" s="1028"/>
    </row>
    <row r="559" spans="47:49" ht="18" customHeight="1">
      <c r="AU559" s="1028"/>
      <c r="AV559" s="1028"/>
      <c r="AW559" s="1028"/>
    </row>
    <row r="560" spans="47:49" ht="18" customHeight="1">
      <c r="AU560" s="1028"/>
      <c r="AV560" s="1028"/>
      <c r="AW560" s="1028"/>
    </row>
    <row r="561" spans="47:49" ht="18" customHeight="1">
      <c r="AU561" s="1028"/>
      <c r="AV561" s="1028"/>
      <c r="AW561" s="1028"/>
    </row>
    <row r="562" spans="47:49" ht="18" customHeight="1">
      <c r="AU562" s="1028"/>
      <c r="AV562" s="1028"/>
      <c r="AW562" s="1028"/>
    </row>
    <row r="563" spans="47:49" ht="18" customHeight="1">
      <c r="AU563" s="1028"/>
      <c r="AV563" s="1028"/>
      <c r="AW563" s="1028"/>
    </row>
    <row r="564" spans="47:49" ht="18" customHeight="1">
      <c r="AU564" s="1028"/>
      <c r="AV564" s="1028"/>
      <c r="AW564" s="1028"/>
    </row>
    <row r="565" spans="47:49" ht="18" customHeight="1">
      <c r="AU565" s="1028"/>
      <c r="AV565" s="1028"/>
      <c r="AW565" s="1028"/>
    </row>
    <row r="566" spans="47:49" ht="18" customHeight="1">
      <c r="AU566" s="1028"/>
      <c r="AV566" s="1028"/>
      <c r="AW566" s="1028"/>
    </row>
    <row r="567" spans="47:49" ht="18" customHeight="1">
      <c r="AU567" s="1028"/>
      <c r="AV567" s="1028"/>
      <c r="AW567" s="1028"/>
    </row>
    <row r="568" spans="47:49" ht="18" customHeight="1">
      <c r="AU568" s="1028"/>
      <c r="AV568" s="1028"/>
      <c r="AW568" s="1028"/>
    </row>
    <row r="569" spans="47:49" ht="18" customHeight="1">
      <c r="AU569" s="1028"/>
      <c r="AV569" s="1028"/>
      <c r="AW569" s="1028"/>
    </row>
    <row r="570" spans="47:49" ht="18" customHeight="1">
      <c r="AU570" s="1028"/>
      <c r="AV570" s="1028"/>
      <c r="AW570" s="1028"/>
    </row>
    <row r="571" spans="47:49" ht="18" customHeight="1">
      <c r="AU571" s="1028"/>
      <c r="AV571" s="1028"/>
      <c r="AW571" s="1028"/>
    </row>
    <row r="572" spans="47:49" ht="18" customHeight="1">
      <c r="AU572" s="1028"/>
      <c r="AV572" s="1028"/>
      <c r="AW572" s="1028"/>
    </row>
    <row r="573" spans="47:49" ht="18" customHeight="1">
      <c r="AU573" s="1028"/>
      <c r="AV573" s="1028"/>
      <c r="AW573" s="1028"/>
    </row>
    <row r="574" spans="47:49" ht="18" customHeight="1">
      <c r="AU574" s="1028"/>
      <c r="AV574" s="1028"/>
      <c r="AW574" s="1028"/>
    </row>
    <row r="575" spans="47:49" ht="18" customHeight="1">
      <c r="AU575" s="1028"/>
      <c r="AV575" s="1028"/>
      <c r="AW575" s="1028"/>
    </row>
    <row r="576" spans="47:49" ht="18" customHeight="1">
      <c r="AU576" s="1028"/>
      <c r="AV576" s="1028"/>
      <c r="AW576" s="1028"/>
    </row>
    <row r="577" spans="47:49" ht="18" customHeight="1">
      <c r="AU577" s="1028"/>
      <c r="AV577" s="1028"/>
      <c r="AW577" s="1028"/>
    </row>
    <row r="578" spans="47:49" ht="18" customHeight="1">
      <c r="AU578" s="1028"/>
      <c r="AV578" s="1028"/>
      <c r="AW578" s="1028"/>
    </row>
    <row r="579" spans="47:49" ht="18" customHeight="1">
      <c r="AU579" s="1028"/>
      <c r="AV579" s="1028"/>
      <c r="AW579" s="1028"/>
    </row>
    <row r="580" spans="47:49" ht="18" customHeight="1">
      <c r="AU580" s="1028"/>
      <c r="AV580" s="1028"/>
      <c r="AW580" s="1028"/>
    </row>
    <row r="581" spans="47:49" ht="18" customHeight="1">
      <c r="AU581" s="1028"/>
      <c r="AV581" s="1028"/>
      <c r="AW581" s="1028"/>
    </row>
    <row r="582" spans="47:49" ht="18" customHeight="1">
      <c r="AU582" s="1028"/>
      <c r="AV582" s="1028"/>
      <c r="AW582" s="1028"/>
    </row>
    <row r="583" spans="47:49" ht="18" customHeight="1">
      <c r="AU583" s="1028"/>
      <c r="AV583" s="1028"/>
      <c r="AW583" s="1028"/>
    </row>
    <row r="584" spans="47:49" ht="18" customHeight="1">
      <c r="AU584" s="1028"/>
      <c r="AV584" s="1028"/>
      <c r="AW584" s="1028"/>
    </row>
    <row r="585" spans="47:49" ht="18" customHeight="1">
      <c r="AU585" s="1028"/>
      <c r="AV585" s="1028"/>
      <c r="AW585" s="1028"/>
    </row>
    <row r="586" spans="47:49" ht="18" customHeight="1">
      <c r="AU586" s="1028"/>
      <c r="AV586" s="1028"/>
      <c r="AW586" s="1028"/>
    </row>
    <row r="587" spans="47:49" ht="18" customHeight="1">
      <c r="AU587" s="1028"/>
      <c r="AV587" s="1028"/>
      <c r="AW587" s="1028"/>
    </row>
    <row r="588" spans="47:49" ht="18" customHeight="1">
      <c r="AU588" s="1028"/>
      <c r="AV588" s="1028"/>
      <c r="AW588" s="1028"/>
    </row>
    <row r="589" spans="47:49" ht="18" customHeight="1">
      <c r="AU589" s="1028"/>
      <c r="AV589" s="1028"/>
      <c r="AW589" s="1028"/>
    </row>
    <row r="590" spans="47:49" ht="18" customHeight="1">
      <c r="AU590" s="1028"/>
      <c r="AV590" s="1028"/>
      <c r="AW590" s="1028"/>
    </row>
    <row r="591" spans="47:49" ht="18" customHeight="1">
      <c r="AU591" s="1028"/>
      <c r="AV591" s="1028"/>
      <c r="AW591" s="1028"/>
    </row>
    <row r="592" spans="47:49" ht="18" customHeight="1">
      <c r="AU592" s="1028"/>
      <c r="AV592" s="1028"/>
      <c r="AW592" s="1028"/>
    </row>
    <row r="593" spans="47:49" ht="18" customHeight="1">
      <c r="AU593" s="1028"/>
      <c r="AV593" s="1028"/>
      <c r="AW593" s="1028"/>
    </row>
    <row r="594" spans="47:49" ht="18" customHeight="1">
      <c r="AU594" s="1028"/>
      <c r="AV594" s="1028"/>
      <c r="AW594" s="1028"/>
    </row>
    <row r="595" spans="47:49" ht="18" customHeight="1">
      <c r="AU595" s="1028"/>
      <c r="AV595" s="1028"/>
      <c r="AW595" s="1028"/>
    </row>
    <row r="596" spans="47:49" ht="18" customHeight="1">
      <c r="AU596" s="1028"/>
      <c r="AV596" s="1028"/>
      <c r="AW596" s="1028"/>
    </row>
    <row r="597" spans="47:49" ht="18" customHeight="1">
      <c r="AU597" s="1028"/>
      <c r="AV597" s="1028"/>
      <c r="AW597" s="1028"/>
    </row>
    <row r="598" spans="47:49" ht="18" customHeight="1">
      <c r="AU598" s="1028"/>
      <c r="AV598" s="1028"/>
      <c r="AW598" s="1028"/>
    </row>
    <row r="599" spans="47:49" ht="18" customHeight="1">
      <c r="AU599" s="1028"/>
      <c r="AV599" s="1028"/>
      <c r="AW599" s="1028"/>
    </row>
    <row r="600" spans="47:49" ht="18" customHeight="1">
      <c r="AU600" s="1028"/>
      <c r="AV600" s="1028"/>
      <c r="AW600" s="1028"/>
    </row>
    <row r="601" spans="47:49" ht="18" customHeight="1">
      <c r="AU601" s="1028"/>
      <c r="AV601" s="1028"/>
      <c r="AW601" s="1028"/>
    </row>
    <row r="602" spans="47:49" ht="18" customHeight="1">
      <c r="AU602" s="1028"/>
      <c r="AV602" s="1028"/>
      <c r="AW602" s="1028"/>
    </row>
    <row r="603" spans="47:49" ht="18" customHeight="1">
      <c r="AU603" s="1028"/>
      <c r="AV603" s="1028"/>
      <c r="AW603" s="1028"/>
    </row>
    <row r="604" spans="47:49" ht="18" customHeight="1">
      <c r="AU604" s="1028"/>
      <c r="AV604" s="1028"/>
      <c r="AW604" s="1028"/>
    </row>
    <row r="605" spans="47:49" ht="18" customHeight="1">
      <c r="AU605" s="1028"/>
      <c r="AV605" s="1028"/>
      <c r="AW605" s="1028"/>
    </row>
    <row r="606" spans="47:49" ht="18" customHeight="1">
      <c r="AU606" s="1028"/>
      <c r="AV606" s="1028"/>
      <c r="AW606" s="1028"/>
    </row>
    <row r="607" spans="47:49" ht="18" customHeight="1">
      <c r="AU607" s="1028"/>
      <c r="AV607" s="1028"/>
      <c r="AW607" s="1028"/>
    </row>
    <row r="608" spans="47:49" ht="18" customHeight="1">
      <c r="AU608" s="1028"/>
      <c r="AV608" s="1028"/>
      <c r="AW608" s="1028"/>
    </row>
    <row r="609" spans="47:49" ht="18" customHeight="1">
      <c r="AU609" s="1028"/>
      <c r="AV609" s="1028"/>
      <c r="AW609" s="1028"/>
    </row>
    <row r="610" spans="47:49" ht="18" customHeight="1">
      <c r="AU610" s="1028"/>
      <c r="AV610" s="1028"/>
      <c r="AW610" s="1028"/>
    </row>
    <row r="611" spans="47:49" ht="18" customHeight="1">
      <c r="AU611" s="1028"/>
      <c r="AV611" s="1028"/>
      <c r="AW611" s="1028"/>
    </row>
    <row r="612" spans="47:49" ht="18" customHeight="1">
      <c r="AU612" s="1028"/>
      <c r="AV612" s="1028"/>
      <c r="AW612" s="1028"/>
    </row>
    <row r="613" spans="47:49" ht="18" customHeight="1">
      <c r="AU613" s="1028"/>
      <c r="AV613" s="1028"/>
      <c r="AW613" s="1028"/>
    </row>
    <row r="614" spans="47:49" ht="18" customHeight="1">
      <c r="AU614" s="1028"/>
      <c r="AV614" s="1028"/>
      <c r="AW614" s="1028"/>
    </row>
    <row r="615" spans="47:49" ht="18" customHeight="1">
      <c r="AU615" s="1028"/>
      <c r="AV615" s="1028"/>
      <c r="AW615" s="1028"/>
    </row>
    <row r="616" spans="47:49" ht="18" customHeight="1">
      <c r="AU616" s="1028"/>
      <c r="AV616" s="1028"/>
      <c r="AW616" s="1028"/>
    </row>
    <row r="617" spans="47:49" ht="18" customHeight="1">
      <c r="AU617" s="1028"/>
      <c r="AV617" s="1028"/>
      <c r="AW617" s="1028"/>
    </row>
    <row r="618" spans="47:49" ht="18" customHeight="1">
      <c r="AU618" s="1028"/>
      <c r="AV618" s="1028"/>
      <c r="AW618" s="1028"/>
    </row>
    <row r="619" spans="47:49" ht="18" customHeight="1">
      <c r="AU619" s="1028"/>
      <c r="AV619" s="1028"/>
      <c r="AW619" s="1028"/>
    </row>
    <row r="620" spans="47:49" ht="18" customHeight="1">
      <c r="AU620" s="1028"/>
      <c r="AV620" s="1028"/>
      <c r="AW620" s="1028"/>
    </row>
    <row r="621" spans="47:49" ht="18" customHeight="1">
      <c r="AU621" s="1028"/>
      <c r="AV621" s="1028"/>
      <c r="AW621" s="1028"/>
    </row>
    <row r="622" spans="47:49" ht="18" customHeight="1">
      <c r="AU622" s="1028"/>
      <c r="AV622" s="1028"/>
      <c r="AW622" s="1028"/>
    </row>
    <row r="623" spans="47:49" ht="18" customHeight="1">
      <c r="AU623" s="1028"/>
      <c r="AV623" s="1028"/>
      <c r="AW623" s="1028"/>
    </row>
    <row r="624" spans="47:49" ht="18" customHeight="1">
      <c r="AU624" s="1028"/>
      <c r="AV624" s="1028"/>
      <c r="AW624" s="1028"/>
    </row>
    <row r="625" spans="47:49" ht="18" customHeight="1">
      <c r="AU625" s="1028"/>
      <c r="AV625" s="1028"/>
      <c r="AW625" s="1028"/>
    </row>
    <row r="626" spans="47:49" ht="18" customHeight="1">
      <c r="AU626" s="1028"/>
      <c r="AV626" s="1028"/>
      <c r="AW626" s="1028"/>
    </row>
    <row r="627" spans="47:49" ht="18" customHeight="1">
      <c r="AU627" s="1028"/>
      <c r="AV627" s="1028"/>
      <c r="AW627" s="1028"/>
    </row>
    <row r="628" spans="47:49" ht="18" customHeight="1">
      <c r="AU628" s="1028"/>
      <c r="AV628" s="1028"/>
      <c r="AW628" s="1028"/>
    </row>
    <row r="629" spans="47:49" ht="18" customHeight="1">
      <c r="AU629" s="1028"/>
      <c r="AV629" s="1028"/>
      <c r="AW629" s="1028"/>
    </row>
    <row r="630" spans="47:49" ht="18" customHeight="1">
      <c r="AU630" s="1028"/>
      <c r="AV630" s="1028"/>
      <c r="AW630" s="1028"/>
    </row>
    <row r="631" spans="47:49" ht="18" customHeight="1">
      <c r="AU631" s="1028"/>
      <c r="AV631" s="1028"/>
      <c r="AW631" s="1028"/>
    </row>
    <row r="632" spans="47:49" ht="18" customHeight="1">
      <c r="AU632" s="1028"/>
      <c r="AV632" s="1028"/>
      <c r="AW632" s="1028"/>
    </row>
    <row r="633" spans="47:49" ht="18" customHeight="1">
      <c r="AU633" s="1028"/>
      <c r="AV633" s="1028"/>
      <c r="AW633" s="1028"/>
    </row>
  </sheetData>
  <autoFilter ref="A7:AW228" xr:uid="{00000000-0009-0000-0000-000000000000}"/>
  <mergeCells count="6">
    <mergeCell ref="W3:AH3"/>
    <mergeCell ref="AI3:AT3"/>
    <mergeCell ref="Q1:R3"/>
    <mergeCell ref="L1:M3"/>
    <mergeCell ref="N1:O3"/>
    <mergeCell ref="T1:U3"/>
  </mergeCells>
  <conditionalFormatting sqref="H4:H6">
    <cfRule type="cellIs" dxfId="0" priority="4" stopIfTrue="1" operator="lessThanOrEqual">
      <formula>#REF!</formula>
    </cfRule>
  </conditionalFormatting>
  <printOptions horizontalCentered="1"/>
  <pageMargins left="0.23622047244094499" right="0.23622047244094499" top="0.15748031496063" bottom="0.35433070866141703" header="0" footer="0"/>
  <pageSetup paperSize="9" scale="35" orientation="landscape"/>
  <headerFooter>
    <oddFooter>&amp;L131021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1000"/>
  <sheetViews>
    <sheetView workbookViewId="0"/>
  </sheetViews>
  <sheetFormatPr defaultColWidth="12.54296875" defaultRowHeight="15" customHeight="1"/>
  <cols>
    <col min="1" max="1" width="5.36328125" customWidth="1"/>
    <col min="2" max="2" width="12.08984375" customWidth="1"/>
    <col min="3" max="3" width="24.36328125" customWidth="1"/>
    <col min="4" max="4" width="14.90625" customWidth="1"/>
    <col min="5" max="5" width="11.08984375" customWidth="1"/>
    <col min="6" max="6" width="10.08984375" customWidth="1"/>
    <col min="7" max="7" width="12.6328125" customWidth="1"/>
    <col min="8" max="8" width="10.08984375" customWidth="1"/>
    <col min="9" max="9" width="9.90625" customWidth="1"/>
    <col min="10" max="10" width="6.36328125" customWidth="1"/>
    <col min="11" max="11" width="11.08984375" customWidth="1"/>
    <col min="12" max="12" width="13.08984375" customWidth="1"/>
    <col min="13" max="13" width="23.6328125" customWidth="1"/>
    <col min="14" max="14" width="13.36328125" customWidth="1"/>
    <col min="15" max="15" width="15" customWidth="1"/>
    <col min="16" max="16" width="7.90625" customWidth="1"/>
    <col min="17" max="17" width="12.08984375" customWidth="1"/>
    <col min="18" max="18" width="9.36328125" customWidth="1"/>
    <col min="19" max="19" width="14.08984375" customWidth="1"/>
    <col min="20" max="20" width="8.6328125" customWidth="1"/>
    <col min="21" max="21" width="9.6328125" customWidth="1"/>
    <col min="22" max="22" width="15.36328125" customWidth="1"/>
    <col min="23" max="23" width="13" hidden="1" customWidth="1"/>
    <col min="24" max="24" width="12.36328125" hidden="1" customWidth="1"/>
    <col min="25" max="25" width="9.08984375" customWidth="1"/>
    <col min="26" max="26" width="13.08984375" customWidth="1"/>
    <col min="27" max="45" width="9.08984375" customWidth="1"/>
  </cols>
  <sheetData>
    <row r="1" spans="1:45" ht="12.75" customHeight="1">
      <c r="A1" s="1052" t="s">
        <v>337</v>
      </c>
      <c r="B1" s="1053"/>
      <c r="C1" s="1053"/>
      <c r="D1" s="1054"/>
      <c r="E1" s="1054"/>
      <c r="F1" s="1054"/>
      <c r="G1" s="1054"/>
      <c r="H1" s="1054"/>
      <c r="I1" s="1054"/>
      <c r="J1" s="1103"/>
      <c r="K1" s="1054"/>
      <c r="L1" s="1054"/>
      <c r="M1" s="1054"/>
      <c r="N1" s="1054"/>
      <c r="O1" s="1054"/>
      <c r="P1" s="1054"/>
      <c r="Q1" s="1054"/>
      <c r="R1" s="1131"/>
      <c r="S1" s="1054"/>
      <c r="T1" s="1054"/>
      <c r="U1" s="1054"/>
      <c r="V1" s="1132"/>
      <c r="W1" s="1133"/>
      <c r="X1" s="1134"/>
      <c r="Y1" s="1134"/>
      <c r="Z1" s="1134"/>
      <c r="AA1" s="1134"/>
      <c r="AB1" s="1134"/>
      <c r="AC1" s="1134"/>
      <c r="AD1" s="1134"/>
      <c r="AE1" s="1134"/>
      <c r="AF1" s="1134"/>
      <c r="AG1" s="1134"/>
      <c r="AH1" s="1134"/>
      <c r="AI1" s="1134"/>
      <c r="AJ1" s="1134"/>
      <c r="AK1" s="1134"/>
      <c r="AL1" s="1134"/>
      <c r="AM1" s="1134"/>
      <c r="AN1" s="1134"/>
      <c r="AO1" s="1134"/>
      <c r="AP1" s="1134"/>
      <c r="AQ1" s="1134"/>
      <c r="AR1" s="1134"/>
      <c r="AS1" s="1028"/>
    </row>
    <row r="2" spans="1:45" ht="12.75" customHeight="1">
      <c r="A2" s="1055" t="s">
        <v>338</v>
      </c>
      <c r="B2" s="1056"/>
      <c r="C2" s="1056"/>
      <c r="D2" s="1057"/>
      <c r="E2" s="1057"/>
      <c r="F2" s="1057"/>
      <c r="G2" s="1057"/>
      <c r="H2" s="1057"/>
      <c r="I2" s="1057"/>
      <c r="J2" s="1057"/>
      <c r="K2" s="1057"/>
      <c r="L2" s="1057"/>
      <c r="M2" s="1057"/>
      <c r="N2" s="1057"/>
      <c r="O2" s="1057"/>
      <c r="P2" s="1057"/>
      <c r="Q2" s="1057"/>
      <c r="R2" s="1135"/>
      <c r="S2" s="1057"/>
      <c r="T2" s="1057"/>
      <c r="U2" s="1057"/>
      <c r="V2" s="1136"/>
      <c r="W2" s="1137"/>
      <c r="X2" s="1057"/>
      <c r="Y2" s="1057"/>
      <c r="Z2" s="1057"/>
      <c r="AA2" s="1057"/>
      <c r="AB2" s="1057"/>
      <c r="AC2" s="1057"/>
      <c r="AD2" s="1057"/>
      <c r="AE2" s="1057"/>
      <c r="AF2" s="1057"/>
      <c r="AG2" s="1057"/>
      <c r="AH2" s="1057"/>
      <c r="AI2" s="1057"/>
      <c r="AJ2" s="1057"/>
      <c r="AK2" s="1057"/>
      <c r="AL2" s="1057"/>
      <c r="AM2" s="1057"/>
      <c r="AN2" s="1057"/>
      <c r="AO2" s="1057"/>
      <c r="AP2" s="1057"/>
      <c r="AQ2" s="1057"/>
      <c r="AR2" s="1057"/>
      <c r="AS2" s="1166"/>
    </row>
    <row r="3" spans="1:45" ht="12.75" customHeight="1">
      <c r="A3" s="1055"/>
      <c r="B3" s="1056"/>
      <c r="C3" s="1056"/>
      <c r="D3" s="1057"/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135"/>
      <c r="S3" s="1057"/>
      <c r="T3" s="1057"/>
      <c r="U3" s="1057"/>
      <c r="V3" s="1136"/>
      <c r="W3" s="113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  <c r="AH3" s="1057"/>
      <c r="AI3" s="1057"/>
      <c r="AJ3" s="1057"/>
      <c r="AK3" s="1057"/>
      <c r="AL3" s="1057"/>
      <c r="AM3" s="1057"/>
      <c r="AN3" s="1057"/>
      <c r="AO3" s="1057"/>
      <c r="AP3" s="1057"/>
      <c r="AQ3" s="1057"/>
      <c r="AR3" s="1057"/>
      <c r="AS3" s="1166"/>
    </row>
    <row r="4" spans="1:45" ht="12.75" customHeight="1">
      <c r="A4" s="1055" t="s">
        <v>5</v>
      </c>
      <c r="B4" s="1056" t="s">
        <v>339</v>
      </c>
      <c r="C4" s="1056" t="s">
        <v>340</v>
      </c>
      <c r="D4" s="1395" t="s">
        <v>341</v>
      </c>
      <c r="E4" s="1395" t="s">
        <v>342</v>
      </c>
      <c r="F4" s="1395" t="s">
        <v>343</v>
      </c>
      <c r="G4" s="1395" t="s">
        <v>344</v>
      </c>
      <c r="H4" s="1059" t="s">
        <v>345</v>
      </c>
      <c r="I4" s="1058" t="s">
        <v>346</v>
      </c>
      <c r="J4" s="1059"/>
      <c r="K4" s="1395" t="s">
        <v>347</v>
      </c>
      <c r="L4" s="1396"/>
      <c r="M4" s="1059" t="s">
        <v>348</v>
      </c>
      <c r="N4" s="1397" t="s">
        <v>349</v>
      </c>
      <c r="O4" s="1396"/>
      <c r="P4" s="1396"/>
      <c r="Q4" s="1396"/>
      <c r="R4" s="1398" t="s">
        <v>350</v>
      </c>
      <c r="S4" s="1396"/>
      <c r="T4" s="1397" t="s">
        <v>351</v>
      </c>
      <c r="U4" s="1396"/>
      <c r="V4" s="1400" t="s">
        <v>352</v>
      </c>
      <c r="W4" s="1402" t="s">
        <v>353</v>
      </c>
      <c r="X4" s="1059" t="s">
        <v>354</v>
      </c>
      <c r="Y4" s="1059"/>
      <c r="Z4" s="1059"/>
      <c r="AA4" s="1059"/>
      <c r="AB4" s="1059"/>
      <c r="AC4" s="1059"/>
      <c r="AD4" s="1059"/>
      <c r="AE4" s="1059"/>
      <c r="AF4" s="1059"/>
      <c r="AG4" s="1059"/>
      <c r="AH4" s="1059"/>
      <c r="AI4" s="1059"/>
      <c r="AJ4" s="1059"/>
      <c r="AK4" s="1059"/>
      <c r="AL4" s="1059"/>
      <c r="AM4" s="1059"/>
      <c r="AN4" s="1059"/>
      <c r="AO4" s="1059"/>
      <c r="AP4" s="1059"/>
      <c r="AQ4" s="1059"/>
      <c r="AR4" s="1059"/>
      <c r="AS4" s="1167"/>
    </row>
    <row r="5" spans="1:45" ht="12.75" customHeight="1">
      <c r="A5" s="1060"/>
      <c r="B5" s="1061"/>
      <c r="C5" s="1061"/>
      <c r="D5" s="1396"/>
      <c r="E5" s="1396"/>
      <c r="F5" s="1396"/>
      <c r="G5" s="1396"/>
      <c r="H5" s="1062"/>
      <c r="I5" s="1062" t="s">
        <v>355</v>
      </c>
      <c r="J5" s="1062"/>
      <c r="K5" s="1062" t="s">
        <v>356</v>
      </c>
      <c r="L5" s="1062" t="s">
        <v>357</v>
      </c>
      <c r="M5" s="1062"/>
      <c r="N5" s="1062" t="s">
        <v>358</v>
      </c>
      <c r="O5" s="1062" t="s">
        <v>359</v>
      </c>
      <c r="P5" s="1399" t="s">
        <v>360</v>
      </c>
      <c r="Q5" s="1396"/>
      <c r="R5" s="1138"/>
      <c r="S5" s="1062"/>
      <c r="T5" s="1062" t="s">
        <v>361</v>
      </c>
      <c r="U5" s="1380" t="s">
        <v>362</v>
      </c>
      <c r="V5" s="1401"/>
      <c r="W5" s="1396"/>
      <c r="X5" s="1062" t="s">
        <v>363</v>
      </c>
      <c r="Y5" s="1062"/>
      <c r="Z5" s="1062"/>
      <c r="AA5" s="1062"/>
      <c r="AB5" s="1062"/>
      <c r="AC5" s="1062"/>
      <c r="AD5" s="1062"/>
      <c r="AE5" s="1062"/>
      <c r="AF5" s="1062"/>
      <c r="AG5" s="1062"/>
      <c r="AH5" s="1062"/>
      <c r="AI5" s="1062"/>
      <c r="AJ5" s="1062"/>
      <c r="AK5" s="1062"/>
      <c r="AL5" s="1062"/>
      <c r="AM5" s="1062"/>
      <c r="AN5" s="1062"/>
      <c r="AO5" s="1062"/>
      <c r="AP5" s="1062"/>
      <c r="AQ5" s="1062"/>
      <c r="AR5" s="1062"/>
      <c r="AS5" s="1062"/>
    </row>
    <row r="6" spans="1:45" ht="12.75" customHeight="1">
      <c r="A6" s="1063">
        <v>1</v>
      </c>
      <c r="B6" s="1064" t="s">
        <v>364</v>
      </c>
      <c r="C6" s="1064" t="s">
        <v>365</v>
      </c>
      <c r="D6" s="1065">
        <v>39096</v>
      </c>
      <c r="E6" s="1066" t="s">
        <v>366</v>
      </c>
      <c r="F6" s="1067" t="s">
        <v>366</v>
      </c>
      <c r="G6" s="1066" t="s">
        <v>366</v>
      </c>
      <c r="H6" s="1068" t="s">
        <v>367</v>
      </c>
      <c r="I6" s="1104">
        <v>523</v>
      </c>
      <c r="J6" s="1105"/>
      <c r="K6" s="1106">
        <v>11.5</v>
      </c>
      <c r="L6" s="1106">
        <f>K6*I6</f>
        <v>6014.5</v>
      </c>
      <c r="M6" s="1079" t="s">
        <v>368</v>
      </c>
      <c r="N6" s="1107">
        <f>[1]combine!X308/12</f>
        <v>32091.324166666702</v>
      </c>
      <c r="O6" s="1108">
        <f>[1]combine!AB310</f>
        <v>0</v>
      </c>
      <c r="P6" s="1109">
        <f>O6+K6</f>
        <v>11.5</v>
      </c>
      <c r="Q6" s="1139">
        <f>P6*I6</f>
        <v>6014.5</v>
      </c>
      <c r="R6" s="1140">
        <v>12.5</v>
      </c>
      <c r="S6" s="1141">
        <f>R6*I6</f>
        <v>6537.5</v>
      </c>
      <c r="T6" s="1142">
        <f>(R6-K6)/K6</f>
        <v>8.6956521739130405E-2</v>
      </c>
      <c r="U6" s="1142">
        <f>(R6-P6)/P6</f>
        <v>8.6956521739130405E-2</v>
      </c>
      <c r="V6" s="1143">
        <f>S6/N6</f>
        <v>0.20371549537960501</v>
      </c>
      <c r="W6" s="1109">
        <v>13.5</v>
      </c>
      <c r="X6" s="1068" t="s">
        <v>369</v>
      </c>
      <c r="Y6" s="1083">
        <v>1</v>
      </c>
      <c r="Z6" s="1109"/>
      <c r="AA6" s="1115"/>
      <c r="AB6" s="1083"/>
      <c r="AC6" s="1083"/>
      <c r="AD6" s="1083"/>
      <c r="AE6" s="1083"/>
      <c r="AF6" s="1083"/>
      <c r="AG6" s="1083"/>
      <c r="AH6" s="1083"/>
      <c r="AI6" s="1083"/>
      <c r="AJ6" s="1083"/>
      <c r="AK6" s="1083"/>
      <c r="AL6" s="1083"/>
      <c r="AM6" s="1083"/>
      <c r="AN6" s="1083"/>
      <c r="AO6" s="1083"/>
      <c r="AP6" s="1083"/>
      <c r="AQ6" s="1083"/>
      <c r="AR6" s="1083"/>
      <c r="AS6" s="1083"/>
    </row>
    <row r="7" spans="1:45" ht="12.75" customHeight="1">
      <c r="A7" s="1069">
        <v>2</v>
      </c>
      <c r="B7" s="1070" t="s">
        <v>370</v>
      </c>
      <c r="C7" s="1070" t="s">
        <v>371</v>
      </c>
      <c r="D7" s="1071">
        <v>39122</v>
      </c>
      <c r="E7" s="1072" t="s">
        <v>366</v>
      </c>
      <c r="F7" s="1073" t="s">
        <v>366</v>
      </c>
      <c r="G7" s="1072" t="s">
        <v>102</v>
      </c>
      <c r="H7" s="1074" t="s">
        <v>367</v>
      </c>
      <c r="I7" s="1110">
        <v>879</v>
      </c>
      <c r="J7" s="1111"/>
      <c r="K7" s="1112">
        <v>8.5</v>
      </c>
      <c r="L7" s="1112">
        <f>K7*I7</f>
        <v>7471.5</v>
      </c>
      <c r="M7" s="1072" t="s">
        <v>366</v>
      </c>
      <c r="N7" s="1113" t="s">
        <v>372</v>
      </c>
      <c r="O7" s="1114"/>
      <c r="P7" s="1115"/>
      <c r="Q7" s="1144"/>
      <c r="R7" s="1145">
        <v>9.5</v>
      </c>
      <c r="S7" s="1146">
        <f>R7*I7</f>
        <v>8350.5</v>
      </c>
      <c r="T7" s="1147">
        <f>(R7-K7)/K7</f>
        <v>0.11764705882352899</v>
      </c>
      <c r="U7" s="1147">
        <f>(S7-L7)/L7</f>
        <v>0.11764705882352899</v>
      </c>
      <c r="V7" s="1148" t="s">
        <v>372</v>
      </c>
      <c r="W7" s="1115">
        <v>10.5</v>
      </c>
      <c r="X7" s="1078" t="s">
        <v>369</v>
      </c>
      <c r="Y7" s="1076">
        <v>1</v>
      </c>
      <c r="Z7" s="1109"/>
      <c r="AA7" s="1115"/>
      <c r="AB7" s="1076"/>
      <c r="AC7" s="1076"/>
      <c r="AD7" s="1076"/>
      <c r="AE7" s="1076"/>
      <c r="AF7" s="1076"/>
      <c r="AG7" s="1076"/>
      <c r="AH7" s="1076"/>
      <c r="AI7" s="1076"/>
      <c r="AJ7" s="1076"/>
      <c r="AK7" s="1076"/>
      <c r="AL7" s="1076"/>
      <c r="AM7" s="1076"/>
      <c r="AN7" s="1076"/>
      <c r="AO7" s="1076"/>
      <c r="AP7" s="1076"/>
      <c r="AQ7" s="1076"/>
      <c r="AR7" s="1076"/>
      <c r="AS7" s="1076"/>
    </row>
    <row r="8" spans="1:45" ht="12.75" customHeight="1">
      <c r="A8" s="1063">
        <v>3</v>
      </c>
      <c r="B8" s="1064" t="s">
        <v>373</v>
      </c>
      <c r="C8" s="1064" t="s">
        <v>374</v>
      </c>
      <c r="D8" s="1065">
        <v>39122</v>
      </c>
      <c r="E8" s="1066" t="s">
        <v>366</v>
      </c>
      <c r="F8" s="1067" t="s">
        <v>366</v>
      </c>
      <c r="G8" s="1066" t="s">
        <v>102</v>
      </c>
      <c r="H8" s="1068" t="s">
        <v>367</v>
      </c>
      <c r="I8" s="1104">
        <v>310</v>
      </c>
      <c r="J8" s="1105"/>
      <c r="K8" s="1106">
        <v>9.68</v>
      </c>
      <c r="L8" s="1106">
        <f>K8*I8</f>
        <v>3000.8</v>
      </c>
      <c r="M8" s="1079" t="s">
        <v>375</v>
      </c>
      <c r="N8" s="1107">
        <f>[1]combine!X459/11</f>
        <v>10134.086363636399</v>
      </c>
      <c r="O8" s="1108">
        <f>[1]combine!AB461</f>
        <v>0</v>
      </c>
      <c r="P8" s="1109">
        <f>O8+K8</f>
        <v>9.68</v>
      </c>
      <c r="Q8" s="1139">
        <f>P8*I8</f>
        <v>3000.8</v>
      </c>
      <c r="R8" s="1140">
        <v>10.7</v>
      </c>
      <c r="S8" s="1141">
        <f>R8*I8</f>
        <v>3317</v>
      </c>
      <c r="T8" s="1142">
        <f>(R8-K8)/K8</f>
        <v>0.105371900826446</v>
      </c>
      <c r="U8" s="1142">
        <f>(R8-P8)/P8</f>
        <v>0.105371900826446</v>
      </c>
      <c r="V8" s="1143">
        <f>S8/N8</f>
        <v>0.32731120309988898</v>
      </c>
      <c r="W8" s="1109">
        <v>11.2</v>
      </c>
      <c r="X8" s="1068" t="s">
        <v>376</v>
      </c>
      <c r="Y8" s="1083">
        <v>1</v>
      </c>
      <c r="Z8" s="1109"/>
      <c r="AA8" s="1115"/>
      <c r="AB8" s="1083"/>
      <c r="AC8" s="1083"/>
      <c r="AD8" s="1083"/>
      <c r="AE8" s="1083"/>
      <c r="AF8" s="1083"/>
      <c r="AG8" s="1083"/>
      <c r="AH8" s="1083"/>
      <c r="AI8" s="1083"/>
      <c r="AJ8" s="1083"/>
      <c r="AK8" s="1083"/>
      <c r="AL8" s="1083"/>
      <c r="AM8" s="1083"/>
      <c r="AN8" s="1083"/>
      <c r="AO8" s="1083"/>
      <c r="AP8" s="1083"/>
      <c r="AQ8" s="1083"/>
      <c r="AR8" s="1083"/>
      <c r="AS8" s="1083"/>
    </row>
    <row r="9" spans="1:45" ht="12.75" customHeight="1">
      <c r="A9" s="1069">
        <v>4</v>
      </c>
      <c r="B9" s="1070" t="s">
        <v>377</v>
      </c>
      <c r="C9" s="1070" t="s">
        <v>378</v>
      </c>
      <c r="D9" s="1071">
        <v>39141</v>
      </c>
      <c r="E9" s="1075">
        <v>3</v>
      </c>
      <c r="F9" s="1076" t="s">
        <v>379</v>
      </c>
      <c r="G9" s="1077">
        <f>D9-270</f>
        <v>38871</v>
      </c>
      <c r="H9" s="1078" t="s">
        <v>380</v>
      </c>
      <c r="I9" s="1116">
        <v>1053</v>
      </c>
      <c r="J9" s="1111"/>
      <c r="K9" s="1112">
        <v>10</v>
      </c>
      <c r="L9" s="1112">
        <f>K9*I9</f>
        <v>10530</v>
      </c>
      <c r="M9" s="1075" t="s">
        <v>368</v>
      </c>
      <c r="N9" s="1113">
        <f>[1]combine!X246/12</f>
        <v>59061.153333333299</v>
      </c>
      <c r="O9" s="1114">
        <f>[1]combine!AB248</f>
        <v>0.517185818296929</v>
      </c>
      <c r="P9" s="1115">
        <f>O9+K9</f>
        <v>10.5171858182969</v>
      </c>
      <c r="Q9" s="1144">
        <f>P9*I9</f>
        <v>11074.596666666699</v>
      </c>
      <c r="R9" s="1145">
        <v>13</v>
      </c>
      <c r="S9" s="1146">
        <f>R9*I9</f>
        <v>13689</v>
      </c>
      <c r="T9" s="1147">
        <f>(R9-K9)/K9</f>
        <v>0.3</v>
      </c>
      <c r="U9" s="1147">
        <f>(R9-P9)/P9</f>
        <v>0.236072103754569</v>
      </c>
      <c r="V9" s="1148">
        <f>S9/N9</f>
        <v>0.23177671324400101</v>
      </c>
      <c r="W9" s="1115">
        <v>14</v>
      </c>
      <c r="X9" s="1078" t="s">
        <v>369</v>
      </c>
      <c r="Y9" s="1076">
        <v>1</v>
      </c>
      <c r="Z9" s="1109"/>
      <c r="AA9" s="1115"/>
      <c r="AB9" s="1076"/>
      <c r="AC9" s="1076"/>
      <c r="AD9" s="1076"/>
      <c r="AE9" s="1076"/>
      <c r="AF9" s="1076"/>
      <c r="AG9" s="1076"/>
      <c r="AH9" s="1076"/>
      <c r="AI9" s="1076"/>
      <c r="AJ9" s="1076"/>
      <c r="AK9" s="1076"/>
      <c r="AL9" s="1076"/>
      <c r="AM9" s="1076"/>
      <c r="AN9" s="1076"/>
      <c r="AO9" s="1076"/>
      <c r="AP9" s="1076"/>
      <c r="AQ9" s="1076"/>
      <c r="AR9" s="1076"/>
      <c r="AS9" s="1076"/>
    </row>
    <row r="10" spans="1:45" ht="12.75" customHeight="1">
      <c r="A10" s="1063">
        <v>5</v>
      </c>
      <c r="B10" s="1064" t="s">
        <v>381</v>
      </c>
      <c r="C10" s="1064" t="s">
        <v>382</v>
      </c>
      <c r="D10" s="1065">
        <v>39141</v>
      </c>
      <c r="E10" s="1079">
        <v>2</v>
      </c>
      <c r="F10" s="1080" t="s">
        <v>383</v>
      </c>
      <c r="G10" s="1081">
        <f>D10-180</f>
        <v>38961</v>
      </c>
      <c r="H10" s="1068" t="s">
        <v>380</v>
      </c>
      <c r="I10" s="1104"/>
      <c r="J10" s="1105"/>
      <c r="K10" s="1106" t="s">
        <v>366</v>
      </c>
      <c r="L10" s="1106">
        <v>5000</v>
      </c>
      <c r="M10" s="1066" t="s">
        <v>366</v>
      </c>
      <c r="N10" s="1107" t="s">
        <v>372</v>
      </c>
      <c r="O10" s="1108"/>
      <c r="P10" s="1109"/>
      <c r="Q10" s="1139"/>
      <c r="R10" s="1381" t="s">
        <v>102</v>
      </c>
      <c r="S10" s="1141">
        <v>5200</v>
      </c>
      <c r="T10" s="1142">
        <v>0</v>
      </c>
      <c r="U10" s="1142">
        <v>0</v>
      </c>
      <c r="V10" s="1149" t="s">
        <v>372</v>
      </c>
      <c r="W10" s="1109">
        <v>6000</v>
      </c>
      <c r="X10" s="1068" t="s">
        <v>369</v>
      </c>
      <c r="Y10" s="1083">
        <v>1</v>
      </c>
      <c r="Z10" s="1109"/>
      <c r="AA10" s="1115"/>
      <c r="AB10" s="1083"/>
      <c r="AC10" s="1083"/>
      <c r="AD10" s="1083"/>
      <c r="AE10" s="1083"/>
      <c r="AF10" s="1083"/>
      <c r="AG10" s="1083"/>
      <c r="AH10" s="1083"/>
      <c r="AI10" s="1083"/>
      <c r="AJ10" s="1083"/>
      <c r="AK10" s="1083"/>
      <c r="AL10" s="1083"/>
      <c r="AM10" s="1083"/>
      <c r="AN10" s="1083"/>
      <c r="AO10" s="1083"/>
      <c r="AP10" s="1083"/>
      <c r="AQ10" s="1083"/>
      <c r="AR10" s="1083"/>
      <c r="AS10" s="1083"/>
    </row>
    <row r="11" spans="1:45" ht="12.75" customHeight="1">
      <c r="A11" s="1069">
        <v>6</v>
      </c>
      <c r="B11" s="1070" t="s">
        <v>384</v>
      </c>
      <c r="C11" s="1070" t="s">
        <v>385</v>
      </c>
      <c r="D11" s="1071">
        <v>39141</v>
      </c>
      <c r="E11" s="1072" t="s">
        <v>366</v>
      </c>
      <c r="F11" s="1073" t="s">
        <v>366</v>
      </c>
      <c r="G11" s="1072" t="s">
        <v>102</v>
      </c>
      <c r="H11" s="1074" t="s">
        <v>367</v>
      </c>
      <c r="I11" s="1110"/>
      <c r="J11" s="1111"/>
      <c r="K11" s="1112" t="s">
        <v>366</v>
      </c>
      <c r="L11" s="1112">
        <v>2000</v>
      </c>
      <c r="M11" s="1072" t="s">
        <v>366</v>
      </c>
      <c r="N11" s="1113" t="s">
        <v>372</v>
      </c>
      <c r="O11" s="1114"/>
      <c r="P11" s="1115"/>
      <c r="Q11" s="1144"/>
      <c r="R11" s="1382" t="s">
        <v>102</v>
      </c>
      <c r="S11" s="1146">
        <v>2100</v>
      </c>
      <c r="T11" s="1147">
        <v>0</v>
      </c>
      <c r="U11" s="1147">
        <v>0</v>
      </c>
      <c r="V11" s="1150" t="s">
        <v>372</v>
      </c>
      <c r="W11" s="1115">
        <v>2400</v>
      </c>
      <c r="X11" s="1078" t="s">
        <v>369</v>
      </c>
      <c r="Y11" s="1076">
        <v>1</v>
      </c>
      <c r="Z11" s="1109"/>
      <c r="AA11" s="1115"/>
      <c r="AB11" s="1076"/>
      <c r="AC11" s="1076"/>
      <c r="AD11" s="1076"/>
      <c r="AE11" s="1076"/>
      <c r="AF11" s="1076"/>
      <c r="AG11" s="1076"/>
      <c r="AH11" s="1076"/>
      <c r="AI11" s="1076"/>
      <c r="AJ11" s="1076"/>
      <c r="AK11" s="1076"/>
      <c r="AL11" s="1076"/>
      <c r="AM11" s="1076"/>
      <c r="AN11" s="1076"/>
      <c r="AO11" s="1076"/>
      <c r="AP11" s="1076"/>
      <c r="AQ11" s="1076"/>
      <c r="AR11" s="1076"/>
      <c r="AS11" s="1076"/>
    </row>
    <row r="12" spans="1:45" ht="12.75" customHeight="1">
      <c r="A12" s="1063">
        <v>7</v>
      </c>
      <c r="B12" s="1064" t="s">
        <v>384</v>
      </c>
      <c r="C12" s="1064" t="s">
        <v>386</v>
      </c>
      <c r="D12" s="1065">
        <v>39141</v>
      </c>
      <c r="E12" s="1066" t="s">
        <v>366</v>
      </c>
      <c r="F12" s="1067" t="s">
        <v>366</v>
      </c>
      <c r="G12" s="1066" t="s">
        <v>366</v>
      </c>
      <c r="H12" s="1068" t="s">
        <v>367</v>
      </c>
      <c r="I12" s="1067"/>
      <c r="J12" s="1105"/>
      <c r="K12" s="1106" t="s">
        <v>366</v>
      </c>
      <c r="L12" s="1106">
        <v>2500</v>
      </c>
      <c r="M12" s="1066" t="s">
        <v>366</v>
      </c>
      <c r="N12" s="1107" t="s">
        <v>372</v>
      </c>
      <c r="O12" s="1108"/>
      <c r="P12" s="1109"/>
      <c r="Q12" s="1139"/>
      <c r="R12" s="1381" t="s">
        <v>102</v>
      </c>
      <c r="S12" s="1141">
        <v>2600</v>
      </c>
      <c r="T12" s="1142">
        <v>0</v>
      </c>
      <c r="U12" s="1142">
        <v>0</v>
      </c>
      <c r="V12" s="1149" t="s">
        <v>372</v>
      </c>
      <c r="W12" s="1109">
        <v>2800</v>
      </c>
      <c r="X12" s="1068" t="s">
        <v>369</v>
      </c>
      <c r="Y12" s="1083">
        <v>1</v>
      </c>
      <c r="Z12" s="1109"/>
      <c r="AA12" s="1115"/>
      <c r="AB12" s="1083"/>
      <c r="AC12" s="1083"/>
      <c r="AD12" s="1083"/>
      <c r="AE12" s="1083"/>
      <c r="AF12" s="1083"/>
      <c r="AG12" s="1083"/>
      <c r="AH12" s="1083"/>
      <c r="AI12" s="1083"/>
      <c r="AJ12" s="1083"/>
      <c r="AK12" s="1083"/>
      <c r="AL12" s="1083"/>
      <c r="AM12" s="1083"/>
      <c r="AN12" s="1083"/>
      <c r="AO12" s="1083"/>
      <c r="AP12" s="1083"/>
      <c r="AQ12" s="1083"/>
      <c r="AR12" s="1083"/>
      <c r="AS12" s="1083"/>
    </row>
    <row r="13" spans="1:45" ht="12.75" customHeight="1">
      <c r="A13" s="1069">
        <v>8</v>
      </c>
      <c r="B13" s="1070" t="s">
        <v>387</v>
      </c>
      <c r="C13" s="1070" t="s">
        <v>388</v>
      </c>
      <c r="D13" s="1071">
        <v>39183</v>
      </c>
      <c r="E13" s="1072" t="s">
        <v>366</v>
      </c>
      <c r="F13" s="1073" t="s">
        <v>366</v>
      </c>
      <c r="G13" s="1072" t="s">
        <v>366</v>
      </c>
      <c r="H13" s="1074" t="s">
        <v>367</v>
      </c>
      <c r="I13" s="1116">
        <v>1025</v>
      </c>
      <c r="J13" s="1111"/>
      <c r="K13" s="1112">
        <v>14.8</v>
      </c>
      <c r="L13" s="1112">
        <f>K13*I13</f>
        <v>15170</v>
      </c>
      <c r="M13" s="1117" t="s">
        <v>389</v>
      </c>
      <c r="N13" s="1113">
        <f>[1]combine!X298/12</f>
        <v>556275.33583333297</v>
      </c>
      <c r="O13" s="1114">
        <f>[1]combine!AB300</f>
        <v>0</v>
      </c>
      <c r="P13" s="1115">
        <f>O13+K13</f>
        <v>14.8</v>
      </c>
      <c r="Q13" s="1144">
        <f>P13*I13</f>
        <v>15170</v>
      </c>
      <c r="R13" s="1145">
        <v>15.5</v>
      </c>
      <c r="S13" s="1146">
        <f>R13*I13</f>
        <v>15887.5</v>
      </c>
      <c r="T13" s="1147">
        <f>(R13-K13)/K13</f>
        <v>4.7297297297297203E-2</v>
      </c>
      <c r="U13" s="1147">
        <f>(R13-P13)/P13</f>
        <v>4.7297297297297203E-2</v>
      </c>
      <c r="V13" s="1148">
        <f>S13/N13</f>
        <v>2.8560496891704899E-2</v>
      </c>
      <c r="W13" s="1115">
        <v>18</v>
      </c>
      <c r="X13" s="1078" t="s">
        <v>376</v>
      </c>
      <c r="Y13" s="1076">
        <v>1</v>
      </c>
      <c r="Z13" s="1109"/>
      <c r="AA13" s="1115"/>
      <c r="AB13" s="1076"/>
      <c r="AC13" s="1076"/>
      <c r="AD13" s="1076"/>
      <c r="AE13" s="1076"/>
      <c r="AF13" s="1076"/>
      <c r="AG13" s="1076"/>
      <c r="AH13" s="1076"/>
      <c r="AI13" s="1076"/>
      <c r="AJ13" s="1076"/>
      <c r="AK13" s="1076"/>
      <c r="AL13" s="1076"/>
      <c r="AM13" s="1076"/>
      <c r="AN13" s="1076"/>
      <c r="AO13" s="1076"/>
      <c r="AP13" s="1076"/>
      <c r="AQ13" s="1076"/>
      <c r="AR13" s="1076"/>
      <c r="AS13" s="1076"/>
    </row>
    <row r="14" spans="1:45" ht="12.75" customHeight="1">
      <c r="A14" s="1063">
        <v>9</v>
      </c>
      <c r="B14" s="1064" t="s">
        <v>390</v>
      </c>
      <c r="C14" s="1064" t="s">
        <v>391</v>
      </c>
      <c r="D14" s="1065">
        <v>39194</v>
      </c>
      <c r="E14" s="1066" t="s">
        <v>366</v>
      </c>
      <c r="F14" s="1067" t="s">
        <v>366</v>
      </c>
      <c r="G14" s="1066" t="s">
        <v>366</v>
      </c>
      <c r="H14" s="1068" t="s">
        <v>367</v>
      </c>
      <c r="I14" s="1104">
        <v>540</v>
      </c>
      <c r="J14" s="1105" t="s">
        <v>392</v>
      </c>
      <c r="K14" s="1106">
        <v>14.5</v>
      </c>
      <c r="L14" s="1106">
        <f>K14*I14</f>
        <v>7830</v>
      </c>
      <c r="M14" s="1068"/>
      <c r="N14" s="1107"/>
      <c r="O14" s="1108"/>
      <c r="P14" s="1109"/>
      <c r="Q14" s="1139"/>
      <c r="R14" s="1140"/>
      <c r="S14" s="1141"/>
      <c r="T14" s="1083"/>
      <c r="U14" s="1083"/>
      <c r="V14" s="1149"/>
      <c r="W14" s="1109"/>
      <c r="X14" s="1068" t="s">
        <v>369</v>
      </c>
      <c r="Y14" s="1083">
        <v>1</v>
      </c>
      <c r="Z14" s="1028"/>
      <c r="AA14" s="1115"/>
      <c r="AB14" s="1083"/>
      <c r="AC14" s="1083"/>
      <c r="AD14" s="1083"/>
      <c r="AE14" s="1083"/>
      <c r="AF14" s="1083"/>
      <c r="AG14" s="1083"/>
      <c r="AH14" s="1083"/>
      <c r="AI14" s="1083"/>
      <c r="AJ14" s="1083"/>
      <c r="AK14" s="1083"/>
      <c r="AL14" s="1083"/>
      <c r="AM14" s="1083"/>
      <c r="AN14" s="1083"/>
      <c r="AO14" s="1083"/>
      <c r="AP14" s="1083"/>
      <c r="AQ14" s="1083"/>
      <c r="AR14" s="1083"/>
      <c r="AS14" s="1083"/>
    </row>
    <row r="15" spans="1:45" ht="12.75" customHeight="1">
      <c r="A15" s="1063"/>
      <c r="B15" s="1064"/>
      <c r="C15" s="1064"/>
      <c r="D15" s="1065"/>
      <c r="E15" s="1066"/>
      <c r="F15" s="1067"/>
      <c r="G15" s="1066"/>
      <c r="H15" s="1068"/>
      <c r="I15" s="1104"/>
      <c r="J15" s="1105" t="s">
        <v>393</v>
      </c>
      <c r="K15" s="1106">
        <v>15</v>
      </c>
      <c r="L15" s="1106">
        <f>K15*I14</f>
        <v>8100</v>
      </c>
      <c r="M15" s="1079"/>
      <c r="N15" s="1107"/>
      <c r="O15" s="1108"/>
      <c r="P15" s="1109"/>
      <c r="Q15" s="1139"/>
      <c r="R15" s="1140"/>
      <c r="S15" s="1141"/>
      <c r="T15" s="1142"/>
      <c r="U15" s="1142"/>
      <c r="V15" s="1149"/>
      <c r="W15" s="1109"/>
      <c r="X15" s="1068"/>
      <c r="Y15" s="1083"/>
      <c r="Z15" s="1109"/>
      <c r="AA15" s="1115"/>
      <c r="AB15" s="1083"/>
      <c r="AC15" s="1083"/>
      <c r="AD15" s="1083"/>
      <c r="AE15" s="1083"/>
      <c r="AF15" s="1083"/>
      <c r="AG15" s="1083"/>
      <c r="AH15" s="1083"/>
      <c r="AI15" s="1083"/>
      <c r="AJ15" s="1083"/>
      <c r="AK15" s="1083"/>
      <c r="AL15" s="1083"/>
      <c r="AM15" s="1083"/>
      <c r="AN15" s="1083"/>
      <c r="AO15" s="1083"/>
      <c r="AP15" s="1083"/>
      <c r="AQ15" s="1083"/>
      <c r="AR15" s="1083"/>
      <c r="AS15" s="1083"/>
    </row>
    <row r="16" spans="1:45" ht="12.75" customHeight="1">
      <c r="A16" s="1063"/>
      <c r="B16" s="1064"/>
      <c r="C16" s="1064"/>
      <c r="D16" s="1065"/>
      <c r="E16" s="1066"/>
      <c r="F16" s="1067"/>
      <c r="G16" s="1066"/>
      <c r="H16" s="1068"/>
      <c r="I16" s="1104"/>
      <c r="J16" s="1105" t="s">
        <v>394</v>
      </c>
      <c r="K16" s="1106">
        <v>15</v>
      </c>
      <c r="L16" s="1106">
        <f>K16*I14</f>
        <v>8100</v>
      </c>
      <c r="M16" s="1079" t="s">
        <v>395</v>
      </c>
      <c r="N16" s="1107">
        <f>[1]combine!X328/12</f>
        <v>51493.427499999998</v>
      </c>
      <c r="O16" s="1108">
        <f>[1]combine!AB330</f>
        <v>0</v>
      </c>
      <c r="P16" s="1109">
        <f>O16+15</f>
        <v>15</v>
      </c>
      <c r="Q16" s="1139">
        <f>P16*I14</f>
        <v>8100</v>
      </c>
      <c r="R16" s="1140">
        <v>15.5</v>
      </c>
      <c r="S16" s="1141">
        <f>R16*I14</f>
        <v>8370</v>
      </c>
      <c r="T16" s="1142">
        <f t="shared" ref="T16:T21" si="0">(R16-K16)/K16</f>
        <v>3.3333333333333298E-2</v>
      </c>
      <c r="U16" s="1142">
        <f t="shared" ref="U16:U21" si="1">(R16-P16)/P16</f>
        <v>3.3333333333333298E-2</v>
      </c>
      <c r="V16" s="1143">
        <f t="shared" ref="V16:V21" si="2">S16/N16</f>
        <v>0.162545016060545</v>
      </c>
      <c r="W16" s="1109">
        <v>17</v>
      </c>
      <c r="X16" s="1068"/>
      <c r="Y16" s="1083"/>
      <c r="Z16" s="1109"/>
      <c r="AA16" s="1115"/>
      <c r="AB16" s="1083"/>
      <c r="AC16" s="1083"/>
      <c r="AD16" s="1083"/>
      <c r="AE16" s="1083"/>
      <c r="AF16" s="1083"/>
      <c r="AG16" s="1083"/>
      <c r="AH16" s="1083"/>
      <c r="AI16" s="1083"/>
      <c r="AJ16" s="1083"/>
      <c r="AK16" s="1083"/>
      <c r="AL16" s="1083"/>
      <c r="AM16" s="1083"/>
      <c r="AN16" s="1083"/>
      <c r="AO16" s="1083"/>
      <c r="AP16" s="1083"/>
      <c r="AQ16" s="1083"/>
      <c r="AR16" s="1083"/>
      <c r="AS16" s="1083"/>
    </row>
    <row r="17" spans="1:45" ht="12.75" customHeight="1">
      <c r="A17" s="1069">
        <v>10</v>
      </c>
      <c r="B17" s="1070" t="s">
        <v>396</v>
      </c>
      <c r="C17" s="1070" t="s">
        <v>397</v>
      </c>
      <c r="D17" s="1071">
        <v>39216</v>
      </c>
      <c r="E17" s="1075">
        <v>3</v>
      </c>
      <c r="F17" s="1076" t="s">
        <v>379</v>
      </c>
      <c r="G17" s="1082">
        <f>D17-270</f>
        <v>38946</v>
      </c>
      <c r="H17" s="1078" t="s">
        <v>398</v>
      </c>
      <c r="I17" s="1110">
        <v>528</v>
      </c>
      <c r="J17" s="1111"/>
      <c r="K17" s="1112">
        <v>11</v>
      </c>
      <c r="L17" s="1112">
        <f t="shared" ref="L17:L22" si="3">K17*I17</f>
        <v>5808</v>
      </c>
      <c r="M17" s="1075" t="s">
        <v>399</v>
      </c>
      <c r="N17" s="1113">
        <f>[1]combine!X218/10</f>
        <v>19130.185000000001</v>
      </c>
      <c r="O17" s="1114">
        <f>[1]combine!AB220</f>
        <v>0.37887310606060598</v>
      </c>
      <c r="P17" s="1115">
        <f>O17+K17</f>
        <v>11.378873106060601</v>
      </c>
      <c r="Q17" s="1144">
        <f>P17*I17</f>
        <v>6008.0450000000001</v>
      </c>
      <c r="R17" s="1145">
        <v>13</v>
      </c>
      <c r="S17" s="1146">
        <f>R17*I17</f>
        <v>6864</v>
      </c>
      <c r="T17" s="1147">
        <f t="shared" si="0"/>
        <v>0.18181818181818199</v>
      </c>
      <c r="U17" s="1147">
        <f t="shared" si="1"/>
        <v>0.14246814063476601</v>
      </c>
      <c r="V17" s="1148">
        <f t="shared" si="2"/>
        <v>0.35880468484753297</v>
      </c>
      <c r="W17" s="1115">
        <v>18</v>
      </c>
      <c r="X17" s="1078" t="s">
        <v>400</v>
      </c>
      <c r="Y17" s="1076"/>
      <c r="Z17" s="1109"/>
      <c r="AA17" s="1115"/>
      <c r="AB17" s="1076"/>
      <c r="AC17" s="1076"/>
      <c r="AD17" s="1076"/>
      <c r="AE17" s="1076"/>
      <c r="AF17" s="1076"/>
      <c r="AG17" s="1076"/>
      <c r="AH17" s="1076"/>
      <c r="AI17" s="1076"/>
      <c r="AJ17" s="1076"/>
      <c r="AK17" s="1076"/>
      <c r="AL17" s="1076"/>
      <c r="AM17" s="1076"/>
      <c r="AN17" s="1076"/>
      <c r="AO17" s="1076"/>
      <c r="AP17" s="1076"/>
      <c r="AQ17" s="1076"/>
      <c r="AR17" s="1076"/>
      <c r="AS17" s="1076"/>
    </row>
    <row r="18" spans="1:45" ht="12.75" customHeight="1">
      <c r="A18" s="1063">
        <v>11</v>
      </c>
      <c r="B18" s="1064" t="s">
        <v>401</v>
      </c>
      <c r="C18" s="1064" t="s">
        <v>402</v>
      </c>
      <c r="D18" s="1065">
        <v>39218</v>
      </c>
      <c r="E18" s="1079">
        <v>3</v>
      </c>
      <c r="F18" s="1083" t="s">
        <v>379</v>
      </c>
      <c r="G18" s="1084">
        <f>D18-270</f>
        <v>38948</v>
      </c>
      <c r="H18" s="1068" t="s">
        <v>380</v>
      </c>
      <c r="I18" s="1118">
        <v>1091</v>
      </c>
      <c r="J18" s="1105"/>
      <c r="K18" s="1106">
        <v>12.5</v>
      </c>
      <c r="L18" s="1106">
        <f t="shared" si="3"/>
        <v>13637.5</v>
      </c>
      <c r="M18" s="1079" t="s">
        <v>368</v>
      </c>
      <c r="N18" s="1107">
        <f>[1]combine!X29/12</f>
        <v>91851.182499999995</v>
      </c>
      <c r="O18" s="1108">
        <f>[1]combine!AB31</f>
        <v>0</v>
      </c>
      <c r="P18" s="1109">
        <f>O18+K18</f>
        <v>12.5</v>
      </c>
      <c r="Q18" s="1139">
        <f>P18*I18</f>
        <v>13637.5</v>
      </c>
      <c r="R18" s="1140">
        <v>13.5</v>
      </c>
      <c r="S18" s="1141">
        <f>R18*I18</f>
        <v>14728.5</v>
      </c>
      <c r="T18" s="1142">
        <f t="shared" si="0"/>
        <v>0.08</v>
      </c>
      <c r="U18" s="1142">
        <f t="shared" si="1"/>
        <v>0.08</v>
      </c>
      <c r="V18" s="1143">
        <f t="shared" si="2"/>
        <v>0.16035177336992901</v>
      </c>
      <c r="W18" s="1109">
        <v>14</v>
      </c>
      <c r="X18" s="1068" t="s">
        <v>369</v>
      </c>
      <c r="Y18" s="1083">
        <v>1</v>
      </c>
      <c r="Z18" s="1109"/>
      <c r="AA18" s="1115"/>
      <c r="AB18" s="1083"/>
      <c r="AC18" s="1083"/>
      <c r="AD18" s="1083"/>
      <c r="AE18" s="1083"/>
      <c r="AF18" s="1083"/>
      <c r="AG18" s="1083"/>
      <c r="AH18" s="1083"/>
      <c r="AI18" s="1083"/>
      <c r="AJ18" s="1083"/>
      <c r="AK18" s="1083"/>
      <c r="AL18" s="1083"/>
      <c r="AM18" s="1083"/>
      <c r="AN18" s="1083"/>
      <c r="AO18" s="1083"/>
      <c r="AP18" s="1083"/>
      <c r="AQ18" s="1083"/>
      <c r="AR18" s="1083"/>
      <c r="AS18" s="1083"/>
    </row>
    <row r="19" spans="1:45" ht="12.75" customHeight="1">
      <c r="A19" s="1069">
        <v>12</v>
      </c>
      <c r="B19" s="1070" t="s">
        <v>403</v>
      </c>
      <c r="C19" s="1070" t="s">
        <v>404</v>
      </c>
      <c r="D19" s="1071">
        <v>39223</v>
      </c>
      <c r="E19" s="1075">
        <v>3</v>
      </c>
      <c r="F19" s="1076" t="s">
        <v>379</v>
      </c>
      <c r="G19" s="1082">
        <f>D19-270</f>
        <v>38953</v>
      </c>
      <c r="H19" s="1078" t="s">
        <v>398</v>
      </c>
      <c r="I19" s="1110">
        <v>439</v>
      </c>
      <c r="J19" s="1111"/>
      <c r="K19" s="1112">
        <v>10</v>
      </c>
      <c r="L19" s="1112">
        <f t="shared" si="3"/>
        <v>4390</v>
      </c>
      <c r="M19" s="1075" t="s">
        <v>405</v>
      </c>
      <c r="N19" s="1113">
        <f>[1]combine!X183/10</f>
        <v>21969.821</v>
      </c>
      <c r="O19" s="1114">
        <f>[1]combine!AB185</f>
        <v>1.1620569476082001</v>
      </c>
      <c r="P19" s="1115">
        <f>O19+K19</f>
        <v>11.1620569476082</v>
      </c>
      <c r="Q19" s="1144">
        <f>P19*I19</f>
        <v>4900.143</v>
      </c>
      <c r="R19" s="1145">
        <v>15</v>
      </c>
      <c r="S19" s="1146">
        <f>R19*I19</f>
        <v>6585</v>
      </c>
      <c r="T19" s="1147">
        <f t="shared" si="0"/>
        <v>0.5</v>
      </c>
      <c r="U19" s="1147">
        <f t="shared" si="1"/>
        <v>0.343838332881306</v>
      </c>
      <c r="V19" s="1148">
        <f t="shared" si="2"/>
        <v>0.29972934235558901</v>
      </c>
      <c r="W19" s="1115">
        <v>16</v>
      </c>
      <c r="X19" s="1078" t="s">
        <v>400</v>
      </c>
      <c r="Y19" s="1076"/>
      <c r="Z19" s="1109"/>
      <c r="AA19" s="1115"/>
      <c r="AB19" s="1076"/>
      <c r="AC19" s="1076"/>
      <c r="AD19" s="1076"/>
      <c r="AE19" s="1076"/>
      <c r="AF19" s="1076"/>
      <c r="AG19" s="1076"/>
      <c r="AH19" s="1076"/>
      <c r="AI19" s="1076"/>
      <c r="AJ19" s="1076"/>
      <c r="AK19" s="1076"/>
      <c r="AL19" s="1076"/>
      <c r="AM19" s="1076"/>
      <c r="AN19" s="1076"/>
      <c r="AO19" s="1076"/>
      <c r="AP19" s="1076"/>
      <c r="AQ19" s="1076"/>
      <c r="AR19" s="1076"/>
      <c r="AS19" s="1076"/>
    </row>
    <row r="20" spans="1:45" ht="12.75" customHeight="1">
      <c r="A20" s="1063">
        <v>13</v>
      </c>
      <c r="B20" s="1064" t="s">
        <v>406</v>
      </c>
      <c r="C20" s="1064" t="s">
        <v>407</v>
      </c>
      <c r="D20" s="1065">
        <v>39278</v>
      </c>
      <c r="E20" s="1066" t="s">
        <v>366</v>
      </c>
      <c r="F20" s="1067" t="s">
        <v>366</v>
      </c>
      <c r="G20" s="1066" t="s">
        <v>366</v>
      </c>
      <c r="H20" s="1068" t="s">
        <v>367</v>
      </c>
      <c r="I20" s="1104">
        <v>530</v>
      </c>
      <c r="J20" s="1105"/>
      <c r="K20" s="1106">
        <v>12</v>
      </c>
      <c r="L20" s="1106">
        <f t="shared" si="3"/>
        <v>6360</v>
      </c>
      <c r="M20" s="1079" t="s">
        <v>408</v>
      </c>
      <c r="N20" s="1107">
        <f>[1]combine!X211/12</f>
        <v>32205.205833333301</v>
      </c>
      <c r="O20" s="1108">
        <f>[1]combine!AB213</f>
        <v>2.84119496855346E-2</v>
      </c>
      <c r="P20" s="1109">
        <f>O20+K20</f>
        <v>12.0284119496855</v>
      </c>
      <c r="Q20" s="1139">
        <f>P20*I20</f>
        <v>6375.0583333333298</v>
      </c>
      <c r="R20" s="1140">
        <v>13</v>
      </c>
      <c r="S20" s="1141">
        <f>R20*I20</f>
        <v>6890</v>
      </c>
      <c r="T20" s="1142">
        <f t="shared" si="0"/>
        <v>8.3333333333333301E-2</v>
      </c>
      <c r="U20" s="1142">
        <f t="shared" si="1"/>
        <v>8.0774424286313803E-2</v>
      </c>
      <c r="V20" s="1143">
        <f t="shared" si="2"/>
        <v>0.2139405671138</v>
      </c>
      <c r="W20" s="1109">
        <v>15</v>
      </c>
      <c r="X20" s="1068" t="s">
        <v>400</v>
      </c>
      <c r="Y20" s="1083">
        <v>1</v>
      </c>
      <c r="Z20" s="1109"/>
      <c r="AA20" s="1115"/>
      <c r="AB20" s="1083"/>
      <c r="AC20" s="1083"/>
      <c r="AD20" s="1083"/>
      <c r="AE20" s="1083"/>
      <c r="AF20" s="1083"/>
      <c r="AG20" s="1083"/>
      <c r="AH20" s="1083"/>
      <c r="AI20" s="1083"/>
      <c r="AJ20" s="1083"/>
      <c r="AK20" s="1083"/>
      <c r="AL20" s="1083"/>
      <c r="AM20" s="1083"/>
      <c r="AN20" s="1083"/>
      <c r="AO20" s="1083"/>
      <c r="AP20" s="1083"/>
      <c r="AQ20" s="1083"/>
      <c r="AR20" s="1083"/>
      <c r="AS20" s="1083"/>
    </row>
    <row r="21" spans="1:45" ht="12.75" customHeight="1">
      <c r="A21" s="1069">
        <v>14</v>
      </c>
      <c r="B21" s="1070" t="s">
        <v>409</v>
      </c>
      <c r="C21" s="1070" t="s">
        <v>410</v>
      </c>
      <c r="D21" s="1071">
        <v>39294</v>
      </c>
      <c r="E21" s="1075">
        <v>3</v>
      </c>
      <c r="F21" s="1076" t="s">
        <v>379</v>
      </c>
      <c r="G21" s="1082">
        <f>D21-270</f>
        <v>39024</v>
      </c>
      <c r="H21" s="1078" t="s">
        <v>380</v>
      </c>
      <c r="I21" s="1110">
        <v>883</v>
      </c>
      <c r="J21" s="1111"/>
      <c r="K21" s="1112">
        <v>7</v>
      </c>
      <c r="L21" s="1112">
        <f t="shared" si="3"/>
        <v>6181</v>
      </c>
      <c r="M21" s="1075" t="s">
        <v>411</v>
      </c>
      <c r="N21" s="1113">
        <f>[1]combine!X252/12</f>
        <v>30729.75</v>
      </c>
      <c r="O21" s="1114">
        <f>[1]combine!AB254</f>
        <v>0</v>
      </c>
      <c r="P21" s="1115">
        <f>O21+K21</f>
        <v>7</v>
      </c>
      <c r="Q21" s="1144">
        <f>P21*I21</f>
        <v>6181</v>
      </c>
      <c r="R21" s="1145">
        <v>11</v>
      </c>
      <c r="S21" s="1146">
        <f>R21*I21</f>
        <v>9713</v>
      </c>
      <c r="T21" s="1147">
        <f t="shared" si="0"/>
        <v>0.57142857142857095</v>
      </c>
      <c r="U21" s="1147">
        <f t="shared" si="1"/>
        <v>0.57142857142857095</v>
      </c>
      <c r="V21" s="1148">
        <f t="shared" si="2"/>
        <v>0.31607806767058</v>
      </c>
      <c r="W21" s="1115">
        <v>13</v>
      </c>
      <c r="X21" s="1078" t="s">
        <v>369</v>
      </c>
      <c r="Y21" s="1076">
        <v>1</v>
      </c>
      <c r="Z21" s="1109"/>
      <c r="AA21" s="1115"/>
      <c r="AB21" s="1076"/>
      <c r="AC21" s="1076"/>
      <c r="AD21" s="1076"/>
      <c r="AE21" s="1076"/>
      <c r="AF21" s="1076"/>
      <c r="AG21" s="1076"/>
      <c r="AH21" s="1076"/>
      <c r="AI21" s="1076"/>
      <c r="AJ21" s="1076"/>
      <c r="AK21" s="1076"/>
      <c r="AL21" s="1076"/>
      <c r="AM21" s="1076"/>
      <c r="AN21" s="1076"/>
      <c r="AO21" s="1076"/>
      <c r="AP21" s="1076"/>
      <c r="AQ21" s="1076"/>
      <c r="AR21" s="1076"/>
      <c r="AS21" s="1076"/>
    </row>
    <row r="22" spans="1:45" ht="12.75" customHeight="1">
      <c r="A22" s="1063">
        <v>15</v>
      </c>
      <c r="B22" s="1064" t="s">
        <v>412</v>
      </c>
      <c r="C22" s="1064" t="s">
        <v>413</v>
      </c>
      <c r="D22" s="1065">
        <v>39328</v>
      </c>
      <c r="E22" s="1079">
        <v>3</v>
      </c>
      <c r="F22" s="1083" t="s">
        <v>379</v>
      </c>
      <c r="G22" s="1084">
        <f>D22-270</f>
        <v>39058</v>
      </c>
      <c r="H22" s="1068" t="s">
        <v>380</v>
      </c>
      <c r="I22" s="1118">
        <v>2246</v>
      </c>
      <c r="J22" s="1105" t="s">
        <v>392</v>
      </c>
      <c r="K22" s="1106">
        <v>7</v>
      </c>
      <c r="L22" s="1106">
        <f t="shared" si="3"/>
        <v>15722</v>
      </c>
      <c r="M22" s="1068"/>
      <c r="N22" s="1107"/>
      <c r="O22" s="1108"/>
      <c r="P22" s="1109"/>
      <c r="Q22" s="1139"/>
      <c r="R22" s="1140"/>
      <c r="S22" s="1141"/>
      <c r="T22" s="1083"/>
      <c r="U22" s="1142"/>
      <c r="V22" s="1149"/>
      <c r="W22" s="1109"/>
      <c r="X22" s="1068" t="s">
        <v>376</v>
      </c>
      <c r="Y22" s="1083">
        <v>1</v>
      </c>
      <c r="Z22" s="1028"/>
      <c r="AA22" s="1115"/>
      <c r="AB22" s="1083"/>
      <c r="AC22" s="1083"/>
      <c r="AD22" s="1083"/>
      <c r="AE22" s="1083"/>
      <c r="AF22" s="1083"/>
      <c r="AG22" s="1083"/>
      <c r="AH22" s="1083"/>
      <c r="AI22" s="1083"/>
      <c r="AJ22" s="1083"/>
      <c r="AK22" s="1083"/>
      <c r="AL22" s="1083"/>
      <c r="AM22" s="1083"/>
      <c r="AN22" s="1083"/>
      <c r="AO22" s="1083"/>
      <c r="AP22" s="1083"/>
      <c r="AQ22" s="1083"/>
      <c r="AR22" s="1083"/>
      <c r="AS22" s="1083"/>
    </row>
    <row r="23" spans="1:45" ht="12.75" customHeight="1">
      <c r="A23" s="1063"/>
      <c r="B23" s="1064"/>
      <c r="C23" s="1064"/>
      <c r="D23" s="1065"/>
      <c r="E23" s="1079"/>
      <c r="F23" s="1083"/>
      <c r="G23" s="1084"/>
      <c r="H23" s="1068"/>
      <c r="I23" s="1104"/>
      <c r="J23" s="1105" t="s">
        <v>393</v>
      </c>
      <c r="K23" s="1106">
        <v>8</v>
      </c>
      <c r="L23" s="1106">
        <f>K23*I22</f>
        <v>17968</v>
      </c>
      <c r="M23" s="1079"/>
      <c r="N23" s="1107"/>
      <c r="O23" s="1108"/>
      <c r="P23" s="1109"/>
      <c r="Q23" s="1139"/>
      <c r="R23" s="1140"/>
      <c r="S23" s="1141"/>
      <c r="T23" s="1142"/>
      <c r="U23" s="1142"/>
      <c r="V23" s="1149"/>
      <c r="W23" s="1109"/>
      <c r="X23" s="1068"/>
      <c r="Y23" s="1083"/>
      <c r="Z23" s="1109"/>
      <c r="AA23" s="1115"/>
      <c r="AB23" s="1083"/>
      <c r="AC23" s="1083"/>
      <c r="AD23" s="1083"/>
      <c r="AE23" s="1083"/>
      <c r="AF23" s="1083"/>
      <c r="AG23" s="1083"/>
      <c r="AH23" s="1083"/>
      <c r="AI23" s="1083"/>
      <c r="AJ23" s="1083"/>
      <c r="AK23" s="1083"/>
      <c r="AL23" s="1083"/>
      <c r="AM23" s="1083"/>
      <c r="AN23" s="1083"/>
      <c r="AO23" s="1083"/>
      <c r="AP23" s="1083"/>
      <c r="AQ23" s="1083"/>
      <c r="AR23" s="1083"/>
      <c r="AS23" s="1083"/>
    </row>
    <row r="24" spans="1:45" ht="12.75" customHeight="1">
      <c r="A24" s="1063"/>
      <c r="B24" s="1064"/>
      <c r="C24" s="1064"/>
      <c r="D24" s="1065"/>
      <c r="E24" s="1079"/>
      <c r="F24" s="1083"/>
      <c r="G24" s="1084"/>
      <c r="H24" s="1068"/>
      <c r="I24" s="1104"/>
      <c r="J24" s="1105" t="s">
        <v>394</v>
      </c>
      <c r="K24" s="1106">
        <v>9</v>
      </c>
      <c r="L24" s="1106">
        <f>K24*I22</f>
        <v>20214</v>
      </c>
      <c r="M24" s="1079" t="s">
        <v>408</v>
      </c>
      <c r="N24" s="1107">
        <f>[1]combine!X342/12</f>
        <v>183808.30416666699</v>
      </c>
      <c r="O24" s="1108"/>
      <c r="P24" s="1109"/>
      <c r="Q24" s="1139"/>
      <c r="R24" s="1140">
        <v>12.5</v>
      </c>
      <c r="S24" s="1141">
        <f>R24*I22</f>
        <v>28075</v>
      </c>
      <c r="T24" s="1142">
        <f>(R24-K24)/K24</f>
        <v>0.38888888888888901</v>
      </c>
      <c r="U24" s="1142">
        <f>(S24-L24)/L24</f>
        <v>0.38888888888888901</v>
      </c>
      <c r="V24" s="1143">
        <f>S24/N24</f>
        <v>0.15274065079531601</v>
      </c>
      <c r="W24" s="1109"/>
      <c r="X24" s="1068"/>
      <c r="Y24" s="1083"/>
      <c r="Z24" s="1109"/>
      <c r="AA24" s="1115"/>
      <c r="AB24" s="1083"/>
      <c r="AC24" s="1083"/>
      <c r="AD24" s="1083"/>
      <c r="AE24" s="1083"/>
      <c r="AF24" s="1083"/>
      <c r="AG24" s="1083"/>
      <c r="AH24" s="1083"/>
      <c r="AI24" s="1083"/>
      <c r="AJ24" s="1083"/>
      <c r="AK24" s="1083"/>
      <c r="AL24" s="1083"/>
      <c r="AM24" s="1083"/>
      <c r="AN24" s="1083"/>
      <c r="AO24" s="1083"/>
      <c r="AP24" s="1083"/>
      <c r="AQ24" s="1083"/>
      <c r="AR24" s="1083"/>
      <c r="AS24" s="1083"/>
    </row>
    <row r="25" spans="1:45" ht="12.75" customHeight="1">
      <c r="A25" s="1069">
        <v>16</v>
      </c>
      <c r="B25" s="1070" t="s">
        <v>414</v>
      </c>
      <c r="C25" s="1070" t="s">
        <v>415</v>
      </c>
      <c r="D25" s="1071">
        <v>39339</v>
      </c>
      <c r="E25" s="1072" t="s">
        <v>366</v>
      </c>
      <c r="F25" s="1073" t="s">
        <v>366</v>
      </c>
      <c r="G25" s="1072" t="s">
        <v>366</v>
      </c>
      <c r="H25" s="1078" t="s">
        <v>416</v>
      </c>
      <c r="I25" s="1110">
        <v>120</v>
      </c>
      <c r="J25" s="1111"/>
      <c r="K25" s="1112">
        <f>L25/I25</f>
        <v>15.8333333333333</v>
      </c>
      <c r="L25" s="1112">
        <v>1900</v>
      </c>
      <c r="M25" s="1075" t="s">
        <v>411</v>
      </c>
      <c r="N25" s="1113">
        <f>[1]combine!X399/12</f>
        <v>20156.468333333301</v>
      </c>
      <c r="O25" s="1114">
        <f>[1]combine!AB401</f>
        <v>0</v>
      </c>
      <c r="P25" s="1115">
        <f>O25+K25</f>
        <v>15.8333333333333</v>
      </c>
      <c r="Q25" s="1144">
        <f>P25*I25</f>
        <v>1900</v>
      </c>
      <c r="R25" s="1145">
        <v>0</v>
      </c>
      <c r="S25" s="1146">
        <v>0</v>
      </c>
      <c r="T25" s="1147">
        <v>0</v>
      </c>
      <c r="U25" s="1147">
        <v>0</v>
      </c>
      <c r="V25" s="1148">
        <v>0</v>
      </c>
      <c r="W25" s="1115">
        <v>0</v>
      </c>
      <c r="X25" s="1078" t="s">
        <v>400</v>
      </c>
      <c r="Y25" s="1076"/>
      <c r="Z25" s="1109"/>
      <c r="AA25" s="1115"/>
      <c r="AB25" s="1076"/>
      <c r="AC25" s="1076"/>
      <c r="AD25" s="1076"/>
      <c r="AE25" s="1076"/>
      <c r="AF25" s="1076"/>
      <c r="AG25" s="1076"/>
      <c r="AH25" s="1076"/>
      <c r="AI25" s="1076"/>
      <c r="AJ25" s="1076"/>
      <c r="AK25" s="1076"/>
      <c r="AL25" s="1076"/>
      <c r="AM25" s="1076"/>
      <c r="AN25" s="1076"/>
      <c r="AO25" s="1076"/>
      <c r="AP25" s="1076"/>
      <c r="AQ25" s="1076"/>
      <c r="AR25" s="1076"/>
      <c r="AS25" s="1076"/>
    </row>
    <row r="26" spans="1:45" ht="12.75" customHeight="1">
      <c r="A26" s="1063">
        <v>17</v>
      </c>
      <c r="B26" s="1064" t="s">
        <v>417</v>
      </c>
      <c r="C26" s="1064" t="s">
        <v>418</v>
      </c>
      <c r="D26" s="1065">
        <v>39340</v>
      </c>
      <c r="E26" s="1079">
        <v>3</v>
      </c>
      <c r="F26" s="1083" t="s">
        <v>379</v>
      </c>
      <c r="G26" s="1084">
        <f>D26-270</f>
        <v>39070</v>
      </c>
      <c r="H26" s="1068" t="s">
        <v>380</v>
      </c>
      <c r="I26" s="1104">
        <v>880</v>
      </c>
      <c r="J26" s="1105"/>
      <c r="K26" s="1106">
        <v>6</v>
      </c>
      <c r="L26" s="1106">
        <f t="shared" ref="L26:L34" si="4">K26*I26</f>
        <v>5280</v>
      </c>
      <c r="M26" s="1079" t="s">
        <v>395</v>
      </c>
      <c r="N26" s="1107">
        <f>[1]combine!X352/12</f>
        <v>19864.570833333299</v>
      </c>
      <c r="O26" s="1108">
        <f>[1]combine!AB354</f>
        <v>0</v>
      </c>
      <c r="P26" s="1109">
        <f>O26+K26</f>
        <v>6</v>
      </c>
      <c r="Q26" s="1139">
        <f>P26*I26</f>
        <v>5280</v>
      </c>
      <c r="R26" s="1140">
        <v>7</v>
      </c>
      <c r="S26" s="1141">
        <f t="shared" ref="S26:S33" si="5">R26*I26</f>
        <v>6160</v>
      </c>
      <c r="T26" s="1142">
        <f t="shared" ref="T26:T33" si="6">(R26-K26)/K26</f>
        <v>0.16666666666666699</v>
      </c>
      <c r="U26" s="1142">
        <f>(R26-P26)/P26</f>
        <v>0.16666666666666699</v>
      </c>
      <c r="V26" s="1143">
        <f>S26/N26</f>
        <v>0.31009982806491498</v>
      </c>
      <c r="W26" s="1109">
        <v>9</v>
      </c>
      <c r="X26" s="1068" t="s">
        <v>400</v>
      </c>
      <c r="Y26" s="1083">
        <v>1</v>
      </c>
      <c r="Z26" s="1109"/>
      <c r="AA26" s="1115"/>
      <c r="AB26" s="1083"/>
      <c r="AC26" s="1083"/>
      <c r="AD26" s="1083"/>
      <c r="AE26" s="1083"/>
      <c r="AF26" s="1083"/>
      <c r="AG26" s="1083"/>
      <c r="AH26" s="1083"/>
      <c r="AI26" s="1083"/>
      <c r="AJ26" s="1083"/>
      <c r="AK26" s="1083"/>
      <c r="AL26" s="1083"/>
      <c r="AM26" s="1083"/>
      <c r="AN26" s="1083"/>
      <c r="AO26" s="1083"/>
      <c r="AP26" s="1083"/>
      <c r="AQ26" s="1083"/>
      <c r="AR26" s="1083"/>
      <c r="AS26" s="1083"/>
    </row>
    <row r="27" spans="1:45" ht="12.75" customHeight="1">
      <c r="A27" s="1069">
        <v>18</v>
      </c>
      <c r="B27" s="1070" t="s">
        <v>419</v>
      </c>
      <c r="C27" s="1070" t="s">
        <v>420</v>
      </c>
      <c r="D27" s="1071">
        <v>39355</v>
      </c>
      <c r="E27" s="1075">
        <v>3</v>
      </c>
      <c r="F27" s="1076" t="s">
        <v>379</v>
      </c>
      <c r="G27" s="1082">
        <f>D27-270</f>
        <v>39085</v>
      </c>
      <c r="H27" s="1078" t="s">
        <v>398</v>
      </c>
      <c r="I27" s="1110">
        <v>517</v>
      </c>
      <c r="J27" s="1111"/>
      <c r="K27" s="1112">
        <v>8</v>
      </c>
      <c r="L27" s="1112">
        <f t="shared" si="4"/>
        <v>4136</v>
      </c>
      <c r="M27" s="1075" t="s">
        <v>399</v>
      </c>
      <c r="N27" s="1113">
        <f>[1]combine!X358/12</f>
        <v>4559.1716666666698</v>
      </c>
      <c r="O27" s="1114">
        <f>[1]combine!AB360</f>
        <v>0</v>
      </c>
      <c r="P27" s="1115">
        <f>O27+K27</f>
        <v>8</v>
      </c>
      <c r="Q27" s="1144">
        <f>P27*I27</f>
        <v>4136</v>
      </c>
      <c r="R27" s="1145">
        <v>11</v>
      </c>
      <c r="S27" s="1146">
        <f t="shared" si="5"/>
        <v>5687</v>
      </c>
      <c r="T27" s="1147">
        <f t="shared" si="6"/>
        <v>0.375</v>
      </c>
      <c r="U27" s="1147">
        <f>(R27-P27)/P27</f>
        <v>0.375</v>
      </c>
      <c r="V27" s="1148">
        <f>S27/N27</f>
        <v>1.2473757111580599</v>
      </c>
      <c r="W27" s="1115">
        <v>15</v>
      </c>
      <c r="X27" s="1078" t="s">
        <v>369</v>
      </c>
      <c r="Y27" s="1076"/>
      <c r="Z27" s="1109"/>
      <c r="AA27" s="1115"/>
      <c r="AB27" s="1076"/>
      <c r="AC27" s="1076"/>
      <c r="AD27" s="1076"/>
      <c r="AE27" s="1076"/>
      <c r="AF27" s="1076"/>
      <c r="AG27" s="1076"/>
      <c r="AH27" s="1076"/>
      <c r="AI27" s="1076"/>
      <c r="AJ27" s="1076"/>
      <c r="AK27" s="1076"/>
      <c r="AL27" s="1076"/>
      <c r="AM27" s="1076"/>
      <c r="AN27" s="1076"/>
      <c r="AO27" s="1076"/>
      <c r="AP27" s="1076"/>
      <c r="AQ27" s="1076"/>
      <c r="AR27" s="1076"/>
      <c r="AS27" s="1076"/>
    </row>
    <row r="28" spans="1:45" ht="12.75" customHeight="1">
      <c r="A28" s="1063">
        <v>19</v>
      </c>
      <c r="B28" s="1064" t="s">
        <v>421</v>
      </c>
      <c r="C28" s="1064" t="s">
        <v>422</v>
      </c>
      <c r="D28" s="1065">
        <v>39356</v>
      </c>
      <c r="E28" s="1079">
        <v>3</v>
      </c>
      <c r="F28" s="1083" t="s">
        <v>379</v>
      </c>
      <c r="G28" s="1084">
        <f>D28-270</f>
        <v>39086</v>
      </c>
      <c r="H28" s="1068" t="s">
        <v>380</v>
      </c>
      <c r="I28" s="1118">
        <v>1214</v>
      </c>
      <c r="J28" s="1105"/>
      <c r="K28" s="1106">
        <v>6</v>
      </c>
      <c r="L28" s="1106">
        <f t="shared" si="4"/>
        <v>7284</v>
      </c>
      <c r="M28" s="1079" t="s">
        <v>408</v>
      </c>
      <c r="N28" s="1107">
        <f>[1]combine!X346/12</f>
        <v>33142.362500000003</v>
      </c>
      <c r="O28" s="1108">
        <f>[1]combine!AB348</f>
        <v>0</v>
      </c>
      <c r="P28" s="1109">
        <f>O28+K28</f>
        <v>6</v>
      </c>
      <c r="Q28" s="1139">
        <f>P28*I28</f>
        <v>7284</v>
      </c>
      <c r="R28" s="1140">
        <v>8</v>
      </c>
      <c r="S28" s="1141">
        <f t="shared" si="5"/>
        <v>9712</v>
      </c>
      <c r="T28" s="1142">
        <f t="shared" si="6"/>
        <v>0.33333333333333298</v>
      </c>
      <c r="U28" s="1142">
        <f>(R28-P28)/P28</f>
        <v>0.33333333333333298</v>
      </c>
      <c r="V28" s="1143">
        <f>S28/N28</f>
        <v>0.29303885623724002</v>
      </c>
      <c r="W28" s="1109">
        <v>9.5</v>
      </c>
      <c r="X28" s="1068" t="s">
        <v>369</v>
      </c>
      <c r="Y28" s="1083">
        <v>1</v>
      </c>
      <c r="Z28" s="1109"/>
      <c r="AA28" s="1115"/>
      <c r="AB28" s="1083"/>
      <c r="AC28" s="1083"/>
      <c r="AD28" s="1083"/>
      <c r="AE28" s="1083"/>
      <c r="AF28" s="1083"/>
      <c r="AG28" s="1083"/>
      <c r="AH28" s="1083"/>
      <c r="AI28" s="1083"/>
      <c r="AJ28" s="1083"/>
      <c r="AK28" s="1083"/>
      <c r="AL28" s="1083"/>
      <c r="AM28" s="1083"/>
      <c r="AN28" s="1083"/>
      <c r="AO28" s="1083"/>
      <c r="AP28" s="1083"/>
      <c r="AQ28" s="1083"/>
      <c r="AR28" s="1083"/>
      <c r="AS28" s="1083"/>
    </row>
    <row r="29" spans="1:45" ht="12.75" customHeight="1">
      <c r="A29" s="1069">
        <v>20</v>
      </c>
      <c r="B29" s="1070" t="s">
        <v>423</v>
      </c>
      <c r="C29" s="1070" t="s">
        <v>424</v>
      </c>
      <c r="D29" s="1071">
        <v>39358</v>
      </c>
      <c r="E29" s="1072" t="s">
        <v>366</v>
      </c>
      <c r="F29" s="1073" t="s">
        <v>366</v>
      </c>
      <c r="G29" s="1072" t="s">
        <v>366</v>
      </c>
      <c r="H29" s="1078" t="s">
        <v>367</v>
      </c>
      <c r="I29" s="1110">
        <v>210</v>
      </c>
      <c r="J29" s="1111"/>
      <c r="K29" s="1112">
        <v>20.48</v>
      </c>
      <c r="L29" s="1112">
        <f t="shared" si="4"/>
        <v>4300.8</v>
      </c>
      <c r="M29" s="1075" t="s">
        <v>399</v>
      </c>
      <c r="N29" s="1113">
        <f>[1]combine!X269/11</f>
        <v>21271.2427272727</v>
      </c>
      <c r="O29" s="1114">
        <f>[1]combine!AB271</f>
        <v>0.97777489177489196</v>
      </c>
      <c r="P29" s="1115">
        <f>O29+K29</f>
        <v>21.4577748917749</v>
      </c>
      <c r="Q29" s="1144">
        <f>P29*I29</f>
        <v>4506.1327272727303</v>
      </c>
      <c r="R29" s="1145">
        <v>23.81</v>
      </c>
      <c r="S29" s="1146">
        <f t="shared" si="5"/>
        <v>5000.1000000000004</v>
      </c>
      <c r="T29" s="1147">
        <f t="shared" si="6"/>
        <v>0.16259765625</v>
      </c>
      <c r="U29" s="1147">
        <f>(R29-P29)/P29</f>
        <v>0.109621110300992</v>
      </c>
      <c r="V29" s="1148">
        <f>S29/N29</f>
        <v>0.235063840138929</v>
      </c>
      <c r="W29" s="1115">
        <v>5500</v>
      </c>
      <c r="X29" s="1078" t="s">
        <v>400</v>
      </c>
      <c r="Y29" s="1076">
        <v>1</v>
      </c>
      <c r="Z29" s="1109"/>
      <c r="AA29" s="1115"/>
      <c r="AB29" s="1076"/>
      <c r="AC29" s="1076"/>
      <c r="AD29" s="1076"/>
      <c r="AE29" s="1076"/>
      <c r="AF29" s="1076"/>
      <c r="AG29" s="1076"/>
      <c r="AH29" s="1076"/>
      <c r="AI29" s="1076"/>
      <c r="AJ29" s="1076"/>
      <c r="AK29" s="1076"/>
      <c r="AL29" s="1076"/>
      <c r="AM29" s="1076"/>
      <c r="AN29" s="1076"/>
      <c r="AO29" s="1076"/>
      <c r="AP29" s="1076"/>
      <c r="AQ29" s="1076"/>
      <c r="AR29" s="1076"/>
      <c r="AS29" s="1076"/>
    </row>
    <row r="30" spans="1:45" ht="12.75" customHeight="1">
      <c r="A30" s="1063">
        <v>21</v>
      </c>
      <c r="B30" s="1064" t="s">
        <v>425</v>
      </c>
      <c r="C30" s="1064" t="s">
        <v>426</v>
      </c>
      <c r="D30" s="1065">
        <v>39359</v>
      </c>
      <c r="E30" s="1079">
        <v>2</v>
      </c>
      <c r="F30" s="1083" t="s">
        <v>379</v>
      </c>
      <c r="G30" s="1084">
        <f>D30-270</f>
        <v>39089</v>
      </c>
      <c r="H30" s="1068" t="s">
        <v>380</v>
      </c>
      <c r="I30" s="1104">
        <v>443</v>
      </c>
      <c r="J30" s="1105"/>
      <c r="K30" s="1106">
        <v>7</v>
      </c>
      <c r="L30" s="1106">
        <f t="shared" si="4"/>
        <v>3101</v>
      </c>
      <c r="M30" s="1066" t="s">
        <v>366</v>
      </c>
      <c r="N30" s="1107" t="s">
        <v>372</v>
      </c>
      <c r="O30" s="1108"/>
      <c r="P30" s="1109"/>
      <c r="Q30" s="1139"/>
      <c r="R30" s="1140">
        <v>8</v>
      </c>
      <c r="S30" s="1141">
        <f t="shared" si="5"/>
        <v>3544</v>
      </c>
      <c r="T30" s="1142">
        <f t="shared" si="6"/>
        <v>0.14285714285714299</v>
      </c>
      <c r="U30" s="1142">
        <f>(S30-L30)/L30</f>
        <v>0.14285714285714299</v>
      </c>
      <c r="V30" s="1149" t="s">
        <v>372</v>
      </c>
      <c r="W30" s="1109">
        <v>9.5</v>
      </c>
      <c r="X30" s="1068" t="s">
        <v>369</v>
      </c>
      <c r="Y30" s="1083">
        <v>1</v>
      </c>
      <c r="Z30" s="1109"/>
      <c r="AA30" s="1115"/>
      <c r="AB30" s="1083"/>
      <c r="AC30" s="1083"/>
      <c r="AD30" s="1083"/>
      <c r="AE30" s="1083"/>
      <c r="AF30" s="1083"/>
      <c r="AG30" s="1083"/>
      <c r="AH30" s="1083"/>
      <c r="AI30" s="1083"/>
      <c r="AJ30" s="1083"/>
      <c r="AK30" s="1083"/>
      <c r="AL30" s="1083"/>
      <c r="AM30" s="1083"/>
      <c r="AN30" s="1083"/>
      <c r="AO30" s="1083"/>
      <c r="AP30" s="1083"/>
      <c r="AQ30" s="1083"/>
      <c r="AR30" s="1083"/>
      <c r="AS30" s="1083"/>
    </row>
    <row r="31" spans="1:45" ht="12.75" customHeight="1">
      <c r="A31" s="1069">
        <v>22</v>
      </c>
      <c r="B31" s="1070" t="s">
        <v>427</v>
      </c>
      <c r="C31" s="1070" t="s">
        <v>428</v>
      </c>
      <c r="D31" s="1071">
        <v>39370</v>
      </c>
      <c r="E31" s="1075">
        <v>2</v>
      </c>
      <c r="F31" s="1076" t="s">
        <v>379</v>
      </c>
      <c r="G31" s="1082">
        <f>D31-270</f>
        <v>39100</v>
      </c>
      <c r="H31" s="1078" t="s">
        <v>429</v>
      </c>
      <c r="I31" s="1110">
        <v>323</v>
      </c>
      <c r="J31" s="1111"/>
      <c r="K31" s="1112">
        <v>15</v>
      </c>
      <c r="L31" s="1112">
        <f t="shared" si="4"/>
        <v>4845</v>
      </c>
      <c r="M31" s="1072" t="s">
        <v>366</v>
      </c>
      <c r="N31" s="1113" t="s">
        <v>372</v>
      </c>
      <c r="O31" s="1114"/>
      <c r="P31" s="1115"/>
      <c r="Q31" s="1144"/>
      <c r="R31" s="1145">
        <v>15.5</v>
      </c>
      <c r="S31" s="1146">
        <f t="shared" si="5"/>
        <v>5006.5</v>
      </c>
      <c r="T31" s="1147">
        <f t="shared" si="6"/>
        <v>3.3333333333333298E-2</v>
      </c>
      <c r="U31" s="1147">
        <f>(S31-L31)/L31</f>
        <v>3.3333333333333298E-2</v>
      </c>
      <c r="V31" s="1150" t="s">
        <v>372</v>
      </c>
      <c r="W31" s="1115">
        <v>17</v>
      </c>
      <c r="X31" s="1078" t="s">
        <v>400</v>
      </c>
      <c r="Y31" s="1076">
        <v>1</v>
      </c>
      <c r="Z31" s="1109"/>
      <c r="AA31" s="1115"/>
      <c r="AB31" s="1076"/>
      <c r="AC31" s="1076"/>
      <c r="AD31" s="1076"/>
      <c r="AE31" s="1076"/>
      <c r="AF31" s="1076"/>
      <c r="AG31" s="1076"/>
      <c r="AH31" s="1076"/>
      <c r="AI31" s="1076"/>
      <c r="AJ31" s="1076"/>
      <c r="AK31" s="1076"/>
      <c r="AL31" s="1076"/>
      <c r="AM31" s="1076"/>
      <c r="AN31" s="1076"/>
      <c r="AO31" s="1076"/>
      <c r="AP31" s="1076"/>
      <c r="AQ31" s="1076"/>
      <c r="AR31" s="1076"/>
      <c r="AS31" s="1076"/>
    </row>
    <row r="32" spans="1:45" ht="12.75" customHeight="1">
      <c r="A32" s="1063">
        <v>23</v>
      </c>
      <c r="B32" s="1064" t="s">
        <v>430</v>
      </c>
      <c r="C32" s="1064" t="s">
        <v>431</v>
      </c>
      <c r="D32" s="1065">
        <v>39395</v>
      </c>
      <c r="E32" s="1066" t="s">
        <v>366</v>
      </c>
      <c r="F32" s="1067" t="s">
        <v>366</v>
      </c>
      <c r="G32" s="1066" t="s">
        <v>102</v>
      </c>
      <c r="H32" s="1068" t="s">
        <v>367</v>
      </c>
      <c r="I32" s="1104">
        <v>129</v>
      </c>
      <c r="J32" s="1105"/>
      <c r="K32" s="1106">
        <v>18.559999999999999</v>
      </c>
      <c r="L32" s="1106">
        <f t="shared" si="4"/>
        <v>2394.2399999999998</v>
      </c>
      <c r="M32" s="1066" t="s">
        <v>366</v>
      </c>
      <c r="N32" s="1107" t="s">
        <v>372</v>
      </c>
      <c r="O32" s="1108"/>
      <c r="P32" s="1109"/>
      <c r="Q32" s="1139"/>
      <c r="R32" s="1140">
        <v>21.7</v>
      </c>
      <c r="S32" s="1141">
        <f t="shared" si="5"/>
        <v>2799.3</v>
      </c>
      <c r="T32" s="1142">
        <f t="shared" si="6"/>
        <v>0.16918103448275901</v>
      </c>
      <c r="U32" s="1142">
        <f>(S32-L32)/L32</f>
        <v>0.16918103448275901</v>
      </c>
      <c r="V32" s="1149" t="s">
        <v>372</v>
      </c>
      <c r="W32" s="1109">
        <v>3200</v>
      </c>
      <c r="X32" s="1068" t="s">
        <v>369</v>
      </c>
      <c r="Y32" s="1083">
        <v>1</v>
      </c>
      <c r="Z32" s="1109"/>
      <c r="AA32" s="1115"/>
      <c r="AB32" s="1083"/>
      <c r="AC32" s="1083"/>
      <c r="AD32" s="1083"/>
      <c r="AE32" s="1083"/>
      <c r="AF32" s="1083"/>
      <c r="AG32" s="1083"/>
      <c r="AH32" s="1083"/>
      <c r="AI32" s="1083"/>
      <c r="AJ32" s="1083"/>
      <c r="AK32" s="1083"/>
      <c r="AL32" s="1083"/>
      <c r="AM32" s="1083"/>
      <c r="AN32" s="1083"/>
      <c r="AO32" s="1083"/>
      <c r="AP32" s="1083"/>
      <c r="AQ32" s="1083"/>
      <c r="AR32" s="1083"/>
      <c r="AS32" s="1083"/>
    </row>
    <row r="33" spans="1:45" ht="12.75" customHeight="1">
      <c r="A33" s="1069">
        <v>24</v>
      </c>
      <c r="B33" s="1070" t="s">
        <v>432</v>
      </c>
      <c r="C33" s="1070" t="s">
        <v>433</v>
      </c>
      <c r="D33" s="1071">
        <v>39395</v>
      </c>
      <c r="E33" s="1072" t="s">
        <v>366</v>
      </c>
      <c r="F33" s="1073" t="s">
        <v>366</v>
      </c>
      <c r="G33" s="1072" t="s">
        <v>366</v>
      </c>
      <c r="H33" s="1085" t="s">
        <v>434</v>
      </c>
      <c r="I33" s="1110">
        <v>75</v>
      </c>
      <c r="J33" s="1111"/>
      <c r="K33" s="1112">
        <v>25.33</v>
      </c>
      <c r="L33" s="1112">
        <f t="shared" si="4"/>
        <v>1899.75</v>
      </c>
      <c r="M33" s="1072" t="s">
        <v>366</v>
      </c>
      <c r="N33" s="1113" t="s">
        <v>372</v>
      </c>
      <c r="O33" s="1114"/>
      <c r="P33" s="1115"/>
      <c r="Q33" s="1144"/>
      <c r="R33" s="1145">
        <v>26.67</v>
      </c>
      <c r="S33" s="1146">
        <f t="shared" si="5"/>
        <v>2000.25</v>
      </c>
      <c r="T33" s="1147">
        <f t="shared" si="6"/>
        <v>5.2901697591788498E-2</v>
      </c>
      <c r="U33" s="1147">
        <f>(S33-L33)/L33</f>
        <v>5.2901697591788602E-2</v>
      </c>
      <c r="V33" s="1150" t="s">
        <v>372</v>
      </c>
      <c r="W33" s="1115">
        <v>2500</v>
      </c>
      <c r="X33" s="1078" t="s">
        <v>369</v>
      </c>
      <c r="Y33" s="1076"/>
      <c r="Z33" s="1109"/>
      <c r="AA33" s="1115"/>
      <c r="AB33" s="1076"/>
      <c r="AC33" s="1076"/>
      <c r="AD33" s="1076"/>
      <c r="AE33" s="1076"/>
      <c r="AF33" s="1076"/>
      <c r="AG33" s="1076"/>
      <c r="AH33" s="1076"/>
      <c r="AI33" s="1076"/>
      <c r="AJ33" s="1076"/>
      <c r="AK33" s="1076"/>
      <c r="AL33" s="1076"/>
      <c r="AM33" s="1076"/>
      <c r="AN33" s="1076"/>
      <c r="AO33" s="1076"/>
      <c r="AP33" s="1076"/>
      <c r="AQ33" s="1076"/>
      <c r="AR33" s="1076"/>
      <c r="AS33" s="1076"/>
    </row>
    <row r="34" spans="1:45" ht="12.75" customHeight="1">
      <c r="A34" s="1063">
        <v>25</v>
      </c>
      <c r="B34" s="1064" t="s">
        <v>435</v>
      </c>
      <c r="C34" s="1064" t="s">
        <v>436</v>
      </c>
      <c r="D34" s="1065">
        <v>39400</v>
      </c>
      <c r="E34" s="1079">
        <v>3</v>
      </c>
      <c r="F34" s="1083" t="s">
        <v>379</v>
      </c>
      <c r="G34" s="1084">
        <f>D34-270</f>
        <v>39130</v>
      </c>
      <c r="H34" s="1068" t="s">
        <v>437</v>
      </c>
      <c r="I34" s="1118">
        <v>5939</v>
      </c>
      <c r="J34" s="1105" t="s">
        <v>392</v>
      </c>
      <c r="K34" s="1106">
        <v>6</v>
      </c>
      <c r="L34" s="1106">
        <f t="shared" si="4"/>
        <v>35634</v>
      </c>
      <c r="M34" s="1068"/>
      <c r="N34" s="1107"/>
      <c r="O34" s="1108"/>
      <c r="P34" s="1109"/>
      <c r="Q34" s="1139"/>
      <c r="R34" s="1140"/>
      <c r="S34" s="1141"/>
      <c r="T34" s="1083"/>
      <c r="U34" s="1083"/>
      <c r="V34" s="1149"/>
      <c r="W34" s="1109"/>
      <c r="X34" s="1068" t="s">
        <v>369</v>
      </c>
      <c r="Y34" s="1083"/>
      <c r="Z34" s="1028"/>
      <c r="AA34" s="1115"/>
      <c r="AB34" s="1083"/>
      <c r="AC34" s="1083"/>
      <c r="AD34" s="1083"/>
      <c r="AE34" s="1083"/>
      <c r="AF34" s="1083"/>
      <c r="AG34" s="1083"/>
      <c r="AH34" s="1083"/>
      <c r="AI34" s="1083"/>
      <c r="AJ34" s="1083"/>
      <c r="AK34" s="1083"/>
      <c r="AL34" s="1083"/>
      <c r="AM34" s="1083"/>
      <c r="AN34" s="1083"/>
      <c r="AO34" s="1083"/>
      <c r="AP34" s="1083"/>
      <c r="AQ34" s="1083"/>
      <c r="AR34" s="1083"/>
      <c r="AS34" s="1083"/>
    </row>
    <row r="35" spans="1:45" ht="12.75" customHeight="1">
      <c r="A35" s="1063"/>
      <c r="B35" s="1064"/>
      <c r="C35" s="1064"/>
      <c r="D35" s="1065"/>
      <c r="E35" s="1079"/>
      <c r="F35" s="1083"/>
      <c r="G35" s="1084"/>
      <c r="H35" s="1068"/>
      <c r="I35" s="1118"/>
      <c r="J35" s="1105" t="s">
        <v>393</v>
      </c>
      <c r="K35" s="1106">
        <v>6.25</v>
      </c>
      <c r="L35" s="1106">
        <f>K35*I34</f>
        <v>37118.75</v>
      </c>
      <c r="M35" s="1079"/>
      <c r="N35" s="1107"/>
      <c r="O35" s="1108"/>
      <c r="P35" s="1109"/>
      <c r="Q35" s="1139"/>
      <c r="R35" s="1140"/>
      <c r="S35" s="1141"/>
      <c r="T35" s="1142"/>
      <c r="U35" s="1142"/>
      <c r="V35" s="1149"/>
      <c r="W35" s="1109"/>
      <c r="X35" s="1068"/>
      <c r="Y35" s="1083"/>
      <c r="Z35" s="1109"/>
      <c r="AA35" s="1115"/>
      <c r="AB35" s="1083"/>
      <c r="AC35" s="1083"/>
      <c r="AD35" s="1083"/>
      <c r="AE35" s="1083"/>
      <c r="AF35" s="1083"/>
      <c r="AG35" s="1083"/>
      <c r="AH35" s="1083"/>
      <c r="AI35" s="1083"/>
      <c r="AJ35" s="1083"/>
      <c r="AK35" s="1083"/>
      <c r="AL35" s="1083"/>
      <c r="AM35" s="1083"/>
      <c r="AN35" s="1083"/>
      <c r="AO35" s="1083"/>
      <c r="AP35" s="1083"/>
      <c r="AQ35" s="1083"/>
      <c r="AR35" s="1083"/>
      <c r="AS35" s="1083"/>
    </row>
    <row r="36" spans="1:45" ht="12.75" customHeight="1">
      <c r="A36" s="1063"/>
      <c r="B36" s="1064"/>
      <c r="C36" s="1064"/>
      <c r="D36" s="1065"/>
      <c r="E36" s="1079"/>
      <c r="F36" s="1083"/>
      <c r="G36" s="1084"/>
      <c r="H36" s="1068"/>
      <c r="I36" s="1118"/>
      <c r="J36" s="1105" t="s">
        <v>394</v>
      </c>
      <c r="K36" s="1106">
        <v>6.25</v>
      </c>
      <c r="L36" s="1106">
        <f>K36*I34</f>
        <v>37118.75</v>
      </c>
      <c r="M36" s="1079"/>
      <c r="N36" s="1107"/>
      <c r="O36" s="1108"/>
      <c r="P36" s="1109"/>
      <c r="Q36" s="1139"/>
      <c r="R36" s="1140"/>
      <c r="S36" s="1141"/>
      <c r="T36" s="1142"/>
      <c r="U36" s="1142"/>
      <c r="V36" s="1149"/>
      <c r="W36" s="1109"/>
      <c r="X36" s="1068"/>
      <c r="Y36" s="1083"/>
      <c r="Z36" s="1109"/>
      <c r="AA36" s="1115"/>
      <c r="AB36" s="1083"/>
      <c r="AC36" s="1083"/>
      <c r="AD36" s="1083"/>
      <c r="AE36" s="1083"/>
      <c r="AF36" s="1083"/>
      <c r="AG36" s="1083"/>
      <c r="AH36" s="1083"/>
      <c r="AI36" s="1083"/>
      <c r="AJ36" s="1083"/>
      <c r="AK36" s="1083"/>
      <c r="AL36" s="1083"/>
      <c r="AM36" s="1083"/>
      <c r="AN36" s="1083"/>
      <c r="AO36" s="1083"/>
      <c r="AP36" s="1083"/>
      <c r="AQ36" s="1083"/>
      <c r="AR36" s="1083"/>
      <c r="AS36" s="1083"/>
    </row>
    <row r="37" spans="1:45" ht="12.75" customHeight="1">
      <c r="A37" s="1063"/>
      <c r="B37" s="1064"/>
      <c r="C37" s="1064"/>
      <c r="D37" s="1065"/>
      <c r="E37" s="1079"/>
      <c r="F37" s="1083"/>
      <c r="G37" s="1084"/>
      <c r="H37" s="1068"/>
      <c r="I37" s="1118"/>
      <c r="J37" s="1105" t="s">
        <v>438</v>
      </c>
      <c r="K37" s="1106">
        <v>6.5</v>
      </c>
      <c r="L37" s="1106">
        <f>K37*I34</f>
        <v>38603.5</v>
      </c>
      <c r="M37" s="1079" t="s">
        <v>439</v>
      </c>
      <c r="N37" s="1107">
        <f>[1]combine!X235/12</f>
        <v>234940.088333333</v>
      </c>
      <c r="O37" s="1108">
        <f>[1]combine!AB237</f>
        <v>0</v>
      </c>
      <c r="P37" s="1109">
        <f>O37+6.5</f>
        <v>6.5</v>
      </c>
      <c r="Q37" s="1139">
        <f>P37*I34</f>
        <v>38603.5</v>
      </c>
      <c r="R37" s="1140">
        <v>10</v>
      </c>
      <c r="S37" s="1141">
        <f>R37*I34</f>
        <v>59390</v>
      </c>
      <c r="T37" s="1142">
        <f>(R37-6.5)/6.5</f>
        <v>0.53846153846153799</v>
      </c>
      <c r="U37" s="1142">
        <f>(R37-P37)/P37</f>
        <v>0.53846153846153799</v>
      </c>
      <c r="V37" s="1143">
        <f>S37/N37</f>
        <v>0.25278785081470401</v>
      </c>
      <c r="W37" s="1109">
        <v>11</v>
      </c>
      <c r="X37" s="1068"/>
      <c r="Y37" s="1083"/>
      <c r="Z37" s="1109"/>
      <c r="AA37" s="1115"/>
      <c r="AB37" s="1083"/>
      <c r="AC37" s="1083"/>
      <c r="AD37" s="1083"/>
      <c r="AE37" s="1083"/>
      <c r="AF37" s="1083"/>
      <c r="AG37" s="1083"/>
      <c r="AH37" s="1083"/>
      <c r="AI37" s="1083"/>
      <c r="AJ37" s="1083"/>
      <c r="AK37" s="1083"/>
      <c r="AL37" s="1083"/>
      <c r="AM37" s="1083"/>
      <c r="AN37" s="1083"/>
      <c r="AO37" s="1083"/>
      <c r="AP37" s="1083"/>
      <c r="AQ37" s="1083"/>
      <c r="AR37" s="1083"/>
      <c r="AS37" s="1083"/>
    </row>
    <row r="38" spans="1:45" ht="12.75" customHeight="1">
      <c r="A38" s="1069">
        <v>26</v>
      </c>
      <c r="B38" s="1070" t="s">
        <v>440</v>
      </c>
      <c r="C38" s="1070" t="s">
        <v>441</v>
      </c>
      <c r="D38" s="1071">
        <v>39400</v>
      </c>
      <c r="E38" s="1075">
        <v>3</v>
      </c>
      <c r="F38" s="1076" t="s">
        <v>379</v>
      </c>
      <c r="G38" s="1082">
        <f>D38-270</f>
        <v>39130</v>
      </c>
      <c r="H38" s="1078" t="s">
        <v>416</v>
      </c>
      <c r="I38" s="1110">
        <v>388</v>
      </c>
      <c r="J38" s="1111"/>
      <c r="K38" s="1112">
        <v>8</v>
      </c>
      <c r="L38" s="1112">
        <v>3104</v>
      </c>
      <c r="M38" s="1075" t="s">
        <v>395</v>
      </c>
      <c r="N38" s="1113">
        <f>[1]combine!X364/11</f>
        <v>69167.664545454507</v>
      </c>
      <c r="O38" s="1114">
        <f>[1]combine!AB366</f>
        <v>10.826722118088099</v>
      </c>
      <c r="P38" s="1115">
        <f>O38+K38</f>
        <v>18.826722118088099</v>
      </c>
      <c r="Q38" s="1144">
        <f>P38*I38</f>
        <v>7304.76818181818</v>
      </c>
      <c r="R38" s="1145">
        <v>16</v>
      </c>
      <c r="S38" s="1146">
        <f>R38*I38</f>
        <v>6208</v>
      </c>
      <c r="T38" s="1147">
        <f>(R38-K38)/K38</f>
        <v>1</v>
      </c>
      <c r="U38" s="1147">
        <f>(R38-P38)/P38</f>
        <v>-0.15014414619591601</v>
      </c>
      <c r="V38" s="1148">
        <f>S38/N38</f>
        <v>8.9752921987416898E-2</v>
      </c>
      <c r="W38" s="1115">
        <v>19.899999999999999</v>
      </c>
      <c r="X38" s="1078" t="s">
        <v>376</v>
      </c>
      <c r="Y38" s="1076"/>
      <c r="Z38" s="1109"/>
      <c r="AA38" s="1115"/>
      <c r="AB38" s="1076"/>
      <c r="AC38" s="1076"/>
      <c r="AD38" s="1076"/>
      <c r="AE38" s="1076"/>
      <c r="AF38" s="1076"/>
      <c r="AG38" s="1076"/>
      <c r="AH38" s="1076"/>
      <c r="AI38" s="1076"/>
      <c r="AJ38" s="1076"/>
      <c r="AK38" s="1076"/>
      <c r="AL38" s="1076"/>
      <c r="AM38" s="1076"/>
      <c r="AN38" s="1076"/>
      <c r="AO38" s="1076"/>
      <c r="AP38" s="1076"/>
      <c r="AQ38" s="1076"/>
      <c r="AR38" s="1076"/>
      <c r="AS38" s="1076"/>
    </row>
    <row r="39" spans="1:45" ht="12.75" customHeight="1">
      <c r="A39" s="1063">
        <v>27</v>
      </c>
      <c r="B39" s="1064" t="s">
        <v>442</v>
      </c>
      <c r="C39" s="1064" t="s">
        <v>443</v>
      </c>
      <c r="D39" s="1065">
        <v>39431</v>
      </c>
      <c r="E39" s="1079">
        <v>2</v>
      </c>
      <c r="F39" s="1083" t="s">
        <v>379</v>
      </c>
      <c r="G39" s="1084">
        <f>D39-270</f>
        <v>39161</v>
      </c>
      <c r="H39" s="1068" t="s">
        <v>398</v>
      </c>
      <c r="I39" s="1104">
        <v>344</v>
      </c>
      <c r="J39" s="1105"/>
      <c r="K39" s="1106">
        <v>9</v>
      </c>
      <c r="L39" s="1106">
        <f>K39*I39</f>
        <v>3096</v>
      </c>
      <c r="M39" s="1079" t="s">
        <v>444</v>
      </c>
      <c r="N39" s="1107">
        <f>[1]combine!X552/6</f>
        <v>2340.41</v>
      </c>
      <c r="O39" s="1108">
        <v>0</v>
      </c>
      <c r="P39" s="1109">
        <f>K39+O39</f>
        <v>9</v>
      </c>
      <c r="Q39" s="1139">
        <f>P39*I39</f>
        <v>3096</v>
      </c>
      <c r="R39" s="1140">
        <v>9</v>
      </c>
      <c r="S39" s="1141">
        <f>R39*I39</f>
        <v>3096</v>
      </c>
      <c r="T39" s="1142">
        <f>(R39-K39)/K39</f>
        <v>0</v>
      </c>
      <c r="U39" s="1142">
        <f>(R39-P39)/P39</f>
        <v>0</v>
      </c>
      <c r="V39" s="1143">
        <f>S39/N39</f>
        <v>1.3228451425177601</v>
      </c>
      <c r="W39" s="1109">
        <v>10</v>
      </c>
      <c r="X39" s="1068" t="s">
        <v>369</v>
      </c>
      <c r="Y39" s="1083"/>
      <c r="Z39" s="1109"/>
      <c r="AA39" s="1115"/>
      <c r="AB39" s="1083"/>
      <c r="AC39" s="1083"/>
      <c r="AD39" s="1083"/>
      <c r="AE39" s="1083"/>
      <c r="AF39" s="1083"/>
      <c r="AG39" s="1083"/>
      <c r="AH39" s="1083"/>
      <c r="AI39" s="1083"/>
      <c r="AJ39" s="1083"/>
      <c r="AK39" s="1083"/>
      <c r="AL39" s="1083"/>
      <c r="AM39" s="1083"/>
      <c r="AN39" s="1083"/>
      <c r="AO39" s="1083"/>
      <c r="AP39" s="1083"/>
      <c r="AQ39" s="1083"/>
      <c r="AR39" s="1083"/>
      <c r="AS39" s="1083"/>
    </row>
    <row r="40" spans="1:45" ht="12.75" customHeight="1">
      <c r="A40" s="1069">
        <v>28</v>
      </c>
      <c r="B40" s="1070" t="s">
        <v>445</v>
      </c>
      <c r="C40" s="1070" t="s">
        <v>446</v>
      </c>
      <c r="D40" s="1071">
        <v>39447</v>
      </c>
      <c r="E40" s="1075">
        <v>2</v>
      </c>
      <c r="F40" s="1076" t="s">
        <v>379</v>
      </c>
      <c r="G40" s="1082">
        <f>D40-270</f>
        <v>39177</v>
      </c>
      <c r="H40" s="1078" t="s">
        <v>380</v>
      </c>
      <c r="I40" s="1110">
        <v>491</v>
      </c>
      <c r="J40" s="1111"/>
      <c r="K40" s="1112">
        <v>9.5</v>
      </c>
      <c r="L40" s="1112">
        <f>K40*I40</f>
        <v>4664.5</v>
      </c>
      <c r="M40" s="1119" t="s">
        <v>444</v>
      </c>
      <c r="N40" s="1113">
        <f>[1]combine!X570/8</f>
        <v>48056.375</v>
      </c>
      <c r="O40" s="1114">
        <f>[1]combine!AB572</f>
        <v>0.75605651731160906</v>
      </c>
      <c r="P40" s="1115">
        <f>O40+K40</f>
        <v>10.256056517311601</v>
      </c>
      <c r="Q40" s="1144">
        <f>P40*I40</f>
        <v>5035.7237500000001</v>
      </c>
      <c r="R40" s="1145">
        <v>10.5</v>
      </c>
      <c r="S40" s="1146">
        <f>R40*I40</f>
        <v>5155.5</v>
      </c>
      <c r="T40" s="1147">
        <f>(R40-K40)/K40</f>
        <v>0.105263157894737</v>
      </c>
      <c r="U40" s="1147">
        <f>(R40-P40)/P40</f>
        <v>2.3785309907041599E-2</v>
      </c>
      <c r="V40" s="1148">
        <f>S40/N40</f>
        <v>0.107280251579525</v>
      </c>
      <c r="W40" s="1115">
        <v>13</v>
      </c>
      <c r="X40" s="1078" t="s">
        <v>376</v>
      </c>
      <c r="Y40" s="1076">
        <v>1</v>
      </c>
      <c r="Z40" s="1109"/>
      <c r="AA40" s="1115"/>
      <c r="AB40" s="1076"/>
      <c r="AC40" s="1076"/>
      <c r="AD40" s="1076"/>
      <c r="AE40" s="1076"/>
      <c r="AF40" s="1076"/>
      <c r="AG40" s="1076"/>
      <c r="AH40" s="1076"/>
      <c r="AI40" s="1076"/>
      <c r="AJ40" s="1076"/>
      <c r="AK40" s="1076"/>
      <c r="AL40" s="1076"/>
      <c r="AM40" s="1076"/>
      <c r="AN40" s="1076"/>
      <c r="AO40" s="1076"/>
      <c r="AP40" s="1076"/>
      <c r="AQ40" s="1076"/>
      <c r="AR40" s="1076"/>
      <c r="AS40" s="1076"/>
    </row>
    <row r="41" spans="1:45" ht="12.75" customHeight="1">
      <c r="A41" s="1086"/>
      <c r="B41" s="1087"/>
      <c r="C41" s="1087" t="s">
        <v>447</v>
      </c>
      <c r="D41" s="1088"/>
      <c r="E41" s="1089"/>
      <c r="F41" s="1054"/>
      <c r="G41" s="1090"/>
      <c r="H41" s="1054"/>
      <c r="I41" s="1120">
        <f>SUM(I6:I40)</f>
        <v>21120</v>
      </c>
      <c r="J41" s="1121"/>
      <c r="K41" s="1122">
        <f>L41/I41</f>
        <v>9.5163868371212104</v>
      </c>
      <c r="L41" s="1122">
        <f>SUM(L6:L40)-SUM(L14+L15+L22+L23+L34+L35+L36)</f>
        <v>200986.09</v>
      </c>
      <c r="M41" s="1054"/>
      <c r="N41" s="1123"/>
      <c r="O41" s="1123"/>
      <c r="P41" s="1123"/>
      <c r="Q41" s="1151"/>
      <c r="R41" s="1152">
        <f>S41/I41</f>
        <v>11.9633357007576</v>
      </c>
      <c r="S41" s="1153">
        <f>SUM(S6:S40)</f>
        <v>252665.65</v>
      </c>
      <c r="T41" s="1154"/>
      <c r="U41" s="1154"/>
      <c r="V41" s="1155"/>
      <c r="W41" s="1131"/>
      <c r="X41" s="1054"/>
      <c r="Y41" s="1054">
        <f>SUM(Y6:Y40)</f>
        <v>20</v>
      </c>
      <c r="Z41" s="1109"/>
      <c r="AA41" s="1054"/>
      <c r="AB41" s="1054"/>
      <c r="AC41" s="1054"/>
      <c r="AD41" s="1054"/>
      <c r="AE41" s="1054"/>
      <c r="AF41" s="1054"/>
      <c r="AG41" s="1054"/>
      <c r="AH41" s="1054"/>
      <c r="AI41" s="1054"/>
      <c r="AJ41" s="1054"/>
      <c r="AK41" s="1054"/>
      <c r="AL41" s="1054"/>
      <c r="AM41" s="1054"/>
      <c r="AN41" s="1054"/>
      <c r="AO41" s="1054"/>
      <c r="AP41" s="1054"/>
      <c r="AQ41" s="1054"/>
      <c r="AR41" s="1054"/>
      <c r="AS41" s="1054"/>
    </row>
    <row r="42" spans="1:45" ht="6.75" customHeight="1">
      <c r="A42" s="1091"/>
      <c r="B42" s="1092"/>
      <c r="C42" s="1092"/>
      <c r="D42" s="1093"/>
      <c r="E42" s="1094"/>
      <c r="F42" s="1095"/>
      <c r="G42" s="1096"/>
      <c r="H42" s="1095"/>
      <c r="I42" s="1124"/>
      <c r="J42" s="1125"/>
      <c r="K42" s="1126"/>
      <c r="L42" s="1127"/>
      <c r="M42" s="1094"/>
      <c r="N42" s="1128"/>
      <c r="O42" s="1128"/>
      <c r="P42" s="1128"/>
      <c r="Q42" s="1128"/>
      <c r="R42" s="1156"/>
      <c r="S42" s="1157"/>
      <c r="T42" s="1158"/>
      <c r="U42" s="1158"/>
      <c r="V42" s="1159"/>
      <c r="W42" s="1160"/>
      <c r="X42" s="1161"/>
      <c r="Y42" s="1161"/>
      <c r="Z42" s="1109"/>
      <c r="AA42" s="1161"/>
      <c r="AB42" s="1161"/>
      <c r="AC42" s="1161"/>
      <c r="AD42" s="1161"/>
      <c r="AE42" s="1161"/>
      <c r="AF42" s="1161"/>
      <c r="AG42" s="1161"/>
      <c r="AH42" s="1161"/>
      <c r="AI42" s="1161"/>
      <c r="AJ42" s="1161"/>
      <c r="AK42" s="1161"/>
      <c r="AL42" s="1161"/>
      <c r="AM42" s="1161"/>
      <c r="AN42" s="1161"/>
      <c r="AO42" s="1161"/>
      <c r="AP42" s="1161"/>
      <c r="AQ42" s="1161"/>
      <c r="AR42" s="1161"/>
      <c r="AS42" s="1161"/>
    </row>
    <row r="43" spans="1:45" ht="9" customHeight="1">
      <c r="A43" s="1097"/>
      <c r="B43" s="1098"/>
      <c r="C43" s="1099"/>
      <c r="D43" s="1100"/>
      <c r="E43" s="1097"/>
      <c r="F43" s="747"/>
      <c r="G43" s="1101"/>
      <c r="H43" s="747"/>
      <c r="I43" s="1129"/>
      <c r="J43" s="1100"/>
      <c r="K43" s="1130"/>
      <c r="L43" s="1130"/>
      <c r="M43" s="1098"/>
      <c r="N43" s="1051"/>
      <c r="O43" s="1051"/>
      <c r="P43" s="1051"/>
      <c r="Q43" s="1051"/>
      <c r="R43" s="1162"/>
      <c r="S43" s="1162"/>
      <c r="T43" s="1163"/>
      <c r="U43" s="1163"/>
      <c r="V43" s="1164"/>
      <c r="W43" s="1165"/>
      <c r="X43" s="747"/>
      <c r="Y43" s="1028"/>
      <c r="Z43" s="1109"/>
      <c r="AA43" s="1028"/>
      <c r="AB43" s="1028"/>
      <c r="AC43" s="1028"/>
      <c r="AD43" s="1028"/>
      <c r="AE43" s="1028"/>
      <c r="AF43" s="1028"/>
      <c r="AG43" s="1028"/>
      <c r="AH43" s="1028"/>
      <c r="AI43" s="1028"/>
      <c r="AJ43" s="1028"/>
      <c r="AK43" s="1028"/>
      <c r="AL43" s="1028"/>
      <c r="AM43" s="1028"/>
      <c r="AN43" s="1028"/>
      <c r="AO43" s="1028"/>
      <c r="AP43" s="1028"/>
      <c r="AQ43" s="1028"/>
      <c r="AR43" s="1028"/>
      <c r="AS43" s="1028"/>
    </row>
    <row r="44" spans="1:45" ht="12.75" customHeight="1">
      <c r="A44" s="801" t="s">
        <v>448</v>
      </c>
      <c r="B44" s="1028"/>
      <c r="C44" s="1028"/>
      <c r="D44" s="1102"/>
      <c r="E44" s="1028"/>
      <c r="F44" s="1028"/>
      <c r="G44" s="1028"/>
      <c r="H44" s="1028"/>
      <c r="I44" s="1028"/>
      <c r="J44" s="1102"/>
      <c r="K44" s="1028"/>
      <c r="L44" s="1028"/>
      <c r="M44" s="1028"/>
      <c r="N44" s="1028"/>
      <c r="O44" s="1028"/>
      <c r="P44" s="1028"/>
      <c r="Q44" s="1028"/>
      <c r="R44" s="1162"/>
      <c r="S44" s="713"/>
      <c r="T44" s="747"/>
      <c r="U44" s="1028"/>
      <c r="V44" s="1102"/>
      <c r="W44" s="1165"/>
      <c r="X44" s="1028"/>
      <c r="Y44" s="1028"/>
      <c r="Z44" s="1109"/>
      <c r="AA44" s="1028"/>
      <c r="AB44" s="1028"/>
      <c r="AC44" s="1028"/>
      <c r="AD44" s="1028"/>
      <c r="AE44" s="1028"/>
      <c r="AF44" s="1028"/>
      <c r="AG44" s="1028"/>
      <c r="AH44" s="1028"/>
      <c r="AI44" s="1028"/>
      <c r="AJ44" s="1028"/>
      <c r="AK44" s="1028"/>
      <c r="AL44" s="1028"/>
      <c r="AM44" s="1028"/>
      <c r="AN44" s="1028"/>
      <c r="AO44" s="1028"/>
      <c r="AP44" s="1028"/>
      <c r="AQ44" s="1028"/>
      <c r="AR44" s="1028"/>
      <c r="AS44" s="1028"/>
    </row>
    <row r="45" spans="1:45" ht="12.75" customHeight="1">
      <c r="A45" s="1028"/>
      <c r="B45" s="1028"/>
      <c r="C45" s="1028"/>
      <c r="D45" s="1102"/>
      <c r="E45" s="1028"/>
      <c r="F45" s="1028"/>
      <c r="G45" s="1028"/>
      <c r="H45" s="1028"/>
      <c r="I45" s="1028"/>
      <c r="J45" s="1102"/>
      <c r="K45" s="1028"/>
      <c r="L45" s="1028"/>
      <c r="M45" s="1028"/>
      <c r="N45" s="1028"/>
      <c r="O45" s="1028"/>
      <c r="P45" s="1028"/>
      <c r="Q45" s="1028"/>
      <c r="R45" s="1162"/>
      <c r="S45" s="713"/>
      <c r="T45" s="747"/>
      <c r="U45" s="1028"/>
      <c r="V45" s="1102"/>
      <c r="W45" s="1165"/>
      <c r="X45" s="1028"/>
      <c r="Y45" s="1028"/>
      <c r="Z45" s="1028"/>
      <c r="AA45" s="1028"/>
      <c r="AB45" s="1028"/>
      <c r="AC45" s="1028"/>
      <c r="AD45" s="1028"/>
      <c r="AE45" s="1028"/>
      <c r="AF45" s="1028"/>
      <c r="AG45" s="1028"/>
      <c r="AH45" s="1028"/>
      <c r="AI45" s="1028"/>
      <c r="AJ45" s="1028"/>
      <c r="AK45" s="1028"/>
      <c r="AL45" s="1028"/>
      <c r="AM45" s="1028"/>
      <c r="AN45" s="1028"/>
      <c r="AO45" s="1028"/>
      <c r="AP45" s="1028"/>
      <c r="AQ45" s="1028"/>
      <c r="AR45" s="1028"/>
      <c r="AS45" s="1028"/>
    </row>
    <row r="46" spans="1:45" ht="12.75" customHeight="1">
      <c r="A46" s="1028"/>
      <c r="B46" s="1028"/>
      <c r="C46" s="1028"/>
      <c r="D46" s="1102"/>
      <c r="E46" s="1028"/>
      <c r="F46" s="1028"/>
      <c r="G46" s="1028"/>
      <c r="H46" s="1028"/>
      <c r="I46" s="1028"/>
      <c r="J46" s="1102"/>
      <c r="K46" s="1028"/>
      <c r="L46" s="1028"/>
      <c r="M46" s="1028"/>
      <c r="N46" s="1028"/>
      <c r="O46" s="1028"/>
      <c r="P46" s="1028"/>
      <c r="Q46" s="1028"/>
      <c r="R46" s="1162"/>
      <c r="S46" s="713"/>
      <c r="T46" s="747"/>
      <c r="U46" s="1028"/>
      <c r="V46" s="1102"/>
      <c r="W46" s="1165"/>
      <c r="X46" s="1028"/>
      <c r="Y46" s="1028"/>
      <c r="Z46" s="1028"/>
      <c r="AA46" s="1028"/>
      <c r="AB46" s="1028"/>
      <c r="AC46" s="1028"/>
      <c r="AD46" s="1028"/>
      <c r="AE46" s="1028"/>
      <c r="AF46" s="1028"/>
      <c r="AG46" s="1028"/>
      <c r="AH46" s="1028"/>
      <c r="AI46" s="1028"/>
      <c r="AJ46" s="1028"/>
      <c r="AK46" s="1028"/>
      <c r="AL46" s="1028"/>
      <c r="AM46" s="1028"/>
      <c r="AN46" s="1028"/>
      <c r="AO46" s="1028"/>
      <c r="AP46" s="1028"/>
      <c r="AQ46" s="1028"/>
      <c r="AR46" s="1028"/>
      <c r="AS46" s="1028"/>
    </row>
    <row r="47" spans="1:45" ht="12.75" customHeight="1">
      <c r="A47" s="1028"/>
      <c r="B47" s="1028"/>
      <c r="C47" s="1028"/>
      <c r="D47" s="1102"/>
      <c r="E47" s="1028"/>
      <c r="F47" s="1028"/>
      <c r="G47" s="1028"/>
      <c r="H47" s="1028"/>
      <c r="I47" s="1028"/>
      <c r="J47" s="1102"/>
      <c r="K47" s="1028"/>
      <c r="L47" s="1028"/>
      <c r="M47" s="1028"/>
      <c r="N47" s="1028"/>
      <c r="O47" s="1028"/>
      <c r="P47" s="1028"/>
      <c r="Q47" s="1028"/>
      <c r="R47" s="1162"/>
      <c r="S47" s="713"/>
      <c r="T47" s="747"/>
      <c r="U47" s="1028"/>
      <c r="V47" s="1102"/>
      <c r="W47" s="1165"/>
      <c r="X47" s="1028"/>
      <c r="Y47" s="1028"/>
      <c r="Z47" s="1028"/>
      <c r="AA47" s="1028"/>
      <c r="AB47" s="1028"/>
      <c r="AC47" s="1028"/>
      <c r="AD47" s="1028"/>
      <c r="AE47" s="1028"/>
      <c r="AF47" s="1028"/>
      <c r="AG47" s="1028"/>
      <c r="AH47" s="1028"/>
      <c r="AI47" s="1028"/>
      <c r="AJ47" s="1028"/>
      <c r="AK47" s="1028"/>
      <c r="AL47" s="1028"/>
      <c r="AM47" s="1028"/>
      <c r="AN47" s="1028"/>
      <c r="AO47" s="1028"/>
      <c r="AP47" s="1028"/>
      <c r="AQ47" s="1028"/>
      <c r="AR47" s="1028"/>
      <c r="AS47" s="1028"/>
    </row>
    <row r="48" spans="1:45" ht="12.75" customHeight="1">
      <c r="A48" s="1028"/>
      <c r="B48" s="1028"/>
      <c r="C48" s="1028"/>
      <c r="D48" s="1102"/>
      <c r="E48" s="1028"/>
      <c r="F48" s="1028"/>
      <c r="G48" s="1028"/>
      <c r="H48" s="1028"/>
      <c r="I48" s="1028"/>
      <c r="J48" s="1102"/>
      <c r="K48" s="1028"/>
      <c r="L48" s="1028"/>
      <c r="M48" s="1028"/>
      <c r="N48" s="1028"/>
      <c r="O48" s="1028"/>
      <c r="P48" s="1028"/>
      <c r="Q48" s="1028"/>
      <c r="R48" s="1162"/>
      <c r="S48" s="713"/>
      <c r="T48" s="747"/>
      <c r="U48" s="1028"/>
      <c r="V48" s="1102"/>
      <c r="W48" s="1165"/>
      <c r="X48" s="1028"/>
      <c r="Y48" s="1028"/>
      <c r="Z48" s="1028"/>
      <c r="AA48" s="1028"/>
      <c r="AB48" s="1028"/>
      <c r="AC48" s="1028"/>
      <c r="AD48" s="1028"/>
      <c r="AE48" s="1028"/>
      <c r="AF48" s="1028"/>
      <c r="AG48" s="1028"/>
      <c r="AH48" s="1028"/>
      <c r="AI48" s="1028"/>
      <c r="AJ48" s="1028"/>
      <c r="AK48" s="1028"/>
      <c r="AL48" s="1028"/>
      <c r="AM48" s="1028"/>
      <c r="AN48" s="1028"/>
      <c r="AO48" s="1028"/>
      <c r="AP48" s="1028"/>
      <c r="AQ48" s="1028"/>
      <c r="AR48" s="1028"/>
      <c r="AS48" s="1028"/>
    </row>
    <row r="49" spans="1:45" ht="12.75" customHeight="1">
      <c r="A49" s="1028"/>
      <c r="B49" s="1028"/>
      <c r="C49" s="1028"/>
      <c r="D49" s="1102"/>
      <c r="E49" s="1028"/>
      <c r="F49" s="1028"/>
      <c r="G49" s="1028"/>
      <c r="H49" s="1028"/>
      <c r="I49" s="1028"/>
      <c r="J49" s="1102"/>
      <c r="K49" s="1028"/>
      <c r="L49" s="1028"/>
      <c r="M49" s="1028"/>
      <c r="N49" s="1028"/>
      <c r="O49" s="1028"/>
      <c r="P49" s="1028"/>
      <c r="Q49" s="1028"/>
      <c r="R49" s="1162"/>
      <c r="S49" s="713"/>
      <c r="T49" s="747"/>
      <c r="U49" s="1028"/>
      <c r="V49" s="1102"/>
      <c r="W49" s="1165"/>
      <c r="X49" s="1028"/>
      <c r="Y49" s="1028"/>
      <c r="Z49" s="1028"/>
      <c r="AA49" s="1028"/>
      <c r="AB49" s="1028"/>
      <c r="AC49" s="1028"/>
      <c r="AD49" s="1028"/>
      <c r="AE49" s="1028"/>
      <c r="AF49" s="1028"/>
      <c r="AG49" s="1028"/>
      <c r="AH49" s="1028"/>
      <c r="AI49" s="1028"/>
      <c r="AJ49" s="1028"/>
      <c r="AK49" s="1028"/>
      <c r="AL49" s="1028"/>
      <c r="AM49" s="1028"/>
      <c r="AN49" s="1028"/>
      <c r="AO49" s="1028"/>
      <c r="AP49" s="1028"/>
      <c r="AQ49" s="1028"/>
      <c r="AR49" s="1028"/>
      <c r="AS49" s="1028"/>
    </row>
    <row r="50" spans="1:45" ht="12.75" customHeight="1">
      <c r="A50" s="1028"/>
      <c r="B50" s="1028"/>
      <c r="C50" s="1028"/>
      <c r="D50" s="1102"/>
      <c r="E50" s="1028"/>
      <c r="F50" s="1028"/>
      <c r="G50" s="1028"/>
      <c r="H50" s="1028"/>
      <c r="I50" s="1028"/>
      <c r="J50" s="1102"/>
      <c r="K50" s="1028"/>
      <c r="L50" s="1028"/>
      <c r="M50" s="1028"/>
      <c r="N50" s="1028"/>
      <c r="O50" s="1028"/>
      <c r="P50" s="1028"/>
      <c r="Q50" s="1028"/>
      <c r="R50" s="1162"/>
      <c r="S50" s="713"/>
      <c r="T50" s="747"/>
      <c r="U50" s="1028"/>
      <c r="V50" s="1102"/>
      <c r="W50" s="1165"/>
      <c r="X50" s="1028"/>
      <c r="Y50" s="1028"/>
      <c r="Z50" s="1028"/>
      <c r="AA50" s="1028"/>
      <c r="AB50" s="1028"/>
      <c r="AC50" s="1028"/>
      <c r="AD50" s="1028"/>
      <c r="AE50" s="1028"/>
      <c r="AF50" s="1028"/>
      <c r="AG50" s="1028"/>
      <c r="AH50" s="1028"/>
      <c r="AI50" s="1028"/>
      <c r="AJ50" s="1028"/>
      <c r="AK50" s="1028"/>
      <c r="AL50" s="1028"/>
      <c r="AM50" s="1028"/>
      <c r="AN50" s="1028"/>
      <c r="AO50" s="1028"/>
      <c r="AP50" s="1028"/>
      <c r="AQ50" s="1028"/>
      <c r="AR50" s="1028"/>
      <c r="AS50" s="1028"/>
    </row>
    <row r="51" spans="1:45" ht="12.75" customHeight="1">
      <c r="A51" s="1028"/>
      <c r="B51" s="1028"/>
      <c r="C51" s="1028"/>
      <c r="D51" s="1102"/>
      <c r="E51" s="1028"/>
      <c r="F51" s="1028"/>
      <c r="G51" s="1028"/>
      <c r="H51" s="1028"/>
      <c r="I51" s="1028"/>
      <c r="J51" s="1102"/>
      <c r="K51" s="1028"/>
      <c r="L51" s="1028"/>
      <c r="M51" s="1028"/>
      <c r="N51" s="1028"/>
      <c r="O51" s="1028"/>
      <c r="P51" s="1028"/>
      <c r="Q51" s="1028"/>
      <c r="R51" s="1162"/>
      <c r="S51" s="713"/>
      <c r="T51" s="747"/>
      <c r="U51" s="1028"/>
      <c r="V51" s="1102"/>
      <c r="W51" s="1165"/>
      <c r="X51" s="1028"/>
      <c r="Y51" s="1028"/>
      <c r="Z51" s="1028"/>
      <c r="AA51" s="1028"/>
      <c r="AB51" s="1028"/>
      <c r="AC51" s="1028"/>
      <c r="AD51" s="1028"/>
      <c r="AE51" s="1028"/>
      <c r="AF51" s="1028"/>
      <c r="AG51" s="1028"/>
      <c r="AH51" s="1028"/>
      <c r="AI51" s="1028"/>
      <c r="AJ51" s="1028"/>
      <c r="AK51" s="1028"/>
      <c r="AL51" s="1028"/>
      <c r="AM51" s="1028"/>
      <c r="AN51" s="1028"/>
      <c r="AO51" s="1028"/>
      <c r="AP51" s="1028"/>
      <c r="AQ51" s="1028"/>
      <c r="AR51" s="1028"/>
      <c r="AS51" s="1028"/>
    </row>
    <row r="52" spans="1:45" ht="12.75" customHeight="1">
      <c r="A52" s="1028"/>
      <c r="B52" s="1028"/>
      <c r="C52" s="1028"/>
      <c r="D52" s="1102"/>
      <c r="E52" s="1028"/>
      <c r="F52" s="1028"/>
      <c r="G52" s="1028"/>
      <c r="H52" s="1028"/>
      <c r="I52" s="1028"/>
      <c r="J52" s="1102"/>
      <c r="K52" s="1028"/>
      <c r="L52" s="1028"/>
      <c r="M52" s="1028"/>
      <c r="N52" s="1028"/>
      <c r="O52" s="1028"/>
      <c r="P52" s="1028"/>
      <c r="Q52" s="1028"/>
      <c r="R52" s="1162"/>
      <c r="S52" s="713"/>
      <c r="T52" s="747"/>
      <c r="U52" s="1028"/>
      <c r="V52" s="1102"/>
      <c r="W52" s="1165"/>
      <c r="X52" s="1028"/>
      <c r="Y52" s="1028"/>
      <c r="Z52" s="1028"/>
      <c r="AA52" s="1028"/>
      <c r="AB52" s="1028"/>
      <c r="AC52" s="1028"/>
      <c r="AD52" s="1028"/>
      <c r="AE52" s="1028"/>
      <c r="AF52" s="1028"/>
      <c r="AG52" s="1028"/>
      <c r="AH52" s="1028"/>
      <c r="AI52" s="1028"/>
      <c r="AJ52" s="1028"/>
      <c r="AK52" s="1028"/>
      <c r="AL52" s="1028"/>
      <c r="AM52" s="1028"/>
      <c r="AN52" s="1028"/>
      <c r="AO52" s="1028"/>
      <c r="AP52" s="1028"/>
      <c r="AQ52" s="1028"/>
      <c r="AR52" s="1028"/>
      <c r="AS52" s="1028"/>
    </row>
    <row r="53" spans="1:45" ht="12.75" customHeight="1">
      <c r="A53" s="1028"/>
      <c r="B53" s="1028"/>
      <c r="C53" s="1028"/>
      <c r="D53" s="1102"/>
      <c r="E53" s="1028"/>
      <c r="F53" s="1028"/>
      <c r="G53" s="1028"/>
      <c r="H53" s="1028"/>
      <c r="I53" s="1028"/>
      <c r="J53" s="1102"/>
      <c r="K53" s="1028"/>
      <c r="L53" s="1028"/>
      <c r="M53" s="1028"/>
      <c r="N53" s="1028"/>
      <c r="O53" s="1028"/>
      <c r="P53" s="1028"/>
      <c r="Q53" s="1028"/>
      <c r="R53" s="1162"/>
      <c r="S53" s="713"/>
      <c r="T53" s="747"/>
      <c r="U53" s="1028"/>
      <c r="V53" s="1102"/>
      <c r="W53" s="1165"/>
      <c r="X53" s="1028"/>
      <c r="Y53" s="1028"/>
      <c r="Z53" s="1028"/>
      <c r="AA53" s="1028"/>
      <c r="AB53" s="1028"/>
      <c r="AC53" s="1028"/>
      <c r="AD53" s="1028"/>
      <c r="AE53" s="1028"/>
      <c r="AF53" s="1028"/>
      <c r="AG53" s="1028"/>
      <c r="AH53" s="1028"/>
      <c r="AI53" s="1028"/>
      <c r="AJ53" s="1028"/>
      <c r="AK53" s="1028"/>
      <c r="AL53" s="1028"/>
      <c r="AM53" s="1028"/>
      <c r="AN53" s="1028"/>
      <c r="AO53" s="1028"/>
      <c r="AP53" s="1028"/>
      <c r="AQ53" s="1028"/>
      <c r="AR53" s="1028"/>
      <c r="AS53" s="1028"/>
    </row>
    <row r="54" spans="1:45" ht="12.75" customHeight="1">
      <c r="A54" s="1028"/>
      <c r="B54" s="1028"/>
      <c r="C54" s="1028"/>
      <c r="D54" s="1102"/>
      <c r="E54" s="1028"/>
      <c r="F54" s="1028"/>
      <c r="G54" s="1028"/>
      <c r="H54" s="1028"/>
      <c r="I54" s="1028"/>
      <c r="J54" s="1102"/>
      <c r="K54" s="1028"/>
      <c r="L54" s="1028"/>
      <c r="M54" s="1028"/>
      <c r="N54" s="1028"/>
      <c r="O54" s="1028"/>
      <c r="P54" s="1028"/>
      <c r="Q54" s="1028"/>
      <c r="R54" s="1162"/>
      <c r="S54" s="713"/>
      <c r="T54" s="747"/>
      <c r="U54" s="1028"/>
      <c r="V54" s="1102"/>
      <c r="W54" s="1165"/>
      <c r="X54" s="1028"/>
      <c r="Y54" s="1028"/>
      <c r="Z54" s="1028"/>
      <c r="AA54" s="1028"/>
      <c r="AB54" s="1028"/>
      <c r="AC54" s="1028"/>
      <c r="AD54" s="1028"/>
      <c r="AE54" s="1028"/>
      <c r="AF54" s="1028"/>
      <c r="AG54" s="1028"/>
      <c r="AH54" s="1028"/>
      <c r="AI54" s="1028"/>
      <c r="AJ54" s="1028"/>
      <c r="AK54" s="1028"/>
      <c r="AL54" s="1028"/>
      <c r="AM54" s="1028"/>
      <c r="AN54" s="1028"/>
      <c r="AO54" s="1028"/>
      <c r="AP54" s="1028"/>
      <c r="AQ54" s="1028"/>
      <c r="AR54" s="1028"/>
      <c r="AS54" s="1028"/>
    </row>
    <row r="55" spans="1:45" ht="12.75" customHeight="1">
      <c r="A55" s="1028"/>
      <c r="B55" s="1028"/>
      <c r="C55" s="1028"/>
      <c r="D55" s="1102"/>
      <c r="E55" s="1028"/>
      <c r="F55" s="1028"/>
      <c r="G55" s="1028"/>
      <c r="H55" s="1028"/>
      <c r="I55" s="1028"/>
      <c r="J55" s="1102"/>
      <c r="K55" s="1028"/>
      <c r="L55" s="1028"/>
      <c r="M55" s="1028"/>
      <c r="N55" s="1028"/>
      <c r="O55" s="1028"/>
      <c r="P55" s="1028"/>
      <c r="Q55" s="1028"/>
      <c r="R55" s="1162"/>
      <c r="S55" s="713"/>
      <c r="T55" s="747"/>
      <c r="U55" s="1028"/>
      <c r="V55" s="1102"/>
      <c r="W55" s="1165"/>
      <c r="X55" s="1028"/>
      <c r="Y55" s="1028"/>
      <c r="Z55" s="1028"/>
      <c r="AA55" s="1028"/>
      <c r="AB55" s="1028"/>
      <c r="AC55" s="1028"/>
      <c r="AD55" s="1028"/>
      <c r="AE55" s="1028"/>
      <c r="AF55" s="1028"/>
      <c r="AG55" s="1028"/>
      <c r="AH55" s="1028"/>
      <c r="AI55" s="1028"/>
      <c r="AJ55" s="1028"/>
      <c r="AK55" s="1028"/>
      <c r="AL55" s="1028"/>
      <c r="AM55" s="1028"/>
      <c r="AN55" s="1028"/>
      <c r="AO55" s="1028"/>
      <c r="AP55" s="1028"/>
      <c r="AQ55" s="1028"/>
      <c r="AR55" s="1028"/>
      <c r="AS55" s="1028"/>
    </row>
    <row r="56" spans="1:45" ht="12.75" customHeight="1">
      <c r="A56" s="1028"/>
      <c r="B56" s="1028"/>
      <c r="C56" s="1028"/>
      <c r="D56" s="1102"/>
      <c r="E56" s="1028"/>
      <c r="F56" s="1028"/>
      <c r="G56" s="1028"/>
      <c r="H56" s="1028"/>
      <c r="I56" s="1028"/>
      <c r="J56" s="1102"/>
      <c r="K56" s="1028"/>
      <c r="L56" s="1028"/>
      <c r="M56" s="1028"/>
      <c r="N56" s="1028"/>
      <c r="O56" s="1028"/>
      <c r="P56" s="1028"/>
      <c r="Q56" s="1028"/>
      <c r="R56" s="1162"/>
      <c r="S56" s="713"/>
      <c r="T56" s="747"/>
      <c r="U56" s="1028"/>
      <c r="V56" s="1102"/>
      <c r="W56" s="1165"/>
      <c r="X56" s="1028"/>
      <c r="Y56" s="1028"/>
      <c r="Z56" s="1028"/>
      <c r="AA56" s="1028"/>
      <c r="AB56" s="1028"/>
      <c r="AC56" s="1028"/>
      <c r="AD56" s="1028"/>
      <c r="AE56" s="1028"/>
      <c r="AF56" s="1028"/>
      <c r="AG56" s="1028"/>
      <c r="AH56" s="1028"/>
      <c r="AI56" s="1028"/>
      <c r="AJ56" s="1028"/>
      <c r="AK56" s="1028"/>
      <c r="AL56" s="1028"/>
      <c r="AM56" s="1028"/>
      <c r="AN56" s="1028"/>
      <c r="AO56" s="1028"/>
      <c r="AP56" s="1028"/>
      <c r="AQ56" s="1028"/>
      <c r="AR56" s="1028"/>
      <c r="AS56" s="1028"/>
    </row>
    <row r="57" spans="1:45" ht="12.75" customHeight="1">
      <c r="A57" s="1028"/>
      <c r="B57" s="1028"/>
      <c r="C57" s="1028"/>
      <c r="D57" s="1102"/>
      <c r="E57" s="1028"/>
      <c r="F57" s="1028"/>
      <c r="G57" s="1028"/>
      <c r="H57" s="1028"/>
      <c r="I57" s="1028"/>
      <c r="J57" s="1102"/>
      <c r="K57" s="1028"/>
      <c r="L57" s="1028"/>
      <c r="M57" s="1028"/>
      <c r="N57" s="1028"/>
      <c r="O57" s="1028"/>
      <c r="P57" s="1028"/>
      <c r="Q57" s="1028"/>
      <c r="R57" s="1162"/>
      <c r="S57" s="713"/>
      <c r="T57" s="747"/>
      <c r="U57" s="1028"/>
      <c r="V57" s="1102"/>
      <c r="W57" s="1165"/>
      <c r="X57" s="1028"/>
      <c r="Y57" s="1028"/>
      <c r="Z57" s="1028"/>
      <c r="AA57" s="1028"/>
      <c r="AB57" s="1028"/>
      <c r="AC57" s="1028"/>
      <c r="AD57" s="1028"/>
      <c r="AE57" s="1028"/>
      <c r="AF57" s="1028"/>
      <c r="AG57" s="1028"/>
      <c r="AH57" s="1028"/>
      <c r="AI57" s="1028"/>
      <c r="AJ57" s="1028"/>
      <c r="AK57" s="1028"/>
      <c r="AL57" s="1028"/>
      <c r="AM57" s="1028"/>
      <c r="AN57" s="1028"/>
      <c r="AO57" s="1028"/>
      <c r="AP57" s="1028"/>
      <c r="AQ57" s="1028"/>
      <c r="AR57" s="1028"/>
      <c r="AS57" s="1028"/>
    </row>
    <row r="58" spans="1:45" ht="12.75" customHeight="1">
      <c r="A58" s="1028"/>
      <c r="B58" s="1028"/>
      <c r="C58" s="1028"/>
      <c r="D58" s="1102"/>
      <c r="E58" s="1028"/>
      <c r="F58" s="1028"/>
      <c r="G58" s="1028"/>
      <c r="H58" s="1028"/>
      <c r="I58" s="1028"/>
      <c r="J58" s="1102"/>
      <c r="K58" s="1028"/>
      <c r="L58" s="1028"/>
      <c r="M58" s="1028"/>
      <c r="N58" s="1028"/>
      <c r="O58" s="1028"/>
      <c r="P58" s="1028"/>
      <c r="Q58" s="1028"/>
      <c r="R58" s="1162"/>
      <c r="S58" s="713"/>
      <c r="T58" s="747"/>
      <c r="U58" s="1028"/>
      <c r="V58" s="1102"/>
      <c r="W58" s="1165"/>
      <c r="X58" s="1028"/>
      <c r="Y58" s="1028"/>
      <c r="Z58" s="1028"/>
      <c r="AA58" s="1028"/>
      <c r="AB58" s="1028"/>
      <c r="AC58" s="1028"/>
      <c r="AD58" s="1028"/>
      <c r="AE58" s="1028"/>
      <c r="AF58" s="1028"/>
      <c r="AG58" s="1028"/>
      <c r="AH58" s="1028"/>
      <c r="AI58" s="1028"/>
      <c r="AJ58" s="1028"/>
      <c r="AK58" s="1028"/>
      <c r="AL58" s="1028"/>
      <c r="AM58" s="1028"/>
      <c r="AN58" s="1028"/>
      <c r="AO58" s="1028"/>
      <c r="AP58" s="1028"/>
      <c r="AQ58" s="1028"/>
      <c r="AR58" s="1028"/>
      <c r="AS58" s="1028"/>
    </row>
    <row r="59" spans="1:45" ht="12.75" customHeight="1">
      <c r="A59" s="1028"/>
      <c r="B59" s="1028"/>
      <c r="C59" s="1028"/>
      <c r="D59" s="1102"/>
      <c r="E59" s="1028"/>
      <c r="F59" s="1028"/>
      <c r="G59" s="1028"/>
      <c r="H59" s="1028"/>
      <c r="I59" s="1028"/>
      <c r="J59" s="1102"/>
      <c r="K59" s="1028"/>
      <c r="L59" s="1028"/>
      <c r="M59" s="1028"/>
      <c r="N59" s="1028"/>
      <c r="O59" s="1028"/>
      <c r="P59" s="1028"/>
      <c r="Q59" s="1028"/>
      <c r="R59" s="1162"/>
      <c r="S59" s="713"/>
      <c r="T59" s="747"/>
      <c r="U59" s="1028"/>
      <c r="V59" s="1102"/>
      <c r="W59" s="1165"/>
      <c r="X59" s="1028"/>
      <c r="Y59" s="1028"/>
      <c r="Z59" s="1028"/>
      <c r="AA59" s="1028"/>
      <c r="AB59" s="1028"/>
      <c r="AC59" s="1028"/>
      <c r="AD59" s="1028"/>
      <c r="AE59" s="1028"/>
      <c r="AF59" s="1028"/>
      <c r="AG59" s="1028"/>
      <c r="AH59" s="1028"/>
      <c r="AI59" s="1028"/>
      <c r="AJ59" s="1028"/>
      <c r="AK59" s="1028"/>
      <c r="AL59" s="1028"/>
      <c r="AM59" s="1028"/>
      <c r="AN59" s="1028"/>
      <c r="AO59" s="1028"/>
      <c r="AP59" s="1028"/>
      <c r="AQ59" s="1028"/>
      <c r="AR59" s="1028"/>
      <c r="AS59" s="1028"/>
    </row>
    <row r="60" spans="1:45" ht="12.75" customHeight="1">
      <c r="A60" s="1028"/>
      <c r="B60" s="1028"/>
      <c r="C60" s="1028"/>
      <c r="D60" s="1102"/>
      <c r="E60" s="1028"/>
      <c r="F60" s="1028"/>
      <c r="G60" s="1028"/>
      <c r="H60" s="1028"/>
      <c r="I60" s="1028"/>
      <c r="J60" s="1102"/>
      <c r="K60" s="1028"/>
      <c r="L60" s="1028"/>
      <c r="M60" s="1028"/>
      <c r="N60" s="1028"/>
      <c r="O60" s="1028"/>
      <c r="P60" s="1028"/>
      <c r="Q60" s="1028"/>
      <c r="R60" s="1162"/>
      <c r="S60" s="713"/>
      <c r="T60" s="747"/>
      <c r="U60" s="1028"/>
      <c r="V60" s="1102"/>
      <c r="W60" s="1165"/>
      <c r="X60" s="1028"/>
      <c r="Y60" s="1028"/>
      <c r="Z60" s="1028"/>
      <c r="AA60" s="1028"/>
      <c r="AB60" s="1028"/>
      <c r="AC60" s="1028"/>
      <c r="AD60" s="1028"/>
      <c r="AE60" s="1028"/>
      <c r="AF60" s="1028"/>
      <c r="AG60" s="1028"/>
      <c r="AH60" s="1028"/>
      <c r="AI60" s="1028"/>
      <c r="AJ60" s="1028"/>
      <c r="AK60" s="1028"/>
      <c r="AL60" s="1028"/>
      <c r="AM60" s="1028"/>
      <c r="AN60" s="1028"/>
      <c r="AO60" s="1028"/>
      <c r="AP60" s="1028"/>
      <c r="AQ60" s="1028"/>
      <c r="AR60" s="1028"/>
      <c r="AS60" s="1028"/>
    </row>
    <row r="61" spans="1:45" ht="12.75" customHeight="1">
      <c r="A61" s="1028"/>
      <c r="B61" s="1028"/>
      <c r="C61" s="1028"/>
      <c r="D61" s="1102"/>
      <c r="E61" s="1028"/>
      <c r="F61" s="1028"/>
      <c r="G61" s="1028"/>
      <c r="H61" s="1028"/>
      <c r="I61" s="1028"/>
      <c r="J61" s="1102"/>
      <c r="K61" s="1028"/>
      <c r="L61" s="1028"/>
      <c r="M61" s="1028"/>
      <c r="N61" s="1028"/>
      <c r="O61" s="1028"/>
      <c r="P61" s="1028"/>
      <c r="Q61" s="1028"/>
      <c r="R61" s="1162"/>
      <c r="S61" s="713"/>
      <c r="T61" s="747"/>
      <c r="U61" s="1028"/>
      <c r="V61" s="1102"/>
      <c r="W61" s="1165"/>
      <c r="X61" s="1028"/>
      <c r="Y61" s="1028"/>
      <c r="Z61" s="1028"/>
      <c r="AA61" s="1028"/>
      <c r="AB61" s="1028"/>
      <c r="AC61" s="1028"/>
      <c r="AD61" s="1028"/>
      <c r="AE61" s="1028"/>
      <c r="AF61" s="1028"/>
      <c r="AG61" s="1028"/>
      <c r="AH61" s="1028"/>
      <c r="AI61" s="1028"/>
      <c r="AJ61" s="1028"/>
      <c r="AK61" s="1028"/>
      <c r="AL61" s="1028"/>
      <c r="AM61" s="1028"/>
      <c r="AN61" s="1028"/>
      <c r="AO61" s="1028"/>
      <c r="AP61" s="1028"/>
      <c r="AQ61" s="1028"/>
      <c r="AR61" s="1028"/>
      <c r="AS61" s="1028"/>
    </row>
    <row r="62" spans="1:45" ht="12.75" customHeight="1">
      <c r="A62" s="1028"/>
      <c r="B62" s="1028"/>
      <c r="C62" s="1028"/>
      <c r="D62" s="1102"/>
      <c r="E62" s="1028"/>
      <c r="F62" s="1028"/>
      <c r="G62" s="1028"/>
      <c r="H62" s="1028"/>
      <c r="I62" s="1028"/>
      <c r="J62" s="1102"/>
      <c r="K62" s="1028"/>
      <c r="L62" s="1028"/>
      <c r="M62" s="1028"/>
      <c r="N62" s="1028"/>
      <c r="O62" s="1028"/>
      <c r="P62" s="1028"/>
      <c r="Q62" s="1028"/>
      <c r="R62" s="1162"/>
      <c r="S62" s="713"/>
      <c r="T62" s="747"/>
      <c r="U62" s="1028"/>
      <c r="V62" s="1102"/>
      <c r="W62" s="1165"/>
      <c r="X62" s="1028"/>
      <c r="Y62" s="1028"/>
      <c r="Z62" s="1028"/>
      <c r="AA62" s="1028"/>
      <c r="AB62" s="1028"/>
      <c r="AC62" s="1028"/>
      <c r="AD62" s="1028"/>
      <c r="AE62" s="1028"/>
      <c r="AF62" s="1028"/>
      <c r="AG62" s="1028"/>
      <c r="AH62" s="1028"/>
      <c r="AI62" s="1028"/>
      <c r="AJ62" s="1028"/>
      <c r="AK62" s="1028"/>
      <c r="AL62" s="1028"/>
      <c r="AM62" s="1028"/>
      <c r="AN62" s="1028"/>
      <c r="AO62" s="1028"/>
      <c r="AP62" s="1028"/>
      <c r="AQ62" s="1028"/>
      <c r="AR62" s="1028"/>
      <c r="AS62" s="1028"/>
    </row>
    <row r="63" spans="1:45" ht="12.75" customHeight="1">
      <c r="A63" s="1028"/>
      <c r="B63" s="1028"/>
      <c r="C63" s="1028"/>
      <c r="D63" s="1102"/>
      <c r="E63" s="1028"/>
      <c r="F63" s="1028"/>
      <c r="G63" s="1028"/>
      <c r="H63" s="1028"/>
      <c r="I63" s="1028"/>
      <c r="J63" s="1102"/>
      <c r="K63" s="1028"/>
      <c r="L63" s="1028"/>
      <c r="M63" s="1028"/>
      <c r="N63" s="1028"/>
      <c r="O63" s="1028"/>
      <c r="P63" s="1028"/>
      <c r="Q63" s="1028"/>
      <c r="R63" s="1162"/>
      <c r="S63" s="713"/>
      <c r="T63" s="747"/>
      <c r="U63" s="1028"/>
      <c r="V63" s="1102"/>
      <c r="W63" s="1165"/>
      <c r="X63" s="1028"/>
      <c r="Y63" s="1028"/>
      <c r="Z63" s="1028"/>
      <c r="AA63" s="1028"/>
      <c r="AB63" s="1028"/>
      <c r="AC63" s="1028"/>
      <c r="AD63" s="1028"/>
      <c r="AE63" s="1028"/>
      <c r="AF63" s="1028"/>
      <c r="AG63" s="1028"/>
      <c r="AH63" s="1028"/>
      <c r="AI63" s="1028"/>
      <c r="AJ63" s="1028"/>
      <c r="AK63" s="1028"/>
      <c r="AL63" s="1028"/>
      <c r="AM63" s="1028"/>
      <c r="AN63" s="1028"/>
      <c r="AO63" s="1028"/>
      <c r="AP63" s="1028"/>
      <c r="AQ63" s="1028"/>
      <c r="AR63" s="1028"/>
      <c r="AS63" s="1028"/>
    </row>
    <row r="64" spans="1:45" ht="12.75" customHeight="1">
      <c r="A64" s="1028"/>
      <c r="B64" s="1028"/>
      <c r="C64" s="1028"/>
      <c r="D64" s="1102"/>
      <c r="E64" s="1028"/>
      <c r="F64" s="1028"/>
      <c r="G64" s="1028"/>
      <c r="H64" s="1028"/>
      <c r="I64" s="1028"/>
      <c r="J64" s="1102"/>
      <c r="K64" s="1028"/>
      <c r="L64" s="1028"/>
      <c r="M64" s="1028"/>
      <c r="N64" s="1028"/>
      <c r="O64" s="1028"/>
      <c r="P64" s="1028"/>
      <c r="Q64" s="1028"/>
      <c r="R64" s="1162"/>
      <c r="S64" s="713"/>
      <c r="T64" s="747"/>
      <c r="U64" s="1028"/>
      <c r="V64" s="1102"/>
      <c r="W64" s="1165"/>
      <c r="X64" s="1028"/>
      <c r="Y64" s="1028"/>
      <c r="Z64" s="1028"/>
      <c r="AA64" s="1028"/>
      <c r="AB64" s="1028"/>
      <c r="AC64" s="1028"/>
      <c r="AD64" s="1028"/>
      <c r="AE64" s="1028"/>
      <c r="AF64" s="1028"/>
      <c r="AG64" s="1028"/>
      <c r="AH64" s="1028"/>
      <c r="AI64" s="1028"/>
      <c r="AJ64" s="1028"/>
      <c r="AK64" s="1028"/>
      <c r="AL64" s="1028"/>
      <c r="AM64" s="1028"/>
      <c r="AN64" s="1028"/>
      <c r="AO64" s="1028"/>
      <c r="AP64" s="1028"/>
      <c r="AQ64" s="1028"/>
      <c r="AR64" s="1028"/>
      <c r="AS64" s="1028"/>
    </row>
    <row r="65" spans="1:45" ht="12.75" customHeight="1">
      <c r="A65" s="1028"/>
      <c r="B65" s="1028"/>
      <c r="C65" s="1028"/>
      <c r="D65" s="1102"/>
      <c r="E65" s="1028"/>
      <c r="F65" s="1028"/>
      <c r="G65" s="1028"/>
      <c r="H65" s="1028"/>
      <c r="I65" s="1028"/>
      <c r="J65" s="1102"/>
      <c r="K65" s="1028"/>
      <c r="L65" s="1028"/>
      <c r="M65" s="1028"/>
      <c r="N65" s="1028"/>
      <c r="O65" s="1028"/>
      <c r="P65" s="1028"/>
      <c r="Q65" s="1028"/>
      <c r="R65" s="1162"/>
      <c r="S65" s="713"/>
      <c r="T65" s="747"/>
      <c r="U65" s="1028"/>
      <c r="V65" s="1102"/>
      <c r="W65" s="1165"/>
      <c r="X65" s="1028"/>
      <c r="Y65" s="1028"/>
      <c r="Z65" s="1028"/>
      <c r="AA65" s="1028"/>
      <c r="AB65" s="1028"/>
      <c r="AC65" s="1028"/>
      <c r="AD65" s="1028"/>
      <c r="AE65" s="1028"/>
      <c r="AF65" s="1028"/>
      <c r="AG65" s="1028"/>
      <c r="AH65" s="1028"/>
      <c r="AI65" s="1028"/>
      <c r="AJ65" s="1028"/>
      <c r="AK65" s="1028"/>
      <c r="AL65" s="1028"/>
      <c r="AM65" s="1028"/>
      <c r="AN65" s="1028"/>
      <c r="AO65" s="1028"/>
      <c r="AP65" s="1028"/>
      <c r="AQ65" s="1028"/>
      <c r="AR65" s="1028"/>
      <c r="AS65" s="1028"/>
    </row>
    <row r="66" spans="1:45" ht="12.75" customHeight="1">
      <c r="A66" s="1028"/>
      <c r="B66" s="1028"/>
      <c r="C66" s="1028"/>
      <c r="D66" s="1102"/>
      <c r="E66" s="1028"/>
      <c r="F66" s="1028"/>
      <c r="G66" s="1028"/>
      <c r="H66" s="1028"/>
      <c r="I66" s="1028"/>
      <c r="J66" s="1102"/>
      <c r="K66" s="1028"/>
      <c r="L66" s="1028"/>
      <c r="M66" s="1028"/>
      <c r="N66" s="1028"/>
      <c r="O66" s="1028"/>
      <c r="P66" s="1028"/>
      <c r="Q66" s="1028"/>
      <c r="R66" s="1162"/>
      <c r="S66" s="713"/>
      <c r="T66" s="747"/>
      <c r="U66" s="1028"/>
      <c r="V66" s="1102"/>
      <c r="W66" s="1165"/>
      <c r="X66" s="1028"/>
      <c r="Y66" s="1028"/>
      <c r="Z66" s="1028"/>
      <c r="AA66" s="1028"/>
      <c r="AB66" s="1028"/>
      <c r="AC66" s="1028"/>
      <c r="AD66" s="1028"/>
      <c r="AE66" s="1028"/>
      <c r="AF66" s="1028"/>
      <c r="AG66" s="1028"/>
      <c r="AH66" s="1028"/>
      <c r="AI66" s="1028"/>
      <c r="AJ66" s="1028"/>
      <c r="AK66" s="1028"/>
      <c r="AL66" s="1028"/>
      <c r="AM66" s="1028"/>
      <c r="AN66" s="1028"/>
      <c r="AO66" s="1028"/>
      <c r="AP66" s="1028"/>
      <c r="AQ66" s="1028"/>
      <c r="AR66" s="1028"/>
      <c r="AS66" s="1028"/>
    </row>
    <row r="67" spans="1:45" ht="12.75" customHeight="1">
      <c r="A67" s="1028"/>
      <c r="B67" s="1028"/>
      <c r="C67" s="1028"/>
      <c r="D67" s="1102"/>
      <c r="E67" s="1028"/>
      <c r="F67" s="1028"/>
      <c r="G67" s="1028"/>
      <c r="H67" s="1028"/>
      <c r="I67" s="1028"/>
      <c r="J67" s="1102"/>
      <c r="K67" s="1028"/>
      <c r="L67" s="1028"/>
      <c r="M67" s="1028"/>
      <c r="N67" s="1028"/>
      <c r="O67" s="1028"/>
      <c r="P67" s="1028"/>
      <c r="Q67" s="1028"/>
      <c r="R67" s="1162"/>
      <c r="S67" s="713"/>
      <c r="T67" s="747"/>
      <c r="U67" s="1028"/>
      <c r="V67" s="1102"/>
      <c r="W67" s="1165"/>
      <c r="X67" s="1028"/>
      <c r="Y67" s="1028"/>
      <c r="Z67" s="1028"/>
      <c r="AA67" s="1028"/>
      <c r="AB67" s="1028"/>
      <c r="AC67" s="1028"/>
      <c r="AD67" s="1028"/>
      <c r="AE67" s="1028"/>
      <c r="AF67" s="1028"/>
      <c r="AG67" s="1028"/>
      <c r="AH67" s="1028"/>
      <c r="AI67" s="1028"/>
      <c r="AJ67" s="1028"/>
      <c r="AK67" s="1028"/>
      <c r="AL67" s="1028"/>
      <c r="AM67" s="1028"/>
      <c r="AN67" s="1028"/>
      <c r="AO67" s="1028"/>
      <c r="AP67" s="1028"/>
      <c r="AQ67" s="1028"/>
      <c r="AR67" s="1028"/>
      <c r="AS67" s="1028"/>
    </row>
    <row r="68" spans="1:45" ht="12.75" customHeight="1">
      <c r="A68" s="1028"/>
      <c r="B68" s="1028"/>
      <c r="C68" s="1028"/>
      <c r="D68" s="1102"/>
      <c r="E68" s="1028"/>
      <c r="F68" s="1028"/>
      <c r="G68" s="1028"/>
      <c r="H68" s="1028"/>
      <c r="I68" s="1028"/>
      <c r="J68" s="1102"/>
      <c r="K68" s="1028"/>
      <c r="L68" s="1028"/>
      <c r="M68" s="1028"/>
      <c r="N68" s="1028"/>
      <c r="O68" s="1028"/>
      <c r="P68" s="1028"/>
      <c r="Q68" s="1028"/>
      <c r="R68" s="1162"/>
      <c r="S68" s="713"/>
      <c r="T68" s="747"/>
      <c r="U68" s="1028"/>
      <c r="V68" s="1102"/>
      <c r="W68" s="1165"/>
      <c r="X68" s="1028"/>
      <c r="Y68" s="1028"/>
      <c r="Z68" s="1028"/>
      <c r="AA68" s="1028"/>
      <c r="AB68" s="1028"/>
      <c r="AC68" s="1028"/>
      <c r="AD68" s="1028"/>
      <c r="AE68" s="1028"/>
      <c r="AF68" s="1028"/>
      <c r="AG68" s="1028"/>
      <c r="AH68" s="1028"/>
      <c r="AI68" s="1028"/>
      <c r="AJ68" s="1028"/>
      <c r="AK68" s="1028"/>
      <c r="AL68" s="1028"/>
      <c r="AM68" s="1028"/>
      <c r="AN68" s="1028"/>
      <c r="AO68" s="1028"/>
      <c r="AP68" s="1028"/>
      <c r="AQ68" s="1028"/>
      <c r="AR68" s="1028"/>
      <c r="AS68" s="1028"/>
    </row>
    <row r="69" spans="1:45" ht="12.75" customHeight="1">
      <c r="A69" s="1028"/>
      <c r="B69" s="1028"/>
      <c r="C69" s="1028"/>
      <c r="D69" s="1102"/>
      <c r="E69" s="1028"/>
      <c r="F69" s="1028"/>
      <c r="G69" s="1028"/>
      <c r="H69" s="1028"/>
      <c r="I69" s="1028"/>
      <c r="J69" s="1102"/>
      <c r="K69" s="1028"/>
      <c r="L69" s="1028"/>
      <c r="M69" s="1028"/>
      <c r="N69" s="1028"/>
      <c r="O69" s="1028"/>
      <c r="P69" s="1028"/>
      <c r="Q69" s="1028"/>
      <c r="R69" s="1162"/>
      <c r="S69" s="713"/>
      <c r="T69" s="747"/>
      <c r="U69" s="1028"/>
      <c r="V69" s="1102"/>
      <c r="W69" s="1165"/>
      <c r="X69" s="1028"/>
      <c r="Y69" s="1028"/>
      <c r="Z69" s="1028"/>
      <c r="AA69" s="1028"/>
      <c r="AB69" s="1028"/>
      <c r="AC69" s="1028"/>
      <c r="AD69" s="1028"/>
      <c r="AE69" s="1028"/>
      <c r="AF69" s="1028"/>
      <c r="AG69" s="1028"/>
      <c r="AH69" s="1028"/>
      <c r="AI69" s="1028"/>
      <c r="AJ69" s="1028"/>
      <c r="AK69" s="1028"/>
      <c r="AL69" s="1028"/>
      <c r="AM69" s="1028"/>
      <c r="AN69" s="1028"/>
      <c r="AO69" s="1028"/>
      <c r="AP69" s="1028"/>
      <c r="AQ69" s="1028"/>
      <c r="AR69" s="1028"/>
      <c r="AS69" s="1028"/>
    </row>
    <row r="70" spans="1:45" ht="12.75" customHeight="1">
      <c r="A70" s="1028"/>
      <c r="B70" s="1028"/>
      <c r="C70" s="1028"/>
      <c r="D70" s="1102"/>
      <c r="E70" s="1028"/>
      <c r="F70" s="1028"/>
      <c r="G70" s="1028"/>
      <c r="H70" s="1028"/>
      <c r="I70" s="1028"/>
      <c r="J70" s="1102"/>
      <c r="K70" s="1028"/>
      <c r="L70" s="1028"/>
      <c r="M70" s="1028"/>
      <c r="N70" s="1028"/>
      <c r="O70" s="1028"/>
      <c r="P70" s="1028"/>
      <c r="Q70" s="1028"/>
      <c r="R70" s="1162"/>
      <c r="S70" s="713"/>
      <c r="T70" s="747"/>
      <c r="U70" s="1028"/>
      <c r="V70" s="1102"/>
      <c r="W70" s="1165"/>
      <c r="X70" s="1028"/>
      <c r="Y70" s="1028"/>
      <c r="Z70" s="1028"/>
      <c r="AA70" s="1028"/>
      <c r="AB70" s="1028"/>
      <c r="AC70" s="1028"/>
      <c r="AD70" s="1028"/>
      <c r="AE70" s="1028"/>
      <c r="AF70" s="1028"/>
      <c r="AG70" s="1028"/>
      <c r="AH70" s="1028"/>
      <c r="AI70" s="1028"/>
      <c r="AJ70" s="1028"/>
      <c r="AK70" s="1028"/>
      <c r="AL70" s="1028"/>
      <c r="AM70" s="1028"/>
      <c r="AN70" s="1028"/>
      <c r="AO70" s="1028"/>
      <c r="AP70" s="1028"/>
      <c r="AQ70" s="1028"/>
      <c r="AR70" s="1028"/>
      <c r="AS70" s="1028"/>
    </row>
    <row r="71" spans="1:45" ht="12.75" customHeight="1">
      <c r="A71" s="1028"/>
      <c r="B71" s="1028"/>
      <c r="C71" s="1028"/>
      <c r="D71" s="1102"/>
      <c r="E71" s="1028"/>
      <c r="F71" s="1028"/>
      <c r="G71" s="1028"/>
      <c r="H71" s="1028"/>
      <c r="I71" s="1028"/>
      <c r="J71" s="1102"/>
      <c r="K71" s="1028"/>
      <c r="L71" s="1028"/>
      <c r="M71" s="1028"/>
      <c r="N71" s="1028"/>
      <c r="O71" s="1028"/>
      <c r="P71" s="1028"/>
      <c r="Q71" s="1028"/>
      <c r="R71" s="1162"/>
      <c r="S71" s="713"/>
      <c r="T71" s="747"/>
      <c r="U71" s="1028"/>
      <c r="V71" s="1102"/>
      <c r="W71" s="1165"/>
      <c r="X71" s="1028"/>
      <c r="Y71" s="1028"/>
      <c r="Z71" s="1028"/>
      <c r="AA71" s="1028"/>
      <c r="AB71" s="1028"/>
      <c r="AC71" s="1028"/>
      <c r="AD71" s="1028"/>
      <c r="AE71" s="1028"/>
      <c r="AF71" s="1028"/>
      <c r="AG71" s="1028"/>
      <c r="AH71" s="1028"/>
      <c r="AI71" s="1028"/>
      <c r="AJ71" s="1028"/>
      <c r="AK71" s="1028"/>
      <c r="AL71" s="1028"/>
      <c r="AM71" s="1028"/>
      <c r="AN71" s="1028"/>
      <c r="AO71" s="1028"/>
      <c r="AP71" s="1028"/>
      <c r="AQ71" s="1028"/>
      <c r="AR71" s="1028"/>
      <c r="AS71" s="1028"/>
    </row>
    <row r="72" spans="1:45" ht="12.75" customHeight="1">
      <c r="A72" s="1028"/>
      <c r="B72" s="1028"/>
      <c r="C72" s="1028"/>
      <c r="D72" s="1102"/>
      <c r="E72" s="1028"/>
      <c r="F72" s="1028"/>
      <c r="G72" s="1028"/>
      <c r="H72" s="1028"/>
      <c r="I72" s="1028"/>
      <c r="J72" s="1102"/>
      <c r="K72" s="1028"/>
      <c r="L72" s="1028"/>
      <c r="M72" s="1028"/>
      <c r="N72" s="1028"/>
      <c r="O72" s="1028"/>
      <c r="P72" s="1028"/>
      <c r="Q72" s="1028"/>
      <c r="R72" s="1162"/>
      <c r="S72" s="713"/>
      <c r="T72" s="747"/>
      <c r="U72" s="1028"/>
      <c r="V72" s="1102"/>
      <c r="W72" s="1165"/>
      <c r="X72" s="1028"/>
      <c r="Y72" s="1028"/>
      <c r="Z72" s="1028"/>
      <c r="AA72" s="1028"/>
      <c r="AB72" s="1028"/>
      <c r="AC72" s="1028"/>
      <c r="AD72" s="1028"/>
      <c r="AE72" s="1028"/>
      <c r="AF72" s="1028"/>
      <c r="AG72" s="1028"/>
      <c r="AH72" s="1028"/>
      <c r="AI72" s="1028"/>
      <c r="AJ72" s="1028"/>
      <c r="AK72" s="1028"/>
      <c r="AL72" s="1028"/>
      <c r="AM72" s="1028"/>
      <c r="AN72" s="1028"/>
      <c r="AO72" s="1028"/>
      <c r="AP72" s="1028"/>
      <c r="AQ72" s="1028"/>
      <c r="AR72" s="1028"/>
      <c r="AS72" s="1028"/>
    </row>
    <row r="73" spans="1:45" ht="12.75" customHeight="1">
      <c r="A73" s="1028"/>
      <c r="B73" s="1028"/>
      <c r="C73" s="1028"/>
      <c r="D73" s="1102"/>
      <c r="E73" s="1028"/>
      <c r="F73" s="1028"/>
      <c r="G73" s="1028"/>
      <c r="H73" s="1028"/>
      <c r="I73" s="1028"/>
      <c r="J73" s="1102"/>
      <c r="K73" s="1028"/>
      <c r="L73" s="1028"/>
      <c r="M73" s="1028"/>
      <c r="N73" s="1028"/>
      <c r="O73" s="1028"/>
      <c r="P73" s="1028"/>
      <c r="Q73" s="1028"/>
      <c r="R73" s="1162"/>
      <c r="S73" s="713"/>
      <c r="T73" s="747"/>
      <c r="U73" s="1028"/>
      <c r="V73" s="1102"/>
      <c r="W73" s="1165"/>
      <c r="X73" s="1028"/>
      <c r="Y73" s="1028"/>
      <c r="Z73" s="1028"/>
      <c r="AA73" s="1028"/>
      <c r="AB73" s="1028"/>
      <c r="AC73" s="1028"/>
      <c r="AD73" s="1028"/>
      <c r="AE73" s="1028"/>
      <c r="AF73" s="1028"/>
      <c r="AG73" s="1028"/>
      <c r="AH73" s="1028"/>
      <c r="AI73" s="1028"/>
      <c r="AJ73" s="1028"/>
      <c r="AK73" s="1028"/>
      <c r="AL73" s="1028"/>
      <c r="AM73" s="1028"/>
      <c r="AN73" s="1028"/>
      <c r="AO73" s="1028"/>
      <c r="AP73" s="1028"/>
      <c r="AQ73" s="1028"/>
      <c r="AR73" s="1028"/>
      <c r="AS73" s="1028"/>
    </row>
    <row r="74" spans="1:45" ht="12.75" customHeight="1">
      <c r="A74" s="1028"/>
      <c r="B74" s="1028"/>
      <c r="C74" s="1028"/>
      <c r="D74" s="1102"/>
      <c r="E74" s="1028"/>
      <c r="F74" s="1028"/>
      <c r="G74" s="1028"/>
      <c r="H74" s="1028"/>
      <c r="I74" s="1028"/>
      <c r="J74" s="1102"/>
      <c r="K74" s="1028"/>
      <c r="L74" s="1028"/>
      <c r="M74" s="1028"/>
      <c r="N74" s="1028"/>
      <c r="O74" s="1028"/>
      <c r="P74" s="1028"/>
      <c r="Q74" s="1028"/>
      <c r="R74" s="1162"/>
      <c r="S74" s="713"/>
      <c r="T74" s="747"/>
      <c r="U74" s="1028"/>
      <c r="V74" s="1102"/>
      <c r="W74" s="1165"/>
      <c r="X74" s="1028"/>
      <c r="Y74" s="1028"/>
      <c r="Z74" s="1028"/>
      <c r="AA74" s="1028"/>
      <c r="AB74" s="1028"/>
      <c r="AC74" s="1028"/>
      <c r="AD74" s="1028"/>
      <c r="AE74" s="1028"/>
      <c r="AF74" s="1028"/>
      <c r="AG74" s="1028"/>
      <c r="AH74" s="1028"/>
      <c r="AI74" s="1028"/>
      <c r="AJ74" s="1028"/>
      <c r="AK74" s="1028"/>
      <c r="AL74" s="1028"/>
      <c r="AM74" s="1028"/>
      <c r="AN74" s="1028"/>
      <c r="AO74" s="1028"/>
      <c r="AP74" s="1028"/>
      <c r="AQ74" s="1028"/>
      <c r="AR74" s="1028"/>
      <c r="AS74" s="1028"/>
    </row>
    <row r="75" spans="1:45" ht="12.75" customHeight="1">
      <c r="A75" s="1028"/>
      <c r="B75" s="1028"/>
      <c r="C75" s="1028"/>
      <c r="D75" s="1102"/>
      <c r="E75" s="1028"/>
      <c r="F75" s="1028"/>
      <c r="G75" s="1028"/>
      <c r="H75" s="1028"/>
      <c r="I75" s="1028"/>
      <c r="J75" s="1102"/>
      <c r="K75" s="1028"/>
      <c r="L75" s="1028"/>
      <c r="M75" s="1028"/>
      <c r="N75" s="1028"/>
      <c r="O75" s="1028"/>
      <c r="P75" s="1028"/>
      <c r="Q75" s="1028"/>
      <c r="R75" s="1162"/>
      <c r="S75" s="713"/>
      <c r="T75" s="747"/>
      <c r="U75" s="1028"/>
      <c r="V75" s="1102"/>
      <c r="W75" s="1165"/>
      <c r="X75" s="1028"/>
      <c r="Y75" s="1028"/>
      <c r="Z75" s="1028"/>
      <c r="AA75" s="1028"/>
      <c r="AB75" s="1028"/>
      <c r="AC75" s="1028"/>
      <c r="AD75" s="1028"/>
      <c r="AE75" s="1028"/>
      <c r="AF75" s="1028"/>
      <c r="AG75" s="1028"/>
      <c r="AH75" s="1028"/>
      <c r="AI75" s="1028"/>
      <c r="AJ75" s="1028"/>
      <c r="AK75" s="1028"/>
      <c r="AL75" s="1028"/>
      <c r="AM75" s="1028"/>
      <c r="AN75" s="1028"/>
      <c r="AO75" s="1028"/>
      <c r="AP75" s="1028"/>
      <c r="AQ75" s="1028"/>
      <c r="AR75" s="1028"/>
      <c r="AS75" s="1028"/>
    </row>
    <row r="76" spans="1:45" ht="12.75" customHeight="1">
      <c r="A76" s="1028"/>
      <c r="B76" s="1028"/>
      <c r="C76" s="1028"/>
      <c r="D76" s="1102"/>
      <c r="E76" s="1028"/>
      <c r="F76" s="1028"/>
      <c r="G76" s="1028"/>
      <c r="H76" s="1028"/>
      <c r="I76" s="1028"/>
      <c r="J76" s="1102"/>
      <c r="K76" s="1028"/>
      <c r="L76" s="1028"/>
      <c r="M76" s="1028"/>
      <c r="N76" s="1028"/>
      <c r="O76" s="1028"/>
      <c r="P76" s="1028"/>
      <c r="Q76" s="1028"/>
      <c r="R76" s="1162"/>
      <c r="S76" s="713"/>
      <c r="T76" s="747"/>
      <c r="U76" s="1028"/>
      <c r="V76" s="1102"/>
      <c r="W76" s="1165"/>
      <c r="X76" s="1028"/>
      <c r="Y76" s="1028"/>
      <c r="Z76" s="1028"/>
      <c r="AA76" s="1028"/>
      <c r="AB76" s="1028"/>
      <c r="AC76" s="1028"/>
      <c r="AD76" s="1028"/>
      <c r="AE76" s="1028"/>
      <c r="AF76" s="1028"/>
      <c r="AG76" s="1028"/>
      <c r="AH76" s="1028"/>
      <c r="AI76" s="1028"/>
      <c r="AJ76" s="1028"/>
      <c r="AK76" s="1028"/>
      <c r="AL76" s="1028"/>
      <c r="AM76" s="1028"/>
      <c r="AN76" s="1028"/>
      <c r="AO76" s="1028"/>
      <c r="AP76" s="1028"/>
      <c r="AQ76" s="1028"/>
      <c r="AR76" s="1028"/>
      <c r="AS76" s="1028"/>
    </row>
    <row r="77" spans="1:45" ht="12.75" customHeight="1">
      <c r="A77" s="1028"/>
      <c r="B77" s="1028"/>
      <c r="C77" s="1028"/>
      <c r="D77" s="1102"/>
      <c r="E77" s="1028"/>
      <c r="F77" s="1028"/>
      <c r="G77" s="1028"/>
      <c r="H77" s="1028"/>
      <c r="I77" s="1028"/>
      <c r="J77" s="1102"/>
      <c r="K77" s="1028"/>
      <c r="L77" s="1028"/>
      <c r="M77" s="1028"/>
      <c r="N77" s="1028"/>
      <c r="O77" s="1028"/>
      <c r="P77" s="1028"/>
      <c r="Q77" s="1028"/>
      <c r="R77" s="1162"/>
      <c r="S77" s="713"/>
      <c r="T77" s="747"/>
      <c r="U77" s="1028"/>
      <c r="V77" s="1102"/>
      <c r="W77" s="1165"/>
      <c r="X77" s="1028"/>
      <c r="Y77" s="1028"/>
      <c r="Z77" s="1028"/>
      <c r="AA77" s="1028"/>
      <c r="AB77" s="1028"/>
      <c r="AC77" s="1028"/>
      <c r="AD77" s="1028"/>
      <c r="AE77" s="1028"/>
      <c r="AF77" s="1028"/>
      <c r="AG77" s="1028"/>
      <c r="AH77" s="1028"/>
      <c r="AI77" s="1028"/>
      <c r="AJ77" s="1028"/>
      <c r="AK77" s="1028"/>
      <c r="AL77" s="1028"/>
      <c r="AM77" s="1028"/>
      <c r="AN77" s="1028"/>
      <c r="AO77" s="1028"/>
      <c r="AP77" s="1028"/>
      <c r="AQ77" s="1028"/>
      <c r="AR77" s="1028"/>
      <c r="AS77" s="1028"/>
    </row>
    <row r="78" spans="1:45" ht="12.75" customHeight="1">
      <c r="A78" s="1028"/>
      <c r="B78" s="1028"/>
      <c r="C78" s="1028"/>
      <c r="D78" s="1102"/>
      <c r="E78" s="1028"/>
      <c r="F78" s="1028"/>
      <c r="G78" s="1028"/>
      <c r="H78" s="1028"/>
      <c r="I78" s="1028"/>
      <c r="J78" s="1102"/>
      <c r="K78" s="1028"/>
      <c r="L78" s="1028"/>
      <c r="M78" s="1028"/>
      <c r="N78" s="1028"/>
      <c r="O78" s="1028"/>
      <c r="P78" s="1028"/>
      <c r="Q78" s="1028"/>
      <c r="R78" s="1162"/>
      <c r="S78" s="713"/>
      <c r="T78" s="747"/>
      <c r="U78" s="1028"/>
      <c r="V78" s="1102"/>
      <c r="W78" s="1165"/>
      <c r="X78" s="1028"/>
      <c r="Y78" s="1028"/>
      <c r="Z78" s="1028"/>
      <c r="AA78" s="1028"/>
      <c r="AB78" s="1028"/>
      <c r="AC78" s="1028"/>
      <c r="AD78" s="1028"/>
      <c r="AE78" s="1028"/>
      <c r="AF78" s="1028"/>
      <c r="AG78" s="1028"/>
      <c r="AH78" s="1028"/>
      <c r="AI78" s="1028"/>
      <c r="AJ78" s="1028"/>
      <c r="AK78" s="1028"/>
      <c r="AL78" s="1028"/>
      <c r="AM78" s="1028"/>
      <c r="AN78" s="1028"/>
      <c r="AO78" s="1028"/>
      <c r="AP78" s="1028"/>
      <c r="AQ78" s="1028"/>
      <c r="AR78" s="1028"/>
      <c r="AS78" s="1028"/>
    </row>
    <row r="79" spans="1:45" ht="12.75" customHeight="1">
      <c r="A79" s="1028"/>
      <c r="B79" s="1028"/>
      <c r="C79" s="1028"/>
      <c r="D79" s="1102"/>
      <c r="E79" s="1028"/>
      <c r="F79" s="1028"/>
      <c r="G79" s="1028"/>
      <c r="H79" s="1028"/>
      <c r="I79" s="1028"/>
      <c r="J79" s="1102"/>
      <c r="K79" s="1028"/>
      <c r="L79" s="1028"/>
      <c r="M79" s="1028"/>
      <c r="N79" s="1028"/>
      <c r="O79" s="1028"/>
      <c r="P79" s="1028"/>
      <c r="Q79" s="1028"/>
      <c r="R79" s="1162"/>
      <c r="S79" s="713"/>
      <c r="T79" s="747"/>
      <c r="U79" s="1028"/>
      <c r="V79" s="1102"/>
      <c r="W79" s="1165"/>
      <c r="X79" s="1028"/>
      <c r="Y79" s="1028"/>
      <c r="Z79" s="1028"/>
      <c r="AA79" s="1028"/>
      <c r="AB79" s="1028"/>
      <c r="AC79" s="1028"/>
      <c r="AD79" s="1028"/>
      <c r="AE79" s="1028"/>
      <c r="AF79" s="1028"/>
      <c r="AG79" s="1028"/>
      <c r="AH79" s="1028"/>
      <c r="AI79" s="1028"/>
      <c r="AJ79" s="1028"/>
      <c r="AK79" s="1028"/>
      <c r="AL79" s="1028"/>
      <c r="AM79" s="1028"/>
      <c r="AN79" s="1028"/>
      <c r="AO79" s="1028"/>
      <c r="AP79" s="1028"/>
      <c r="AQ79" s="1028"/>
      <c r="AR79" s="1028"/>
      <c r="AS79" s="1028"/>
    </row>
    <row r="80" spans="1:45" ht="12.75" customHeight="1">
      <c r="A80" s="1028"/>
      <c r="B80" s="1028"/>
      <c r="C80" s="1028"/>
      <c r="D80" s="1102"/>
      <c r="E80" s="1028"/>
      <c r="F80" s="1028"/>
      <c r="G80" s="1028"/>
      <c r="H80" s="1028"/>
      <c r="I80" s="1028"/>
      <c r="J80" s="1102"/>
      <c r="K80" s="1028"/>
      <c r="L80" s="1028"/>
      <c r="M80" s="1028"/>
      <c r="N80" s="1028"/>
      <c r="O80" s="1028"/>
      <c r="P80" s="1028"/>
      <c r="Q80" s="1028"/>
      <c r="R80" s="1162"/>
      <c r="S80" s="713"/>
      <c r="T80" s="747"/>
      <c r="U80" s="1028"/>
      <c r="V80" s="1102"/>
      <c r="W80" s="1165"/>
      <c r="X80" s="1028"/>
      <c r="Y80" s="1028"/>
      <c r="Z80" s="1028"/>
      <c r="AA80" s="1028"/>
      <c r="AB80" s="1028"/>
      <c r="AC80" s="1028"/>
      <c r="AD80" s="1028"/>
      <c r="AE80" s="1028"/>
      <c r="AF80" s="1028"/>
      <c r="AG80" s="1028"/>
      <c r="AH80" s="1028"/>
      <c r="AI80" s="1028"/>
      <c r="AJ80" s="1028"/>
      <c r="AK80" s="1028"/>
      <c r="AL80" s="1028"/>
      <c r="AM80" s="1028"/>
      <c r="AN80" s="1028"/>
      <c r="AO80" s="1028"/>
      <c r="AP80" s="1028"/>
      <c r="AQ80" s="1028"/>
      <c r="AR80" s="1028"/>
      <c r="AS80" s="1028"/>
    </row>
    <row r="81" spans="1:45" ht="12.75" customHeight="1">
      <c r="A81" s="1028"/>
      <c r="B81" s="1028"/>
      <c r="C81" s="1028"/>
      <c r="D81" s="1102"/>
      <c r="E81" s="1028"/>
      <c r="F81" s="1028"/>
      <c r="G81" s="1028"/>
      <c r="H81" s="1028"/>
      <c r="I81" s="1028"/>
      <c r="J81" s="1102"/>
      <c r="K81" s="1028"/>
      <c r="L81" s="1028"/>
      <c r="M81" s="1028"/>
      <c r="N81" s="1028"/>
      <c r="O81" s="1028"/>
      <c r="P81" s="1028"/>
      <c r="Q81" s="1028"/>
      <c r="R81" s="1162"/>
      <c r="S81" s="713"/>
      <c r="T81" s="747"/>
      <c r="U81" s="1028"/>
      <c r="V81" s="1102"/>
      <c r="W81" s="1165"/>
      <c r="X81" s="1028"/>
      <c r="Y81" s="1028"/>
      <c r="Z81" s="1028"/>
      <c r="AA81" s="1028"/>
      <c r="AB81" s="1028"/>
      <c r="AC81" s="1028"/>
      <c r="AD81" s="1028"/>
      <c r="AE81" s="1028"/>
      <c r="AF81" s="1028"/>
      <c r="AG81" s="1028"/>
      <c r="AH81" s="1028"/>
      <c r="AI81" s="1028"/>
      <c r="AJ81" s="1028"/>
      <c r="AK81" s="1028"/>
      <c r="AL81" s="1028"/>
      <c r="AM81" s="1028"/>
      <c r="AN81" s="1028"/>
      <c r="AO81" s="1028"/>
      <c r="AP81" s="1028"/>
      <c r="AQ81" s="1028"/>
      <c r="AR81" s="1028"/>
      <c r="AS81" s="1028"/>
    </row>
    <row r="82" spans="1:45" ht="12.75" customHeight="1">
      <c r="A82" s="1028"/>
      <c r="B82" s="1028"/>
      <c r="C82" s="1028"/>
      <c r="D82" s="1102"/>
      <c r="E82" s="1028"/>
      <c r="F82" s="1028"/>
      <c r="G82" s="1028"/>
      <c r="H82" s="1028"/>
      <c r="I82" s="1028"/>
      <c r="J82" s="1102"/>
      <c r="K82" s="1028"/>
      <c r="L82" s="1028"/>
      <c r="M82" s="1028"/>
      <c r="N82" s="1028"/>
      <c r="O82" s="1028"/>
      <c r="P82" s="1028"/>
      <c r="Q82" s="1028"/>
      <c r="R82" s="1162"/>
      <c r="S82" s="713"/>
      <c r="T82" s="747"/>
      <c r="U82" s="1028"/>
      <c r="V82" s="1102"/>
      <c r="W82" s="1165"/>
      <c r="X82" s="1028"/>
      <c r="Y82" s="1028"/>
      <c r="Z82" s="1028"/>
      <c r="AA82" s="1028"/>
      <c r="AB82" s="1028"/>
      <c r="AC82" s="1028"/>
      <c r="AD82" s="1028"/>
      <c r="AE82" s="1028"/>
      <c r="AF82" s="1028"/>
      <c r="AG82" s="1028"/>
      <c r="AH82" s="1028"/>
      <c r="AI82" s="1028"/>
      <c r="AJ82" s="1028"/>
      <c r="AK82" s="1028"/>
      <c r="AL82" s="1028"/>
      <c r="AM82" s="1028"/>
      <c r="AN82" s="1028"/>
      <c r="AO82" s="1028"/>
      <c r="AP82" s="1028"/>
      <c r="AQ82" s="1028"/>
      <c r="AR82" s="1028"/>
      <c r="AS82" s="1028"/>
    </row>
    <row r="83" spans="1:45" ht="12.75" customHeight="1">
      <c r="A83" s="1028"/>
      <c r="B83" s="1028"/>
      <c r="C83" s="1028"/>
      <c r="D83" s="1102"/>
      <c r="E83" s="1028"/>
      <c r="F83" s="1028"/>
      <c r="G83" s="1028"/>
      <c r="H83" s="1028"/>
      <c r="I83" s="1028"/>
      <c r="J83" s="1102"/>
      <c r="K83" s="1028"/>
      <c r="L83" s="1028"/>
      <c r="M83" s="1028"/>
      <c r="N83" s="1028"/>
      <c r="O83" s="1028"/>
      <c r="P83" s="1028"/>
      <c r="Q83" s="1028"/>
      <c r="R83" s="1162"/>
      <c r="S83" s="713"/>
      <c r="T83" s="747"/>
      <c r="U83" s="1028"/>
      <c r="V83" s="1102"/>
      <c r="W83" s="1165"/>
      <c r="X83" s="1028"/>
      <c r="Y83" s="1028"/>
      <c r="Z83" s="1028"/>
      <c r="AA83" s="1028"/>
      <c r="AB83" s="1028"/>
      <c r="AC83" s="1028"/>
      <c r="AD83" s="1028"/>
      <c r="AE83" s="1028"/>
      <c r="AF83" s="1028"/>
      <c r="AG83" s="1028"/>
      <c r="AH83" s="1028"/>
      <c r="AI83" s="1028"/>
      <c r="AJ83" s="1028"/>
      <c r="AK83" s="1028"/>
      <c r="AL83" s="1028"/>
      <c r="AM83" s="1028"/>
      <c r="AN83" s="1028"/>
      <c r="AO83" s="1028"/>
      <c r="AP83" s="1028"/>
      <c r="AQ83" s="1028"/>
      <c r="AR83" s="1028"/>
      <c r="AS83" s="1028"/>
    </row>
    <row r="84" spans="1:45" ht="12.75" customHeight="1">
      <c r="A84" s="1028"/>
      <c r="B84" s="1028"/>
      <c r="C84" s="1028"/>
      <c r="D84" s="1102"/>
      <c r="E84" s="1028"/>
      <c r="F84" s="1028"/>
      <c r="G84" s="1028"/>
      <c r="H84" s="1028"/>
      <c r="I84" s="1028"/>
      <c r="J84" s="1102"/>
      <c r="K84" s="1028"/>
      <c r="L84" s="1028"/>
      <c r="M84" s="1028"/>
      <c r="N84" s="1028"/>
      <c r="O84" s="1028"/>
      <c r="P84" s="1028"/>
      <c r="Q84" s="1028"/>
      <c r="R84" s="1162"/>
      <c r="S84" s="713"/>
      <c r="T84" s="747"/>
      <c r="U84" s="1028"/>
      <c r="V84" s="1102"/>
      <c r="W84" s="1165"/>
      <c r="X84" s="1028"/>
      <c r="Y84" s="1028"/>
      <c r="Z84" s="1028"/>
      <c r="AA84" s="1028"/>
      <c r="AB84" s="1028"/>
      <c r="AC84" s="1028"/>
      <c r="AD84" s="1028"/>
      <c r="AE84" s="1028"/>
      <c r="AF84" s="1028"/>
      <c r="AG84" s="1028"/>
      <c r="AH84" s="1028"/>
      <c r="AI84" s="1028"/>
      <c r="AJ84" s="1028"/>
      <c r="AK84" s="1028"/>
      <c r="AL84" s="1028"/>
      <c r="AM84" s="1028"/>
      <c r="AN84" s="1028"/>
      <c r="AO84" s="1028"/>
      <c r="AP84" s="1028"/>
      <c r="AQ84" s="1028"/>
      <c r="AR84" s="1028"/>
      <c r="AS84" s="1028"/>
    </row>
    <row r="85" spans="1:45" ht="12.75" customHeight="1">
      <c r="A85" s="1028"/>
      <c r="B85" s="1028"/>
      <c r="C85" s="1028"/>
      <c r="D85" s="1102"/>
      <c r="E85" s="1028"/>
      <c r="F85" s="1028"/>
      <c r="G85" s="1028"/>
      <c r="H85" s="1028"/>
      <c r="I85" s="1028"/>
      <c r="J85" s="1102"/>
      <c r="K85" s="1028"/>
      <c r="L85" s="1028"/>
      <c r="M85" s="1028"/>
      <c r="N85" s="1028"/>
      <c r="O85" s="1028"/>
      <c r="P85" s="1028"/>
      <c r="Q85" s="1028"/>
      <c r="R85" s="1162"/>
      <c r="S85" s="713"/>
      <c r="T85" s="747"/>
      <c r="U85" s="1028"/>
      <c r="V85" s="1102"/>
      <c r="W85" s="1165"/>
      <c r="X85" s="1028"/>
      <c r="Y85" s="1028"/>
      <c r="Z85" s="1028"/>
      <c r="AA85" s="1028"/>
      <c r="AB85" s="1028"/>
      <c r="AC85" s="1028"/>
      <c r="AD85" s="1028"/>
      <c r="AE85" s="1028"/>
      <c r="AF85" s="1028"/>
      <c r="AG85" s="1028"/>
      <c r="AH85" s="1028"/>
      <c r="AI85" s="1028"/>
      <c r="AJ85" s="1028"/>
      <c r="AK85" s="1028"/>
      <c r="AL85" s="1028"/>
      <c r="AM85" s="1028"/>
      <c r="AN85" s="1028"/>
      <c r="AO85" s="1028"/>
      <c r="AP85" s="1028"/>
      <c r="AQ85" s="1028"/>
      <c r="AR85" s="1028"/>
      <c r="AS85" s="1028"/>
    </row>
    <row r="86" spans="1:45" ht="12.75" customHeight="1">
      <c r="A86" s="1028"/>
      <c r="B86" s="1028"/>
      <c r="C86" s="1028"/>
      <c r="D86" s="1102"/>
      <c r="E86" s="1028"/>
      <c r="F86" s="1028"/>
      <c r="G86" s="1028"/>
      <c r="H86" s="1028"/>
      <c r="I86" s="1028"/>
      <c r="J86" s="1102"/>
      <c r="K86" s="1028"/>
      <c r="L86" s="1028"/>
      <c r="M86" s="1028"/>
      <c r="N86" s="1028"/>
      <c r="O86" s="1028"/>
      <c r="P86" s="1028"/>
      <c r="Q86" s="1028"/>
      <c r="R86" s="1162"/>
      <c r="S86" s="713"/>
      <c r="T86" s="747"/>
      <c r="U86" s="1028"/>
      <c r="V86" s="1102"/>
      <c r="W86" s="1165"/>
      <c r="X86" s="1028"/>
      <c r="Y86" s="1028"/>
      <c r="Z86" s="1028"/>
      <c r="AA86" s="1028"/>
      <c r="AB86" s="1028"/>
      <c r="AC86" s="1028"/>
      <c r="AD86" s="1028"/>
      <c r="AE86" s="1028"/>
      <c r="AF86" s="1028"/>
      <c r="AG86" s="1028"/>
      <c r="AH86" s="1028"/>
      <c r="AI86" s="1028"/>
      <c r="AJ86" s="1028"/>
      <c r="AK86" s="1028"/>
      <c r="AL86" s="1028"/>
      <c r="AM86" s="1028"/>
      <c r="AN86" s="1028"/>
      <c r="AO86" s="1028"/>
      <c r="AP86" s="1028"/>
      <c r="AQ86" s="1028"/>
      <c r="AR86" s="1028"/>
      <c r="AS86" s="1028"/>
    </row>
    <row r="87" spans="1:45" ht="12.75" customHeight="1">
      <c r="A87" s="1028"/>
      <c r="B87" s="1028"/>
      <c r="C87" s="1028"/>
      <c r="D87" s="1102"/>
      <c r="E87" s="1028"/>
      <c r="F87" s="1028"/>
      <c r="G87" s="1028"/>
      <c r="H87" s="1028"/>
      <c r="I87" s="1028"/>
      <c r="J87" s="1102"/>
      <c r="K87" s="1028"/>
      <c r="L87" s="1028"/>
      <c r="M87" s="1028"/>
      <c r="N87" s="1028"/>
      <c r="O87" s="1028"/>
      <c r="P87" s="1028"/>
      <c r="Q87" s="1028"/>
      <c r="R87" s="1162"/>
      <c r="S87" s="713"/>
      <c r="T87" s="747"/>
      <c r="U87" s="1028"/>
      <c r="V87" s="1102"/>
      <c r="W87" s="1165"/>
      <c r="X87" s="1028"/>
      <c r="Y87" s="1028"/>
      <c r="Z87" s="1028"/>
      <c r="AA87" s="1028"/>
      <c r="AB87" s="1028"/>
      <c r="AC87" s="1028"/>
      <c r="AD87" s="1028"/>
      <c r="AE87" s="1028"/>
      <c r="AF87" s="1028"/>
      <c r="AG87" s="1028"/>
      <c r="AH87" s="1028"/>
      <c r="AI87" s="1028"/>
      <c r="AJ87" s="1028"/>
      <c r="AK87" s="1028"/>
      <c r="AL87" s="1028"/>
      <c r="AM87" s="1028"/>
      <c r="AN87" s="1028"/>
      <c r="AO87" s="1028"/>
      <c r="AP87" s="1028"/>
      <c r="AQ87" s="1028"/>
      <c r="AR87" s="1028"/>
      <c r="AS87" s="1028"/>
    </row>
    <row r="88" spans="1:45" ht="12.75" customHeight="1">
      <c r="A88" s="1028"/>
      <c r="B88" s="1028"/>
      <c r="C88" s="1028"/>
      <c r="D88" s="1102"/>
      <c r="E88" s="1028"/>
      <c r="F88" s="1028"/>
      <c r="G88" s="1028"/>
      <c r="H88" s="1028"/>
      <c r="I88" s="1028"/>
      <c r="J88" s="1102"/>
      <c r="K88" s="1028"/>
      <c r="L88" s="1028"/>
      <c r="M88" s="1028"/>
      <c r="N88" s="1028"/>
      <c r="O88" s="1028"/>
      <c r="P88" s="1028"/>
      <c r="Q88" s="1028"/>
      <c r="R88" s="1162"/>
      <c r="S88" s="713"/>
      <c r="T88" s="747"/>
      <c r="U88" s="1028"/>
      <c r="V88" s="1102"/>
      <c r="W88" s="1165"/>
      <c r="X88" s="1028"/>
      <c r="Y88" s="1028"/>
      <c r="Z88" s="1028"/>
      <c r="AA88" s="1028"/>
      <c r="AB88" s="1028"/>
      <c r="AC88" s="1028"/>
      <c r="AD88" s="1028"/>
      <c r="AE88" s="1028"/>
      <c r="AF88" s="1028"/>
      <c r="AG88" s="1028"/>
      <c r="AH88" s="1028"/>
      <c r="AI88" s="1028"/>
      <c r="AJ88" s="1028"/>
      <c r="AK88" s="1028"/>
      <c r="AL88" s="1028"/>
      <c r="AM88" s="1028"/>
      <c r="AN88" s="1028"/>
      <c r="AO88" s="1028"/>
      <c r="AP88" s="1028"/>
      <c r="AQ88" s="1028"/>
      <c r="AR88" s="1028"/>
      <c r="AS88" s="1028"/>
    </row>
    <row r="89" spans="1:45" ht="12.75" customHeight="1">
      <c r="A89" s="1028"/>
      <c r="B89" s="1028"/>
      <c r="C89" s="1028"/>
      <c r="D89" s="1102"/>
      <c r="E89" s="1028"/>
      <c r="F89" s="1028"/>
      <c r="G89" s="1028"/>
      <c r="H89" s="1028"/>
      <c r="I89" s="1028"/>
      <c r="J89" s="1102"/>
      <c r="K89" s="1028"/>
      <c r="L89" s="1028"/>
      <c r="M89" s="1028"/>
      <c r="N89" s="1028"/>
      <c r="O89" s="1028"/>
      <c r="P89" s="1028"/>
      <c r="Q89" s="1028"/>
      <c r="R89" s="1162"/>
      <c r="S89" s="713"/>
      <c r="T89" s="747"/>
      <c r="U89" s="1028"/>
      <c r="V89" s="1102"/>
      <c r="W89" s="1165"/>
      <c r="X89" s="1028"/>
      <c r="Y89" s="1028"/>
      <c r="Z89" s="1028"/>
      <c r="AA89" s="1028"/>
      <c r="AB89" s="1028"/>
      <c r="AC89" s="1028"/>
      <c r="AD89" s="1028"/>
      <c r="AE89" s="1028"/>
      <c r="AF89" s="1028"/>
      <c r="AG89" s="1028"/>
      <c r="AH89" s="1028"/>
      <c r="AI89" s="1028"/>
      <c r="AJ89" s="1028"/>
      <c r="AK89" s="1028"/>
      <c r="AL89" s="1028"/>
      <c r="AM89" s="1028"/>
      <c r="AN89" s="1028"/>
      <c r="AO89" s="1028"/>
      <c r="AP89" s="1028"/>
      <c r="AQ89" s="1028"/>
      <c r="AR89" s="1028"/>
      <c r="AS89" s="1028"/>
    </row>
    <row r="90" spans="1:45" ht="12.75" customHeight="1">
      <c r="A90" s="1028"/>
      <c r="B90" s="1028"/>
      <c r="C90" s="1028"/>
      <c r="D90" s="1102"/>
      <c r="E90" s="1028"/>
      <c r="F90" s="1028"/>
      <c r="G90" s="1028"/>
      <c r="H90" s="1028"/>
      <c r="I90" s="1028"/>
      <c r="J90" s="1102"/>
      <c r="K90" s="1028"/>
      <c r="L90" s="1028"/>
      <c r="M90" s="1028"/>
      <c r="N90" s="1028"/>
      <c r="O90" s="1028"/>
      <c r="P90" s="1028"/>
      <c r="Q90" s="1028"/>
      <c r="R90" s="1162"/>
      <c r="S90" s="713"/>
      <c r="T90" s="747"/>
      <c r="U90" s="1028"/>
      <c r="V90" s="1102"/>
      <c r="W90" s="1165"/>
      <c r="X90" s="1028"/>
      <c r="Y90" s="1028"/>
      <c r="Z90" s="1028"/>
      <c r="AA90" s="1028"/>
      <c r="AB90" s="1028"/>
      <c r="AC90" s="1028"/>
      <c r="AD90" s="1028"/>
      <c r="AE90" s="1028"/>
      <c r="AF90" s="1028"/>
      <c r="AG90" s="1028"/>
      <c r="AH90" s="1028"/>
      <c r="AI90" s="1028"/>
      <c r="AJ90" s="1028"/>
      <c r="AK90" s="1028"/>
      <c r="AL90" s="1028"/>
      <c r="AM90" s="1028"/>
      <c r="AN90" s="1028"/>
      <c r="AO90" s="1028"/>
      <c r="AP90" s="1028"/>
      <c r="AQ90" s="1028"/>
      <c r="AR90" s="1028"/>
      <c r="AS90" s="1028"/>
    </row>
    <row r="91" spans="1:45" ht="12.75" customHeight="1">
      <c r="A91" s="1028"/>
      <c r="B91" s="1028"/>
      <c r="C91" s="1028"/>
      <c r="D91" s="1102"/>
      <c r="E91" s="1028"/>
      <c r="F91" s="1028"/>
      <c r="G91" s="1028"/>
      <c r="H91" s="1028"/>
      <c r="I91" s="1028"/>
      <c r="J91" s="1102"/>
      <c r="K91" s="1028"/>
      <c r="L91" s="1028"/>
      <c r="M91" s="1028"/>
      <c r="N91" s="1028"/>
      <c r="O91" s="1028"/>
      <c r="P91" s="1028"/>
      <c r="Q91" s="1028"/>
      <c r="R91" s="1162"/>
      <c r="S91" s="713"/>
      <c r="T91" s="747"/>
      <c r="U91" s="1028"/>
      <c r="V91" s="1102"/>
      <c r="W91" s="1165"/>
      <c r="X91" s="1028"/>
      <c r="Y91" s="1028"/>
      <c r="Z91" s="1028"/>
      <c r="AA91" s="1028"/>
      <c r="AB91" s="1028"/>
      <c r="AC91" s="1028"/>
      <c r="AD91" s="1028"/>
      <c r="AE91" s="1028"/>
      <c r="AF91" s="1028"/>
      <c r="AG91" s="1028"/>
      <c r="AH91" s="1028"/>
      <c r="AI91" s="1028"/>
      <c r="AJ91" s="1028"/>
      <c r="AK91" s="1028"/>
      <c r="AL91" s="1028"/>
      <c r="AM91" s="1028"/>
      <c r="AN91" s="1028"/>
      <c r="AO91" s="1028"/>
      <c r="AP91" s="1028"/>
      <c r="AQ91" s="1028"/>
      <c r="AR91" s="1028"/>
      <c r="AS91" s="1028"/>
    </row>
    <row r="92" spans="1:45" ht="12.75" customHeight="1">
      <c r="A92" s="1028"/>
      <c r="B92" s="1028"/>
      <c r="C92" s="1028"/>
      <c r="D92" s="1102"/>
      <c r="E92" s="1028"/>
      <c r="F92" s="1028"/>
      <c r="G92" s="1028"/>
      <c r="H92" s="1028"/>
      <c r="I92" s="1028"/>
      <c r="J92" s="1102"/>
      <c r="K92" s="1028"/>
      <c r="L92" s="1028"/>
      <c r="M92" s="1028"/>
      <c r="N92" s="1028"/>
      <c r="O92" s="1028"/>
      <c r="P92" s="1028"/>
      <c r="Q92" s="1028"/>
      <c r="R92" s="1162"/>
      <c r="S92" s="713"/>
      <c r="T92" s="747"/>
      <c r="U92" s="1028"/>
      <c r="V92" s="1102"/>
      <c r="W92" s="1165"/>
      <c r="X92" s="1028"/>
      <c r="Y92" s="1028"/>
      <c r="Z92" s="1028"/>
      <c r="AA92" s="1028"/>
      <c r="AB92" s="1028"/>
      <c r="AC92" s="1028"/>
      <c r="AD92" s="1028"/>
      <c r="AE92" s="1028"/>
      <c r="AF92" s="1028"/>
      <c r="AG92" s="1028"/>
      <c r="AH92" s="1028"/>
      <c r="AI92" s="1028"/>
      <c r="AJ92" s="1028"/>
      <c r="AK92" s="1028"/>
      <c r="AL92" s="1028"/>
      <c r="AM92" s="1028"/>
      <c r="AN92" s="1028"/>
      <c r="AO92" s="1028"/>
      <c r="AP92" s="1028"/>
      <c r="AQ92" s="1028"/>
      <c r="AR92" s="1028"/>
      <c r="AS92" s="1028"/>
    </row>
    <row r="93" spans="1:45" ht="12.75" customHeight="1">
      <c r="A93" s="1028"/>
      <c r="B93" s="1028"/>
      <c r="C93" s="1028"/>
      <c r="D93" s="1102"/>
      <c r="E93" s="1028"/>
      <c r="F93" s="1028"/>
      <c r="G93" s="1028"/>
      <c r="H93" s="1028"/>
      <c r="I93" s="1028"/>
      <c r="J93" s="1102"/>
      <c r="K93" s="1028"/>
      <c r="L93" s="1028"/>
      <c r="M93" s="1028"/>
      <c r="N93" s="1028"/>
      <c r="O93" s="1028"/>
      <c r="P93" s="1028"/>
      <c r="Q93" s="1028"/>
      <c r="R93" s="1162"/>
      <c r="S93" s="713"/>
      <c r="T93" s="747"/>
      <c r="U93" s="1028"/>
      <c r="V93" s="1102"/>
      <c r="W93" s="1165"/>
      <c r="X93" s="1028"/>
      <c r="Y93" s="1028"/>
      <c r="Z93" s="1028"/>
      <c r="AA93" s="1028"/>
      <c r="AB93" s="1028"/>
      <c r="AC93" s="1028"/>
      <c r="AD93" s="1028"/>
      <c r="AE93" s="1028"/>
      <c r="AF93" s="1028"/>
      <c r="AG93" s="1028"/>
      <c r="AH93" s="1028"/>
      <c r="AI93" s="1028"/>
      <c r="AJ93" s="1028"/>
      <c r="AK93" s="1028"/>
      <c r="AL93" s="1028"/>
      <c r="AM93" s="1028"/>
      <c r="AN93" s="1028"/>
      <c r="AO93" s="1028"/>
      <c r="AP93" s="1028"/>
      <c r="AQ93" s="1028"/>
      <c r="AR93" s="1028"/>
      <c r="AS93" s="1028"/>
    </row>
    <row r="94" spans="1:45" ht="12.75" customHeight="1">
      <c r="A94" s="1028"/>
      <c r="B94" s="1028"/>
      <c r="C94" s="1028"/>
      <c r="D94" s="1102"/>
      <c r="E94" s="1028"/>
      <c r="F94" s="1028"/>
      <c r="G94" s="1028"/>
      <c r="H94" s="1028"/>
      <c r="I94" s="1028"/>
      <c r="J94" s="1102"/>
      <c r="K94" s="1028"/>
      <c r="L94" s="1028"/>
      <c r="M94" s="1028"/>
      <c r="N94" s="1028"/>
      <c r="O94" s="1028"/>
      <c r="P94" s="1028"/>
      <c r="Q94" s="1028"/>
      <c r="R94" s="1162"/>
      <c r="S94" s="713"/>
      <c r="T94" s="747"/>
      <c r="U94" s="1028"/>
      <c r="V94" s="1102"/>
      <c r="W94" s="1165"/>
      <c r="X94" s="1028"/>
      <c r="Y94" s="1028"/>
      <c r="Z94" s="1028"/>
      <c r="AA94" s="1028"/>
      <c r="AB94" s="1028"/>
      <c r="AC94" s="1028"/>
      <c r="AD94" s="1028"/>
      <c r="AE94" s="1028"/>
      <c r="AF94" s="1028"/>
      <c r="AG94" s="1028"/>
      <c r="AH94" s="1028"/>
      <c r="AI94" s="1028"/>
      <c r="AJ94" s="1028"/>
      <c r="AK94" s="1028"/>
      <c r="AL94" s="1028"/>
      <c r="AM94" s="1028"/>
      <c r="AN94" s="1028"/>
      <c r="AO94" s="1028"/>
      <c r="AP94" s="1028"/>
      <c r="AQ94" s="1028"/>
      <c r="AR94" s="1028"/>
      <c r="AS94" s="1028"/>
    </row>
    <row r="95" spans="1:45" ht="12.75" customHeight="1">
      <c r="A95" s="1028"/>
      <c r="B95" s="1028"/>
      <c r="C95" s="1028"/>
      <c r="D95" s="1102"/>
      <c r="E95" s="1028"/>
      <c r="F95" s="1028"/>
      <c r="G95" s="1028"/>
      <c r="H95" s="1028"/>
      <c r="I95" s="1028"/>
      <c r="J95" s="1102"/>
      <c r="K95" s="1028"/>
      <c r="L95" s="1028"/>
      <c r="M95" s="1028"/>
      <c r="N95" s="1028"/>
      <c r="O95" s="1028"/>
      <c r="P95" s="1028"/>
      <c r="Q95" s="1028"/>
      <c r="R95" s="1162"/>
      <c r="S95" s="713"/>
      <c r="T95" s="747"/>
      <c r="U95" s="1028"/>
      <c r="V95" s="1102"/>
      <c r="W95" s="1165"/>
      <c r="X95" s="1028"/>
      <c r="Y95" s="1028"/>
      <c r="Z95" s="1028"/>
      <c r="AA95" s="1028"/>
      <c r="AB95" s="1028"/>
      <c r="AC95" s="1028"/>
      <c r="AD95" s="1028"/>
      <c r="AE95" s="1028"/>
      <c r="AF95" s="1028"/>
      <c r="AG95" s="1028"/>
      <c r="AH95" s="1028"/>
      <c r="AI95" s="1028"/>
      <c r="AJ95" s="1028"/>
      <c r="AK95" s="1028"/>
      <c r="AL95" s="1028"/>
      <c r="AM95" s="1028"/>
      <c r="AN95" s="1028"/>
      <c r="AO95" s="1028"/>
      <c r="AP95" s="1028"/>
      <c r="AQ95" s="1028"/>
      <c r="AR95" s="1028"/>
      <c r="AS95" s="1028"/>
    </row>
    <row r="96" spans="1:45" ht="12.75" customHeight="1">
      <c r="A96" s="1028"/>
      <c r="B96" s="1028"/>
      <c r="C96" s="1028"/>
      <c r="D96" s="1102"/>
      <c r="E96" s="1028"/>
      <c r="F96" s="1028"/>
      <c r="G96" s="1028"/>
      <c r="H96" s="1028"/>
      <c r="I96" s="1028"/>
      <c r="J96" s="1102"/>
      <c r="K96" s="1028"/>
      <c r="L96" s="1028"/>
      <c r="M96" s="1028"/>
      <c r="N96" s="1028"/>
      <c r="O96" s="1028"/>
      <c r="P96" s="1028"/>
      <c r="Q96" s="1028"/>
      <c r="R96" s="1162"/>
      <c r="S96" s="713"/>
      <c r="T96" s="747"/>
      <c r="U96" s="1028"/>
      <c r="V96" s="1102"/>
      <c r="W96" s="1165"/>
      <c r="X96" s="1028"/>
      <c r="Y96" s="1028"/>
      <c r="Z96" s="1028"/>
      <c r="AA96" s="1028"/>
      <c r="AB96" s="1028"/>
      <c r="AC96" s="1028"/>
      <c r="AD96" s="1028"/>
      <c r="AE96" s="1028"/>
      <c r="AF96" s="1028"/>
      <c r="AG96" s="1028"/>
      <c r="AH96" s="1028"/>
      <c r="AI96" s="1028"/>
      <c r="AJ96" s="1028"/>
      <c r="AK96" s="1028"/>
      <c r="AL96" s="1028"/>
      <c r="AM96" s="1028"/>
      <c r="AN96" s="1028"/>
      <c r="AO96" s="1028"/>
      <c r="AP96" s="1028"/>
      <c r="AQ96" s="1028"/>
      <c r="AR96" s="1028"/>
      <c r="AS96" s="1028"/>
    </row>
    <row r="97" spans="1:45" ht="12.75" customHeight="1">
      <c r="A97" s="1028"/>
      <c r="B97" s="1028"/>
      <c r="C97" s="1028"/>
      <c r="D97" s="1102"/>
      <c r="E97" s="1028"/>
      <c r="F97" s="1028"/>
      <c r="G97" s="1028"/>
      <c r="H97" s="1028"/>
      <c r="I97" s="1028"/>
      <c r="J97" s="1102"/>
      <c r="K97" s="1028"/>
      <c r="L97" s="1028"/>
      <c r="M97" s="1028"/>
      <c r="N97" s="1028"/>
      <c r="O97" s="1028"/>
      <c r="P97" s="1028"/>
      <c r="Q97" s="1028"/>
      <c r="R97" s="1162"/>
      <c r="S97" s="713"/>
      <c r="T97" s="747"/>
      <c r="U97" s="1028"/>
      <c r="V97" s="1102"/>
      <c r="W97" s="1165"/>
      <c r="X97" s="1028"/>
      <c r="Y97" s="1028"/>
      <c r="Z97" s="1028"/>
      <c r="AA97" s="1028"/>
      <c r="AB97" s="1028"/>
      <c r="AC97" s="1028"/>
      <c r="AD97" s="1028"/>
      <c r="AE97" s="1028"/>
      <c r="AF97" s="1028"/>
      <c r="AG97" s="1028"/>
      <c r="AH97" s="1028"/>
      <c r="AI97" s="1028"/>
      <c r="AJ97" s="1028"/>
      <c r="AK97" s="1028"/>
      <c r="AL97" s="1028"/>
      <c r="AM97" s="1028"/>
      <c r="AN97" s="1028"/>
      <c r="AO97" s="1028"/>
      <c r="AP97" s="1028"/>
      <c r="AQ97" s="1028"/>
      <c r="AR97" s="1028"/>
      <c r="AS97" s="1028"/>
    </row>
    <row r="98" spans="1:45" ht="12.75" customHeight="1">
      <c r="A98" s="1028"/>
      <c r="B98" s="1028"/>
      <c r="C98" s="1028"/>
      <c r="D98" s="1102"/>
      <c r="E98" s="1028"/>
      <c r="F98" s="1028"/>
      <c r="G98" s="1028"/>
      <c r="H98" s="1028"/>
      <c r="I98" s="1028"/>
      <c r="J98" s="1102"/>
      <c r="K98" s="1028"/>
      <c r="L98" s="1028"/>
      <c r="M98" s="1028"/>
      <c r="N98" s="1028"/>
      <c r="O98" s="1028"/>
      <c r="P98" s="1028"/>
      <c r="Q98" s="1028"/>
      <c r="R98" s="1162"/>
      <c r="S98" s="713"/>
      <c r="T98" s="747"/>
      <c r="U98" s="1028"/>
      <c r="V98" s="1102"/>
      <c r="W98" s="1165"/>
      <c r="X98" s="1028"/>
      <c r="Y98" s="1028"/>
      <c r="Z98" s="1028"/>
      <c r="AA98" s="1028"/>
      <c r="AB98" s="1028"/>
      <c r="AC98" s="1028"/>
      <c r="AD98" s="1028"/>
      <c r="AE98" s="1028"/>
      <c r="AF98" s="1028"/>
      <c r="AG98" s="1028"/>
      <c r="AH98" s="1028"/>
      <c r="AI98" s="1028"/>
      <c r="AJ98" s="1028"/>
      <c r="AK98" s="1028"/>
      <c r="AL98" s="1028"/>
      <c r="AM98" s="1028"/>
      <c r="AN98" s="1028"/>
      <c r="AO98" s="1028"/>
      <c r="AP98" s="1028"/>
      <c r="AQ98" s="1028"/>
      <c r="AR98" s="1028"/>
      <c r="AS98" s="1028"/>
    </row>
    <row r="99" spans="1:45" ht="12.75" customHeight="1">
      <c r="A99" s="1028"/>
      <c r="B99" s="1028"/>
      <c r="C99" s="1028"/>
      <c r="D99" s="1102"/>
      <c r="E99" s="1028"/>
      <c r="F99" s="1028"/>
      <c r="G99" s="1028"/>
      <c r="H99" s="1028"/>
      <c r="I99" s="1028"/>
      <c r="J99" s="1102"/>
      <c r="K99" s="1028"/>
      <c r="L99" s="1028"/>
      <c r="M99" s="1028"/>
      <c r="N99" s="1028"/>
      <c r="O99" s="1028"/>
      <c r="P99" s="1028"/>
      <c r="Q99" s="1028"/>
      <c r="R99" s="1162"/>
      <c r="S99" s="713"/>
      <c r="T99" s="747"/>
      <c r="U99" s="1028"/>
      <c r="V99" s="1102"/>
      <c r="W99" s="1165"/>
      <c r="X99" s="1028"/>
      <c r="Y99" s="1028"/>
      <c r="Z99" s="1028"/>
      <c r="AA99" s="1028"/>
      <c r="AB99" s="1028"/>
      <c r="AC99" s="1028"/>
      <c r="AD99" s="1028"/>
      <c r="AE99" s="1028"/>
      <c r="AF99" s="1028"/>
      <c r="AG99" s="1028"/>
      <c r="AH99" s="1028"/>
      <c r="AI99" s="1028"/>
      <c r="AJ99" s="1028"/>
      <c r="AK99" s="1028"/>
      <c r="AL99" s="1028"/>
      <c r="AM99" s="1028"/>
      <c r="AN99" s="1028"/>
      <c r="AO99" s="1028"/>
      <c r="AP99" s="1028"/>
      <c r="AQ99" s="1028"/>
      <c r="AR99" s="1028"/>
      <c r="AS99" s="1028"/>
    </row>
    <row r="100" spans="1:45" ht="12.75" customHeight="1">
      <c r="A100" s="1028"/>
      <c r="B100" s="1028"/>
      <c r="C100" s="1028"/>
      <c r="D100" s="1102"/>
      <c r="E100" s="1028"/>
      <c r="F100" s="1028"/>
      <c r="G100" s="1028"/>
      <c r="H100" s="1028"/>
      <c r="I100" s="1028"/>
      <c r="J100" s="1102"/>
      <c r="K100" s="1028"/>
      <c r="L100" s="1028"/>
      <c r="M100" s="1028"/>
      <c r="N100" s="1028"/>
      <c r="O100" s="1028"/>
      <c r="P100" s="1028"/>
      <c r="Q100" s="1028"/>
      <c r="R100" s="1162"/>
      <c r="S100" s="713"/>
      <c r="T100" s="747"/>
      <c r="U100" s="1028"/>
      <c r="V100" s="1102"/>
      <c r="W100" s="1165"/>
      <c r="X100" s="1028"/>
      <c r="Y100" s="1028"/>
      <c r="Z100" s="1028"/>
      <c r="AA100" s="1028"/>
      <c r="AB100" s="1028"/>
      <c r="AC100" s="1028"/>
      <c r="AD100" s="1028"/>
      <c r="AE100" s="1028"/>
      <c r="AF100" s="1028"/>
      <c r="AG100" s="1028"/>
      <c r="AH100" s="1028"/>
      <c r="AI100" s="1028"/>
      <c r="AJ100" s="1028"/>
      <c r="AK100" s="1028"/>
      <c r="AL100" s="1028"/>
      <c r="AM100" s="1028"/>
      <c r="AN100" s="1028"/>
      <c r="AO100" s="1028"/>
      <c r="AP100" s="1028"/>
      <c r="AQ100" s="1028"/>
      <c r="AR100" s="1028"/>
      <c r="AS100" s="1028"/>
    </row>
    <row r="101" spans="1:45" ht="12.75" customHeight="1">
      <c r="A101" s="1028"/>
      <c r="B101" s="1028"/>
      <c r="C101" s="1028"/>
      <c r="D101" s="1102"/>
      <c r="E101" s="1028"/>
      <c r="F101" s="1028"/>
      <c r="G101" s="1028"/>
      <c r="H101" s="1028"/>
      <c r="I101" s="1028"/>
      <c r="J101" s="1102"/>
      <c r="K101" s="1028"/>
      <c r="L101" s="1028"/>
      <c r="M101" s="1028"/>
      <c r="N101" s="1028"/>
      <c r="O101" s="1028"/>
      <c r="P101" s="1028"/>
      <c r="Q101" s="1028"/>
      <c r="R101" s="1162"/>
      <c r="S101" s="713"/>
      <c r="T101" s="747"/>
      <c r="U101" s="1028"/>
      <c r="V101" s="1102"/>
      <c r="W101" s="1165"/>
      <c r="X101" s="1028"/>
      <c r="Y101" s="1028"/>
      <c r="Z101" s="1028"/>
      <c r="AA101" s="1028"/>
      <c r="AB101" s="1028"/>
      <c r="AC101" s="1028"/>
      <c r="AD101" s="1028"/>
      <c r="AE101" s="1028"/>
      <c r="AF101" s="1028"/>
      <c r="AG101" s="1028"/>
      <c r="AH101" s="1028"/>
      <c r="AI101" s="1028"/>
      <c r="AJ101" s="1028"/>
      <c r="AK101" s="1028"/>
      <c r="AL101" s="1028"/>
      <c r="AM101" s="1028"/>
      <c r="AN101" s="1028"/>
      <c r="AO101" s="1028"/>
      <c r="AP101" s="1028"/>
      <c r="AQ101" s="1028"/>
      <c r="AR101" s="1028"/>
      <c r="AS101" s="1028"/>
    </row>
    <row r="102" spans="1:45" ht="12.75" customHeight="1">
      <c r="A102" s="1028"/>
      <c r="B102" s="1028"/>
      <c r="C102" s="1028"/>
      <c r="D102" s="1102"/>
      <c r="E102" s="1028"/>
      <c r="F102" s="1028"/>
      <c r="G102" s="1028"/>
      <c r="H102" s="1028"/>
      <c r="I102" s="1028"/>
      <c r="J102" s="1102"/>
      <c r="K102" s="1028"/>
      <c r="L102" s="1028"/>
      <c r="M102" s="1028"/>
      <c r="N102" s="1028"/>
      <c r="O102" s="1028"/>
      <c r="P102" s="1028"/>
      <c r="Q102" s="1028"/>
      <c r="R102" s="1162"/>
      <c r="S102" s="713"/>
      <c r="T102" s="747"/>
      <c r="U102" s="1028"/>
      <c r="V102" s="1102"/>
      <c r="W102" s="1165"/>
      <c r="X102" s="1028"/>
      <c r="Y102" s="1028"/>
      <c r="Z102" s="1028"/>
      <c r="AA102" s="1028"/>
      <c r="AB102" s="1028"/>
      <c r="AC102" s="1028"/>
      <c r="AD102" s="1028"/>
      <c r="AE102" s="1028"/>
      <c r="AF102" s="1028"/>
      <c r="AG102" s="1028"/>
      <c r="AH102" s="1028"/>
      <c r="AI102" s="1028"/>
      <c r="AJ102" s="1028"/>
      <c r="AK102" s="1028"/>
      <c r="AL102" s="1028"/>
      <c r="AM102" s="1028"/>
      <c r="AN102" s="1028"/>
      <c r="AO102" s="1028"/>
      <c r="AP102" s="1028"/>
      <c r="AQ102" s="1028"/>
      <c r="AR102" s="1028"/>
      <c r="AS102" s="1028"/>
    </row>
    <row r="103" spans="1:45" ht="12.75" customHeight="1">
      <c r="A103" s="1028"/>
      <c r="B103" s="1028"/>
      <c r="C103" s="1028"/>
      <c r="D103" s="1102"/>
      <c r="E103" s="1028"/>
      <c r="F103" s="1028"/>
      <c r="G103" s="1028"/>
      <c r="H103" s="1028"/>
      <c r="I103" s="1028"/>
      <c r="J103" s="1102"/>
      <c r="K103" s="1028"/>
      <c r="L103" s="1028"/>
      <c r="M103" s="1028"/>
      <c r="N103" s="1028"/>
      <c r="O103" s="1028"/>
      <c r="P103" s="1028"/>
      <c r="Q103" s="1028"/>
      <c r="R103" s="1162"/>
      <c r="S103" s="713"/>
      <c r="T103" s="747"/>
      <c r="U103" s="1028"/>
      <c r="V103" s="1102"/>
      <c r="W103" s="1165"/>
      <c r="X103" s="1028"/>
      <c r="Y103" s="1028"/>
      <c r="Z103" s="1028"/>
      <c r="AA103" s="1028"/>
      <c r="AB103" s="1028"/>
      <c r="AC103" s="1028"/>
      <c r="AD103" s="1028"/>
      <c r="AE103" s="1028"/>
      <c r="AF103" s="1028"/>
      <c r="AG103" s="1028"/>
      <c r="AH103" s="1028"/>
      <c r="AI103" s="1028"/>
      <c r="AJ103" s="1028"/>
      <c r="AK103" s="1028"/>
      <c r="AL103" s="1028"/>
      <c r="AM103" s="1028"/>
      <c r="AN103" s="1028"/>
      <c r="AO103" s="1028"/>
      <c r="AP103" s="1028"/>
      <c r="AQ103" s="1028"/>
      <c r="AR103" s="1028"/>
      <c r="AS103" s="1028"/>
    </row>
    <row r="104" spans="1:45" ht="12.75" customHeight="1">
      <c r="A104" s="1028"/>
      <c r="B104" s="1028"/>
      <c r="C104" s="1028"/>
      <c r="D104" s="1102"/>
      <c r="E104" s="1028"/>
      <c r="F104" s="1028"/>
      <c r="G104" s="1028"/>
      <c r="H104" s="1028"/>
      <c r="I104" s="1028"/>
      <c r="J104" s="1102"/>
      <c r="K104" s="1028"/>
      <c r="L104" s="1028"/>
      <c r="M104" s="1028"/>
      <c r="N104" s="1028"/>
      <c r="O104" s="1028"/>
      <c r="P104" s="1028"/>
      <c r="Q104" s="1028"/>
      <c r="R104" s="1162"/>
      <c r="S104" s="713"/>
      <c r="T104" s="747"/>
      <c r="U104" s="1028"/>
      <c r="V104" s="1102"/>
      <c r="W104" s="1165"/>
      <c r="X104" s="1028"/>
      <c r="Y104" s="1028"/>
      <c r="Z104" s="1028"/>
      <c r="AA104" s="1028"/>
      <c r="AB104" s="1028"/>
      <c r="AC104" s="1028"/>
      <c r="AD104" s="1028"/>
      <c r="AE104" s="1028"/>
      <c r="AF104" s="1028"/>
      <c r="AG104" s="1028"/>
      <c r="AH104" s="1028"/>
      <c r="AI104" s="1028"/>
      <c r="AJ104" s="1028"/>
      <c r="AK104" s="1028"/>
      <c r="AL104" s="1028"/>
      <c r="AM104" s="1028"/>
      <c r="AN104" s="1028"/>
      <c r="AO104" s="1028"/>
      <c r="AP104" s="1028"/>
      <c r="AQ104" s="1028"/>
      <c r="AR104" s="1028"/>
      <c r="AS104" s="1028"/>
    </row>
    <row r="105" spans="1:45" ht="12.75" customHeight="1">
      <c r="A105" s="1028"/>
      <c r="B105" s="1028"/>
      <c r="C105" s="1028"/>
      <c r="D105" s="1102"/>
      <c r="E105" s="1028"/>
      <c r="F105" s="1028"/>
      <c r="G105" s="1028"/>
      <c r="H105" s="1028"/>
      <c r="I105" s="1028"/>
      <c r="J105" s="1102"/>
      <c r="K105" s="1028"/>
      <c r="L105" s="1028"/>
      <c r="M105" s="1028"/>
      <c r="N105" s="1028"/>
      <c r="O105" s="1028"/>
      <c r="P105" s="1028"/>
      <c r="Q105" s="1028"/>
      <c r="R105" s="1162"/>
      <c r="S105" s="713"/>
      <c r="T105" s="747"/>
      <c r="U105" s="1028"/>
      <c r="V105" s="1102"/>
      <c r="W105" s="1165"/>
      <c r="X105" s="1028"/>
      <c r="Y105" s="1028"/>
      <c r="Z105" s="1028"/>
      <c r="AA105" s="1028"/>
      <c r="AB105" s="1028"/>
      <c r="AC105" s="1028"/>
      <c r="AD105" s="1028"/>
      <c r="AE105" s="1028"/>
      <c r="AF105" s="1028"/>
      <c r="AG105" s="1028"/>
      <c r="AH105" s="1028"/>
      <c r="AI105" s="1028"/>
      <c r="AJ105" s="1028"/>
      <c r="AK105" s="1028"/>
      <c r="AL105" s="1028"/>
      <c r="AM105" s="1028"/>
      <c r="AN105" s="1028"/>
      <c r="AO105" s="1028"/>
      <c r="AP105" s="1028"/>
      <c r="AQ105" s="1028"/>
      <c r="AR105" s="1028"/>
      <c r="AS105" s="1028"/>
    </row>
    <row r="106" spans="1:45" ht="12.75" customHeight="1">
      <c r="A106" s="1028"/>
      <c r="B106" s="1028"/>
      <c r="C106" s="1028"/>
      <c r="D106" s="1102"/>
      <c r="E106" s="1028"/>
      <c r="F106" s="1028"/>
      <c r="G106" s="1028"/>
      <c r="H106" s="1028"/>
      <c r="I106" s="1102"/>
      <c r="J106" s="1102"/>
      <c r="K106" s="1028"/>
      <c r="L106" s="1102"/>
      <c r="M106" s="1028"/>
      <c r="N106" s="1028"/>
      <c r="O106" s="1028"/>
      <c r="P106" s="1028"/>
      <c r="Q106" s="1028"/>
      <c r="R106" s="1162"/>
      <c r="S106" s="713"/>
      <c r="T106" s="747"/>
      <c r="U106" s="1028"/>
      <c r="V106" s="1102"/>
      <c r="W106" s="1165"/>
      <c r="X106" s="1028"/>
      <c r="Y106" s="1028"/>
      <c r="Z106" s="1028"/>
      <c r="AA106" s="1028"/>
      <c r="AB106" s="1028"/>
      <c r="AC106" s="1028"/>
      <c r="AD106" s="1028"/>
      <c r="AE106" s="1028"/>
      <c r="AF106" s="1028"/>
      <c r="AG106" s="1028"/>
      <c r="AH106" s="1028"/>
      <c r="AI106" s="1028"/>
      <c r="AJ106" s="1028"/>
      <c r="AK106" s="1028"/>
      <c r="AL106" s="1028"/>
      <c r="AM106" s="1028"/>
      <c r="AN106" s="1028"/>
      <c r="AO106" s="1028"/>
      <c r="AP106" s="1028"/>
      <c r="AQ106" s="1028"/>
      <c r="AR106" s="1028"/>
      <c r="AS106" s="1028"/>
    </row>
    <row r="107" spans="1:45" ht="12.75" customHeight="1">
      <c r="A107" s="1028"/>
      <c r="B107" s="1028"/>
      <c r="C107" s="1028"/>
      <c r="D107" s="1102"/>
      <c r="E107" s="1028"/>
      <c r="F107" s="1028"/>
      <c r="G107" s="1028"/>
      <c r="H107" s="1028"/>
      <c r="I107" s="1102"/>
      <c r="J107" s="1102"/>
      <c r="K107" s="1028"/>
      <c r="L107" s="1102"/>
      <c r="M107" s="1028"/>
      <c r="N107" s="1028"/>
      <c r="O107" s="1028"/>
      <c r="P107" s="1028"/>
      <c r="Q107" s="1028"/>
      <c r="R107" s="1162"/>
      <c r="S107" s="713"/>
      <c r="T107" s="747"/>
      <c r="U107" s="1028"/>
      <c r="V107" s="1102"/>
      <c r="W107" s="1165"/>
      <c r="X107" s="1028"/>
      <c r="Y107" s="1028"/>
      <c r="Z107" s="1028"/>
      <c r="AA107" s="1028"/>
      <c r="AB107" s="1028"/>
      <c r="AC107" s="1028"/>
      <c r="AD107" s="1028"/>
      <c r="AE107" s="1028"/>
      <c r="AF107" s="1028"/>
      <c r="AG107" s="1028"/>
      <c r="AH107" s="1028"/>
      <c r="AI107" s="1028"/>
      <c r="AJ107" s="1028"/>
      <c r="AK107" s="1028"/>
      <c r="AL107" s="1028"/>
      <c r="AM107" s="1028"/>
      <c r="AN107" s="1028"/>
      <c r="AO107" s="1028"/>
      <c r="AP107" s="1028"/>
      <c r="AQ107" s="1028"/>
      <c r="AR107" s="1028"/>
      <c r="AS107" s="1028"/>
    </row>
    <row r="108" spans="1:45" ht="12.75" customHeight="1">
      <c r="A108" s="1028"/>
      <c r="B108" s="1028"/>
      <c r="C108" s="1028"/>
      <c r="D108" s="1102"/>
      <c r="E108" s="1028"/>
      <c r="F108" s="1028"/>
      <c r="G108" s="1028"/>
      <c r="H108" s="1028"/>
      <c r="I108" s="1102"/>
      <c r="J108" s="1102"/>
      <c r="K108" s="1028"/>
      <c r="L108" s="1028"/>
      <c r="M108" s="1028"/>
      <c r="N108" s="1028"/>
      <c r="O108" s="1028"/>
      <c r="P108" s="1028"/>
      <c r="Q108" s="1028"/>
      <c r="R108" s="1162"/>
      <c r="S108" s="713"/>
      <c r="T108" s="747"/>
      <c r="U108" s="1028"/>
      <c r="V108" s="1102"/>
      <c r="W108" s="1165"/>
      <c r="X108" s="1028"/>
      <c r="Y108" s="1028"/>
      <c r="Z108" s="1028"/>
      <c r="AA108" s="1028"/>
      <c r="AB108" s="1028"/>
      <c r="AC108" s="1028"/>
      <c r="AD108" s="1028"/>
      <c r="AE108" s="1028"/>
      <c r="AF108" s="1028"/>
      <c r="AG108" s="1028"/>
      <c r="AH108" s="1028"/>
      <c r="AI108" s="1028"/>
      <c r="AJ108" s="1028"/>
      <c r="AK108" s="1028"/>
      <c r="AL108" s="1028"/>
      <c r="AM108" s="1028"/>
      <c r="AN108" s="1028"/>
      <c r="AO108" s="1028"/>
      <c r="AP108" s="1028"/>
      <c r="AQ108" s="1028"/>
      <c r="AR108" s="1028"/>
      <c r="AS108" s="1028"/>
    </row>
    <row r="109" spans="1:45" ht="12.75" customHeight="1">
      <c r="A109" s="1028"/>
      <c r="B109" s="1028"/>
      <c r="C109" s="1028"/>
      <c r="D109" s="1102"/>
      <c r="E109" s="1028"/>
      <c r="F109" s="1028"/>
      <c r="G109" s="1028"/>
      <c r="H109" s="1028"/>
      <c r="I109" s="1102"/>
      <c r="J109" s="1102"/>
      <c r="K109" s="1028"/>
      <c r="L109" s="1028"/>
      <c r="M109" s="1028"/>
      <c r="N109" s="1028"/>
      <c r="O109" s="1028"/>
      <c r="P109" s="1028"/>
      <c r="Q109" s="1028"/>
      <c r="R109" s="1162"/>
      <c r="S109" s="713"/>
      <c r="T109" s="747"/>
      <c r="U109" s="1028"/>
      <c r="V109" s="1102"/>
      <c r="W109" s="1165"/>
      <c r="X109" s="1028"/>
      <c r="Y109" s="1028"/>
      <c r="Z109" s="1028"/>
      <c r="AA109" s="1028"/>
      <c r="AB109" s="1028"/>
      <c r="AC109" s="1028"/>
      <c r="AD109" s="1028"/>
      <c r="AE109" s="1028"/>
      <c r="AF109" s="1028"/>
      <c r="AG109" s="1028"/>
      <c r="AH109" s="1028"/>
      <c r="AI109" s="1028"/>
      <c r="AJ109" s="1028"/>
      <c r="AK109" s="1028"/>
      <c r="AL109" s="1028"/>
      <c r="AM109" s="1028"/>
      <c r="AN109" s="1028"/>
      <c r="AO109" s="1028"/>
      <c r="AP109" s="1028"/>
      <c r="AQ109" s="1028"/>
      <c r="AR109" s="1028"/>
      <c r="AS109" s="1028"/>
    </row>
    <row r="110" spans="1:45" ht="12.75" customHeight="1">
      <c r="A110" s="1028"/>
      <c r="B110" s="1028"/>
      <c r="C110" s="1028"/>
      <c r="D110" s="1102"/>
      <c r="E110" s="1028"/>
      <c r="F110" s="1028"/>
      <c r="G110" s="1028"/>
      <c r="H110" s="1028"/>
      <c r="I110" s="1102"/>
      <c r="J110" s="1102"/>
      <c r="K110" s="1028"/>
      <c r="L110" s="1028"/>
      <c r="M110" s="1028"/>
      <c r="N110" s="1028"/>
      <c r="O110" s="1028"/>
      <c r="P110" s="1028"/>
      <c r="Q110" s="1028"/>
      <c r="R110" s="1162"/>
      <c r="S110" s="713"/>
      <c r="T110" s="747"/>
      <c r="U110" s="1028"/>
      <c r="V110" s="1102"/>
      <c r="W110" s="1165"/>
      <c r="X110" s="1028"/>
      <c r="Y110" s="1028"/>
      <c r="Z110" s="1028"/>
      <c r="AA110" s="1028"/>
      <c r="AB110" s="1028"/>
      <c r="AC110" s="1028"/>
      <c r="AD110" s="1028"/>
      <c r="AE110" s="1028"/>
      <c r="AF110" s="1028"/>
      <c r="AG110" s="1028"/>
      <c r="AH110" s="1028"/>
      <c r="AI110" s="1028"/>
      <c r="AJ110" s="1028"/>
      <c r="AK110" s="1028"/>
      <c r="AL110" s="1028"/>
      <c r="AM110" s="1028"/>
      <c r="AN110" s="1028"/>
      <c r="AO110" s="1028"/>
      <c r="AP110" s="1028"/>
      <c r="AQ110" s="1028"/>
      <c r="AR110" s="1028"/>
      <c r="AS110" s="1028"/>
    </row>
    <row r="111" spans="1:45" ht="12.75" customHeight="1">
      <c r="A111" s="1028"/>
      <c r="B111" s="1028"/>
      <c r="C111" s="1028"/>
      <c r="D111" s="1102"/>
      <c r="E111" s="1028"/>
      <c r="F111" s="1028"/>
      <c r="G111" s="1028"/>
      <c r="H111" s="1028"/>
      <c r="I111" s="1102"/>
      <c r="J111" s="1102"/>
      <c r="K111" s="1028"/>
      <c r="L111" s="1028"/>
      <c r="M111" s="1028"/>
      <c r="N111" s="1028"/>
      <c r="O111" s="1028"/>
      <c r="P111" s="1028"/>
      <c r="Q111" s="1028"/>
      <c r="R111" s="1162"/>
      <c r="S111" s="713"/>
      <c r="T111" s="747"/>
      <c r="U111" s="1028"/>
      <c r="V111" s="1102"/>
      <c r="W111" s="1165"/>
      <c r="X111" s="1028"/>
      <c r="Y111" s="1028"/>
      <c r="Z111" s="1028"/>
      <c r="AA111" s="1028"/>
      <c r="AB111" s="1028"/>
      <c r="AC111" s="1028"/>
      <c r="AD111" s="1028"/>
      <c r="AE111" s="1028"/>
      <c r="AF111" s="1028"/>
      <c r="AG111" s="1028"/>
      <c r="AH111" s="1028"/>
      <c r="AI111" s="1028"/>
      <c r="AJ111" s="1028"/>
      <c r="AK111" s="1028"/>
      <c r="AL111" s="1028"/>
      <c r="AM111" s="1028"/>
      <c r="AN111" s="1028"/>
      <c r="AO111" s="1028"/>
      <c r="AP111" s="1028"/>
      <c r="AQ111" s="1028"/>
      <c r="AR111" s="1028"/>
      <c r="AS111" s="1028"/>
    </row>
    <row r="112" spans="1:45" ht="12.75" customHeight="1">
      <c r="A112" s="1028"/>
      <c r="B112" s="1028"/>
      <c r="C112" s="1028"/>
      <c r="D112" s="1102"/>
      <c r="E112" s="1028"/>
      <c r="F112" s="1028"/>
      <c r="G112" s="1028"/>
      <c r="H112" s="1028"/>
      <c r="I112" s="1028"/>
      <c r="J112" s="1102"/>
      <c r="K112" s="1028"/>
      <c r="L112" s="1028"/>
      <c r="M112" s="1028"/>
      <c r="N112" s="1028"/>
      <c r="O112" s="1028"/>
      <c r="P112" s="1028"/>
      <c r="Q112" s="1028"/>
      <c r="R112" s="1162"/>
      <c r="S112" s="713"/>
      <c r="T112" s="747"/>
      <c r="U112" s="1028"/>
      <c r="V112" s="1102"/>
      <c r="W112" s="1165"/>
      <c r="X112" s="1028"/>
      <c r="Y112" s="1028"/>
      <c r="Z112" s="1028"/>
      <c r="AA112" s="1028"/>
      <c r="AB112" s="1028"/>
      <c r="AC112" s="1028"/>
      <c r="AD112" s="1028"/>
      <c r="AE112" s="1028"/>
      <c r="AF112" s="1028"/>
      <c r="AG112" s="1028"/>
      <c r="AH112" s="1028"/>
      <c r="AI112" s="1028"/>
      <c r="AJ112" s="1028"/>
      <c r="AK112" s="1028"/>
      <c r="AL112" s="1028"/>
      <c r="AM112" s="1028"/>
      <c r="AN112" s="1028"/>
      <c r="AO112" s="1028"/>
      <c r="AP112" s="1028"/>
      <c r="AQ112" s="1028"/>
      <c r="AR112" s="1028"/>
      <c r="AS112" s="1028"/>
    </row>
    <row r="113" spans="1:45" ht="12.75" customHeight="1">
      <c r="A113" s="1028"/>
      <c r="B113" s="1028"/>
      <c r="C113" s="1028"/>
      <c r="D113" s="1102"/>
      <c r="E113" s="1028"/>
      <c r="F113" s="1028"/>
      <c r="G113" s="1028"/>
      <c r="H113" s="1028"/>
      <c r="I113" s="1028"/>
      <c r="J113" s="1102"/>
      <c r="K113" s="1028"/>
      <c r="L113" s="1028"/>
      <c r="M113" s="1028"/>
      <c r="N113" s="1028"/>
      <c r="O113" s="1028"/>
      <c r="P113" s="1028"/>
      <c r="Q113" s="1028"/>
      <c r="R113" s="1162"/>
      <c r="S113" s="713"/>
      <c r="T113" s="747"/>
      <c r="U113" s="1028"/>
      <c r="V113" s="1102"/>
      <c r="W113" s="1165"/>
      <c r="X113" s="1028"/>
      <c r="Y113" s="1028"/>
      <c r="Z113" s="1028"/>
      <c r="AA113" s="1028"/>
      <c r="AB113" s="1028"/>
      <c r="AC113" s="1028"/>
      <c r="AD113" s="1028"/>
      <c r="AE113" s="1028"/>
      <c r="AF113" s="1028"/>
      <c r="AG113" s="1028"/>
      <c r="AH113" s="1028"/>
      <c r="AI113" s="1028"/>
      <c r="AJ113" s="1028"/>
      <c r="AK113" s="1028"/>
      <c r="AL113" s="1028"/>
      <c r="AM113" s="1028"/>
      <c r="AN113" s="1028"/>
      <c r="AO113" s="1028"/>
      <c r="AP113" s="1028"/>
      <c r="AQ113" s="1028"/>
      <c r="AR113" s="1028"/>
      <c r="AS113" s="1028"/>
    </row>
    <row r="114" spans="1:45" ht="12.75" customHeight="1">
      <c r="A114" s="1028"/>
      <c r="B114" s="1028"/>
      <c r="C114" s="1028"/>
      <c r="D114" s="1102"/>
      <c r="E114" s="1028"/>
      <c r="F114" s="1028"/>
      <c r="G114" s="1028"/>
      <c r="H114" s="1028"/>
      <c r="I114" s="1028"/>
      <c r="J114" s="1102"/>
      <c r="K114" s="1028"/>
      <c r="L114" s="1028"/>
      <c r="M114" s="1028"/>
      <c r="N114" s="1028"/>
      <c r="O114" s="1028"/>
      <c r="P114" s="1028"/>
      <c r="Q114" s="1028"/>
      <c r="R114" s="1162"/>
      <c r="S114" s="713"/>
      <c r="T114" s="747"/>
      <c r="U114" s="1028"/>
      <c r="V114" s="1102"/>
      <c r="W114" s="1165"/>
      <c r="X114" s="1028"/>
      <c r="Y114" s="1028"/>
      <c r="Z114" s="1028"/>
      <c r="AA114" s="1028"/>
      <c r="AB114" s="1028"/>
      <c r="AC114" s="1028"/>
      <c r="AD114" s="1028"/>
      <c r="AE114" s="1028"/>
      <c r="AF114" s="1028"/>
      <c r="AG114" s="1028"/>
      <c r="AH114" s="1028"/>
      <c r="AI114" s="1028"/>
      <c r="AJ114" s="1028"/>
      <c r="AK114" s="1028"/>
      <c r="AL114" s="1028"/>
      <c r="AM114" s="1028"/>
      <c r="AN114" s="1028"/>
      <c r="AO114" s="1028"/>
      <c r="AP114" s="1028"/>
      <c r="AQ114" s="1028"/>
      <c r="AR114" s="1028"/>
      <c r="AS114" s="1028"/>
    </row>
    <row r="115" spans="1:45" ht="12.75" customHeight="1">
      <c r="A115" s="1028"/>
      <c r="B115" s="1028"/>
      <c r="C115" s="1028"/>
      <c r="D115" s="1102"/>
      <c r="E115" s="1028"/>
      <c r="F115" s="1028"/>
      <c r="G115" s="1028"/>
      <c r="H115" s="1028"/>
      <c r="I115" s="1028"/>
      <c r="J115" s="1102"/>
      <c r="K115" s="1028"/>
      <c r="L115" s="1028"/>
      <c r="M115" s="1028"/>
      <c r="N115" s="1028"/>
      <c r="O115" s="1028"/>
      <c r="P115" s="1028"/>
      <c r="Q115" s="1028"/>
      <c r="R115" s="1162"/>
      <c r="S115" s="713"/>
      <c r="T115" s="747"/>
      <c r="U115" s="1028"/>
      <c r="V115" s="1102"/>
      <c r="W115" s="1165"/>
      <c r="X115" s="1028"/>
      <c r="Y115" s="1028"/>
      <c r="Z115" s="1028"/>
      <c r="AA115" s="1028"/>
      <c r="AB115" s="1028"/>
      <c r="AC115" s="1028"/>
      <c r="AD115" s="1028"/>
      <c r="AE115" s="1028"/>
      <c r="AF115" s="1028"/>
      <c r="AG115" s="1028"/>
      <c r="AH115" s="1028"/>
      <c r="AI115" s="1028"/>
      <c r="AJ115" s="1028"/>
      <c r="AK115" s="1028"/>
      <c r="AL115" s="1028"/>
      <c r="AM115" s="1028"/>
      <c r="AN115" s="1028"/>
      <c r="AO115" s="1028"/>
      <c r="AP115" s="1028"/>
      <c r="AQ115" s="1028"/>
      <c r="AR115" s="1028"/>
      <c r="AS115" s="1028"/>
    </row>
    <row r="116" spans="1:45" ht="12.75" customHeight="1">
      <c r="A116" s="1028"/>
      <c r="B116" s="1028"/>
      <c r="C116" s="1028"/>
      <c r="D116" s="1102"/>
      <c r="E116" s="1028"/>
      <c r="F116" s="1028"/>
      <c r="G116" s="1028"/>
      <c r="H116" s="1028"/>
      <c r="I116" s="1028"/>
      <c r="J116" s="1102"/>
      <c r="K116" s="1028"/>
      <c r="L116" s="1028"/>
      <c r="M116" s="1028"/>
      <c r="N116" s="1028"/>
      <c r="O116" s="1028"/>
      <c r="P116" s="1028"/>
      <c r="Q116" s="1028"/>
      <c r="R116" s="1162"/>
      <c r="S116" s="713"/>
      <c r="T116" s="747"/>
      <c r="U116" s="1028"/>
      <c r="V116" s="1102"/>
      <c r="W116" s="1165"/>
      <c r="X116" s="1028"/>
      <c r="Y116" s="1028"/>
      <c r="Z116" s="1028"/>
      <c r="AA116" s="1028"/>
      <c r="AB116" s="1028"/>
      <c r="AC116" s="1028"/>
      <c r="AD116" s="1028"/>
      <c r="AE116" s="1028"/>
      <c r="AF116" s="1028"/>
      <c r="AG116" s="1028"/>
      <c r="AH116" s="1028"/>
      <c r="AI116" s="1028"/>
      <c r="AJ116" s="1028"/>
      <c r="AK116" s="1028"/>
      <c r="AL116" s="1028"/>
      <c r="AM116" s="1028"/>
      <c r="AN116" s="1028"/>
      <c r="AO116" s="1028"/>
      <c r="AP116" s="1028"/>
      <c r="AQ116" s="1028"/>
      <c r="AR116" s="1028"/>
      <c r="AS116" s="1028"/>
    </row>
    <row r="117" spans="1:45" ht="12.75" customHeight="1">
      <c r="A117" s="1028"/>
      <c r="B117" s="1028"/>
      <c r="C117" s="1028"/>
      <c r="D117" s="1102"/>
      <c r="E117" s="1028"/>
      <c r="F117" s="1028"/>
      <c r="G117" s="1028"/>
      <c r="H117" s="1028"/>
      <c r="I117" s="1028"/>
      <c r="J117" s="1102"/>
      <c r="K117" s="1028"/>
      <c r="L117" s="1028"/>
      <c r="M117" s="1028"/>
      <c r="N117" s="1028"/>
      <c r="O117" s="1028"/>
      <c r="P117" s="1028"/>
      <c r="Q117" s="1028"/>
      <c r="R117" s="1162"/>
      <c r="S117" s="713"/>
      <c r="T117" s="747"/>
      <c r="U117" s="1028"/>
      <c r="V117" s="1102"/>
      <c r="W117" s="1165"/>
      <c r="X117" s="1028"/>
      <c r="Y117" s="1028"/>
      <c r="Z117" s="1028"/>
      <c r="AA117" s="1028"/>
      <c r="AB117" s="1028"/>
      <c r="AC117" s="1028"/>
      <c r="AD117" s="1028"/>
      <c r="AE117" s="1028"/>
      <c r="AF117" s="1028"/>
      <c r="AG117" s="1028"/>
      <c r="AH117" s="1028"/>
      <c r="AI117" s="1028"/>
      <c r="AJ117" s="1028"/>
      <c r="AK117" s="1028"/>
      <c r="AL117" s="1028"/>
      <c r="AM117" s="1028"/>
      <c r="AN117" s="1028"/>
      <c r="AO117" s="1028"/>
      <c r="AP117" s="1028"/>
      <c r="AQ117" s="1028"/>
      <c r="AR117" s="1028"/>
      <c r="AS117" s="1028"/>
    </row>
    <row r="118" spans="1:45" ht="12.75" customHeight="1">
      <c r="A118" s="1028"/>
      <c r="B118" s="1028"/>
      <c r="C118" s="1028"/>
      <c r="D118" s="1102"/>
      <c r="E118" s="1028"/>
      <c r="F118" s="1028"/>
      <c r="G118" s="1028"/>
      <c r="H118" s="1028"/>
      <c r="I118" s="1028"/>
      <c r="J118" s="1102"/>
      <c r="K118" s="1028"/>
      <c r="L118" s="1028"/>
      <c r="M118" s="1028"/>
      <c r="N118" s="1028"/>
      <c r="O118" s="1028"/>
      <c r="P118" s="1028"/>
      <c r="Q118" s="1028"/>
      <c r="R118" s="1162"/>
      <c r="S118" s="713"/>
      <c r="T118" s="747"/>
      <c r="U118" s="1028"/>
      <c r="V118" s="1102"/>
      <c r="W118" s="1165"/>
      <c r="X118" s="1028"/>
      <c r="Y118" s="1028"/>
      <c r="Z118" s="1028"/>
      <c r="AA118" s="1028"/>
      <c r="AB118" s="1028"/>
      <c r="AC118" s="1028"/>
      <c r="AD118" s="1028"/>
      <c r="AE118" s="1028"/>
      <c r="AF118" s="1028"/>
      <c r="AG118" s="1028"/>
      <c r="AH118" s="1028"/>
      <c r="AI118" s="1028"/>
      <c r="AJ118" s="1028"/>
      <c r="AK118" s="1028"/>
      <c r="AL118" s="1028"/>
      <c r="AM118" s="1028"/>
      <c r="AN118" s="1028"/>
      <c r="AO118" s="1028"/>
      <c r="AP118" s="1028"/>
      <c r="AQ118" s="1028"/>
      <c r="AR118" s="1028"/>
      <c r="AS118" s="1028"/>
    </row>
    <row r="119" spans="1:45" ht="12.75" customHeight="1">
      <c r="A119" s="1028"/>
      <c r="B119" s="1028"/>
      <c r="C119" s="1028"/>
      <c r="D119" s="1102"/>
      <c r="E119" s="1028"/>
      <c r="F119" s="1028"/>
      <c r="G119" s="1028"/>
      <c r="H119" s="1028"/>
      <c r="I119" s="1028"/>
      <c r="J119" s="1102"/>
      <c r="K119" s="1028"/>
      <c r="L119" s="1028"/>
      <c r="M119" s="1028"/>
      <c r="N119" s="1028"/>
      <c r="O119" s="1028"/>
      <c r="P119" s="1028"/>
      <c r="Q119" s="1028"/>
      <c r="R119" s="1162"/>
      <c r="S119" s="713"/>
      <c r="T119" s="747"/>
      <c r="U119" s="1028"/>
      <c r="V119" s="1102"/>
      <c r="W119" s="1165"/>
      <c r="X119" s="1028"/>
      <c r="Y119" s="1028"/>
      <c r="Z119" s="1028"/>
      <c r="AA119" s="1028"/>
      <c r="AB119" s="1028"/>
      <c r="AC119" s="1028"/>
      <c r="AD119" s="1028"/>
      <c r="AE119" s="1028"/>
      <c r="AF119" s="1028"/>
      <c r="AG119" s="1028"/>
      <c r="AH119" s="1028"/>
      <c r="AI119" s="1028"/>
      <c r="AJ119" s="1028"/>
      <c r="AK119" s="1028"/>
      <c r="AL119" s="1028"/>
      <c r="AM119" s="1028"/>
      <c r="AN119" s="1028"/>
      <c r="AO119" s="1028"/>
      <c r="AP119" s="1028"/>
      <c r="AQ119" s="1028"/>
      <c r="AR119" s="1028"/>
      <c r="AS119" s="1028"/>
    </row>
    <row r="120" spans="1:45" ht="12.75" customHeight="1">
      <c r="A120" s="1028"/>
      <c r="B120" s="1028"/>
      <c r="C120" s="1028"/>
      <c r="D120" s="1102"/>
      <c r="E120" s="1028"/>
      <c r="F120" s="1028"/>
      <c r="G120" s="1028"/>
      <c r="H120" s="1028"/>
      <c r="I120" s="1028"/>
      <c r="J120" s="1102"/>
      <c r="K120" s="1028"/>
      <c r="L120" s="1028"/>
      <c r="M120" s="1028"/>
      <c r="N120" s="1028"/>
      <c r="O120" s="1028"/>
      <c r="P120" s="1028"/>
      <c r="Q120" s="1028"/>
      <c r="R120" s="1162"/>
      <c r="S120" s="713"/>
      <c r="T120" s="747"/>
      <c r="U120" s="1028"/>
      <c r="V120" s="1102"/>
      <c r="W120" s="1165"/>
      <c r="X120" s="1028"/>
      <c r="Y120" s="1028"/>
      <c r="Z120" s="1028"/>
      <c r="AA120" s="1028"/>
      <c r="AB120" s="1028"/>
      <c r="AC120" s="1028"/>
      <c r="AD120" s="1028"/>
      <c r="AE120" s="1028"/>
      <c r="AF120" s="1028"/>
      <c r="AG120" s="1028"/>
      <c r="AH120" s="1028"/>
      <c r="AI120" s="1028"/>
      <c r="AJ120" s="1028"/>
      <c r="AK120" s="1028"/>
      <c r="AL120" s="1028"/>
      <c r="AM120" s="1028"/>
      <c r="AN120" s="1028"/>
      <c r="AO120" s="1028"/>
      <c r="AP120" s="1028"/>
      <c r="AQ120" s="1028"/>
      <c r="AR120" s="1028"/>
      <c r="AS120" s="1028"/>
    </row>
    <row r="121" spans="1:45" ht="12.75" customHeight="1">
      <c r="A121" s="1028"/>
      <c r="B121" s="1028"/>
      <c r="C121" s="1028"/>
      <c r="D121" s="1102"/>
      <c r="E121" s="1028"/>
      <c r="F121" s="1028"/>
      <c r="G121" s="1028"/>
      <c r="H121" s="1028"/>
      <c r="I121" s="1028"/>
      <c r="J121" s="1102"/>
      <c r="K121" s="1028"/>
      <c r="L121" s="1028"/>
      <c r="M121" s="1028"/>
      <c r="N121" s="1028"/>
      <c r="O121" s="1028"/>
      <c r="P121" s="1028"/>
      <c r="Q121" s="1028"/>
      <c r="R121" s="1162"/>
      <c r="S121" s="713"/>
      <c r="T121" s="747"/>
      <c r="U121" s="1028"/>
      <c r="V121" s="1102"/>
      <c r="W121" s="1165"/>
      <c r="X121" s="1028"/>
      <c r="Y121" s="1028"/>
      <c r="Z121" s="1028"/>
      <c r="AA121" s="1028"/>
      <c r="AB121" s="1028"/>
      <c r="AC121" s="1028"/>
      <c r="AD121" s="1028"/>
      <c r="AE121" s="1028"/>
      <c r="AF121" s="1028"/>
      <c r="AG121" s="1028"/>
      <c r="AH121" s="1028"/>
      <c r="AI121" s="1028"/>
      <c r="AJ121" s="1028"/>
      <c r="AK121" s="1028"/>
      <c r="AL121" s="1028"/>
      <c r="AM121" s="1028"/>
      <c r="AN121" s="1028"/>
      <c r="AO121" s="1028"/>
      <c r="AP121" s="1028"/>
      <c r="AQ121" s="1028"/>
      <c r="AR121" s="1028"/>
      <c r="AS121" s="1028"/>
    </row>
    <row r="122" spans="1:45" ht="12.75" customHeight="1">
      <c r="A122" s="1028"/>
      <c r="B122" s="1028"/>
      <c r="C122" s="1028"/>
      <c r="D122" s="1102"/>
      <c r="E122" s="1028"/>
      <c r="F122" s="1028"/>
      <c r="G122" s="1028"/>
      <c r="H122" s="1028"/>
      <c r="I122" s="1028"/>
      <c r="J122" s="1102"/>
      <c r="K122" s="1028"/>
      <c r="L122" s="1028"/>
      <c r="M122" s="1028"/>
      <c r="N122" s="1028"/>
      <c r="O122" s="1028"/>
      <c r="P122" s="1028"/>
      <c r="Q122" s="1028"/>
      <c r="R122" s="1162"/>
      <c r="S122" s="713"/>
      <c r="T122" s="747"/>
      <c r="U122" s="1028"/>
      <c r="V122" s="1102"/>
      <c r="W122" s="1165"/>
      <c r="X122" s="1028"/>
      <c r="Y122" s="1028"/>
      <c r="Z122" s="1028"/>
      <c r="AA122" s="1028"/>
      <c r="AB122" s="1028"/>
      <c r="AC122" s="1028"/>
      <c r="AD122" s="1028"/>
      <c r="AE122" s="1028"/>
      <c r="AF122" s="1028"/>
      <c r="AG122" s="1028"/>
      <c r="AH122" s="1028"/>
      <c r="AI122" s="1028"/>
      <c r="AJ122" s="1028"/>
      <c r="AK122" s="1028"/>
      <c r="AL122" s="1028"/>
      <c r="AM122" s="1028"/>
      <c r="AN122" s="1028"/>
      <c r="AO122" s="1028"/>
      <c r="AP122" s="1028"/>
      <c r="AQ122" s="1028"/>
      <c r="AR122" s="1028"/>
      <c r="AS122" s="1028"/>
    </row>
    <row r="123" spans="1:45" ht="12.75" customHeight="1">
      <c r="A123" s="1028"/>
      <c r="B123" s="1028"/>
      <c r="C123" s="1028"/>
      <c r="D123" s="1102"/>
      <c r="E123" s="1028"/>
      <c r="F123" s="1028"/>
      <c r="G123" s="1028"/>
      <c r="H123" s="1028"/>
      <c r="I123" s="1028"/>
      <c r="J123" s="1102"/>
      <c r="K123" s="1028"/>
      <c r="L123" s="1028"/>
      <c r="M123" s="1028"/>
      <c r="N123" s="1028"/>
      <c r="O123" s="1028"/>
      <c r="P123" s="1028"/>
      <c r="Q123" s="1028"/>
      <c r="R123" s="1162"/>
      <c r="S123" s="713"/>
      <c r="T123" s="747"/>
      <c r="U123" s="1028"/>
      <c r="V123" s="1102"/>
      <c r="W123" s="1165"/>
      <c r="X123" s="1028"/>
      <c r="Y123" s="1028"/>
      <c r="Z123" s="1028"/>
      <c r="AA123" s="1028"/>
      <c r="AB123" s="1028"/>
      <c r="AC123" s="1028"/>
      <c r="AD123" s="1028"/>
      <c r="AE123" s="1028"/>
      <c r="AF123" s="1028"/>
      <c r="AG123" s="1028"/>
      <c r="AH123" s="1028"/>
      <c r="AI123" s="1028"/>
      <c r="AJ123" s="1028"/>
      <c r="AK123" s="1028"/>
      <c r="AL123" s="1028"/>
      <c r="AM123" s="1028"/>
      <c r="AN123" s="1028"/>
      <c r="AO123" s="1028"/>
      <c r="AP123" s="1028"/>
      <c r="AQ123" s="1028"/>
      <c r="AR123" s="1028"/>
      <c r="AS123" s="1028"/>
    </row>
    <row r="124" spans="1:45" ht="12.75" customHeight="1">
      <c r="A124" s="1028"/>
      <c r="B124" s="1028"/>
      <c r="C124" s="1028"/>
      <c r="D124" s="1102"/>
      <c r="E124" s="1028"/>
      <c r="F124" s="1028"/>
      <c r="G124" s="1028"/>
      <c r="H124" s="1028"/>
      <c r="I124" s="1028"/>
      <c r="J124" s="1102"/>
      <c r="K124" s="1028"/>
      <c r="L124" s="1028"/>
      <c r="M124" s="1028"/>
      <c r="N124" s="1028"/>
      <c r="O124" s="1028"/>
      <c r="P124" s="1028"/>
      <c r="Q124" s="1028"/>
      <c r="R124" s="1162"/>
      <c r="S124" s="713"/>
      <c r="T124" s="747"/>
      <c r="U124" s="1028"/>
      <c r="V124" s="1102"/>
      <c r="W124" s="1165"/>
      <c r="X124" s="1028"/>
      <c r="Y124" s="1028"/>
      <c r="Z124" s="1028"/>
      <c r="AA124" s="1028"/>
      <c r="AB124" s="1028"/>
      <c r="AC124" s="1028"/>
      <c r="AD124" s="1028"/>
      <c r="AE124" s="1028"/>
      <c r="AF124" s="1028"/>
      <c r="AG124" s="1028"/>
      <c r="AH124" s="1028"/>
      <c r="AI124" s="1028"/>
      <c r="AJ124" s="1028"/>
      <c r="AK124" s="1028"/>
      <c r="AL124" s="1028"/>
      <c r="AM124" s="1028"/>
      <c r="AN124" s="1028"/>
      <c r="AO124" s="1028"/>
      <c r="AP124" s="1028"/>
      <c r="AQ124" s="1028"/>
      <c r="AR124" s="1028"/>
      <c r="AS124" s="1028"/>
    </row>
    <row r="125" spans="1:45" ht="12.75" customHeight="1">
      <c r="A125" s="1028"/>
      <c r="B125" s="1028"/>
      <c r="C125" s="1028"/>
      <c r="D125" s="1102"/>
      <c r="E125" s="1028"/>
      <c r="F125" s="1028"/>
      <c r="G125" s="1028"/>
      <c r="H125" s="1028"/>
      <c r="I125" s="1028"/>
      <c r="J125" s="1102"/>
      <c r="K125" s="1028"/>
      <c r="L125" s="1028"/>
      <c r="M125" s="1028"/>
      <c r="N125" s="1028"/>
      <c r="O125" s="1028"/>
      <c r="P125" s="1028"/>
      <c r="Q125" s="1028"/>
      <c r="R125" s="1162"/>
      <c r="S125" s="713"/>
      <c r="T125" s="747"/>
      <c r="U125" s="1028"/>
      <c r="V125" s="1102"/>
      <c r="W125" s="1165"/>
      <c r="X125" s="1028"/>
      <c r="Y125" s="1028"/>
      <c r="Z125" s="1028"/>
      <c r="AA125" s="1028"/>
      <c r="AB125" s="1028"/>
      <c r="AC125" s="1028"/>
      <c r="AD125" s="1028"/>
      <c r="AE125" s="1028"/>
      <c r="AF125" s="1028"/>
      <c r="AG125" s="1028"/>
      <c r="AH125" s="1028"/>
      <c r="AI125" s="1028"/>
      <c r="AJ125" s="1028"/>
      <c r="AK125" s="1028"/>
      <c r="AL125" s="1028"/>
      <c r="AM125" s="1028"/>
      <c r="AN125" s="1028"/>
      <c r="AO125" s="1028"/>
      <c r="AP125" s="1028"/>
      <c r="AQ125" s="1028"/>
      <c r="AR125" s="1028"/>
      <c r="AS125" s="1028"/>
    </row>
    <row r="126" spans="1:45" ht="12.75" customHeight="1">
      <c r="A126" s="1028"/>
      <c r="B126" s="1028"/>
      <c r="C126" s="1028"/>
      <c r="D126" s="1102"/>
      <c r="E126" s="1028"/>
      <c r="F126" s="1028"/>
      <c r="G126" s="1028"/>
      <c r="H126" s="1028"/>
      <c r="I126" s="1028"/>
      <c r="J126" s="1102"/>
      <c r="K126" s="1028"/>
      <c r="L126" s="1028"/>
      <c r="M126" s="1028"/>
      <c r="N126" s="1028"/>
      <c r="O126" s="1028"/>
      <c r="P126" s="1028"/>
      <c r="Q126" s="1028"/>
      <c r="R126" s="1162"/>
      <c r="S126" s="713"/>
      <c r="T126" s="747"/>
      <c r="U126" s="1028"/>
      <c r="V126" s="1102"/>
      <c r="W126" s="1165"/>
      <c r="X126" s="1028"/>
      <c r="Y126" s="1028"/>
      <c r="Z126" s="1028"/>
      <c r="AA126" s="1028"/>
      <c r="AB126" s="1028"/>
      <c r="AC126" s="1028"/>
      <c r="AD126" s="1028"/>
      <c r="AE126" s="1028"/>
      <c r="AF126" s="1028"/>
      <c r="AG126" s="1028"/>
      <c r="AH126" s="1028"/>
      <c r="AI126" s="1028"/>
      <c r="AJ126" s="1028"/>
      <c r="AK126" s="1028"/>
      <c r="AL126" s="1028"/>
      <c r="AM126" s="1028"/>
      <c r="AN126" s="1028"/>
      <c r="AO126" s="1028"/>
      <c r="AP126" s="1028"/>
      <c r="AQ126" s="1028"/>
      <c r="AR126" s="1028"/>
      <c r="AS126" s="1028"/>
    </row>
    <row r="127" spans="1:45" ht="12.75" customHeight="1">
      <c r="A127" s="1028"/>
      <c r="B127" s="1028"/>
      <c r="C127" s="1028"/>
      <c r="D127" s="1102"/>
      <c r="E127" s="1028"/>
      <c r="F127" s="1028"/>
      <c r="G127" s="1028"/>
      <c r="H127" s="1028"/>
      <c r="I127" s="1028"/>
      <c r="J127" s="1102"/>
      <c r="K127" s="1028"/>
      <c r="L127" s="1028"/>
      <c r="M127" s="1028"/>
      <c r="N127" s="1028"/>
      <c r="O127" s="1028"/>
      <c r="P127" s="1028"/>
      <c r="Q127" s="1028"/>
      <c r="R127" s="1162"/>
      <c r="S127" s="713"/>
      <c r="T127" s="747"/>
      <c r="U127" s="1028"/>
      <c r="V127" s="1102"/>
      <c r="W127" s="1165"/>
      <c r="X127" s="1028"/>
      <c r="Y127" s="1028"/>
      <c r="Z127" s="1028"/>
      <c r="AA127" s="1028"/>
      <c r="AB127" s="1028"/>
      <c r="AC127" s="1028"/>
      <c r="AD127" s="1028"/>
      <c r="AE127" s="1028"/>
      <c r="AF127" s="1028"/>
      <c r="AG127" s="1028"/>
      <c r="AH127" s="1028"/>
      <c r="AI127" s="1028"/>
      <c r="AJ127" s="1028"/>
      <c r="AK127" s="1028"/>
      <c r="AL127" s="1028"/>
      <c r="AM127" s="1028"/>
      <c r="AN127" s="1028"/>
      <c r="AO127" s="1028"/>
      <c r="AP127" s="1028"/>
      <c r="AQ127" s="1028"/>
      <c r="AR127" s="1028"/>
      <c r="AS127" s="1028"/>
    </row>
    <row r="128" spans="1:45" ht="12.75" customHeight="1">
      <c r="A128" s="1028"/>
      <c r="B128" s="1028"/>
      <c r="C128" s="1028"/>
      <c r="D128" s="1102"/>
      <c r="E128" s="1028"/>
      <c r="F128" s="1028"/>
      <c r="G128" s="1028"/>
      <c r="H128" s="1028"/>
      <c r="I128" s="1028"/>
      <c r="J128" s="1102"/>
      <c r="K128" s="1028"/>
      <c r="L128" s="1028"/>
      <c r="M128" s="1028"/>
      <c r="N128" s="1028"/>
      <c r="O128" s="1028"/>
      <c r="P128" s="1028"/>
      <c r="Q128" s="1028"/>
      <c r="R128" s="1162"/>
      <c r="S128" s="713"/>
      <c r="T128" s="747"/>
      <c r="U128" s="1028"/>
      <c r="V128" s="1102"/>
      <c r="W128" s="1165"/>
      <c r="X128" s="1028"/>
      <c r="Y128" s="1028"/>
      <c r="Z128" s="1028"/>
      <c r="AA128" s="1028"/>
      <c r="AB128" s="1028"/>
      <c r="AC128" s="1028"/>
      <c r="AD128" s="1028"/>
      <c r="AE128" s="1028"/>
      <c r="AF128" s="1028"/>
      <c r="AG128" s="1028"/>
      <c r="AH128" s="1028"/>
      <c r="AI128" s="1028"/>
      <c r="AJ128" s="1028"/>
      <c r="AK128" s="1028"/>
      <c r="AL128" s="1028"/>
      <c r="AM128" s="1028"/>
      <c r="AN128" s="1028"/>
      <c r="AO128" s="1028"/>
      <c r="AP128" s="1028"/>
      <c r="AQ128" s="1028"/>
      <c r="AR128" s="1028"/>
      <c r="AS128" s="1028"/>
    </row>
    <row r="129" spans="1:45" ht="12.75" customHeight="1">
      <c r="A129" s="1028"/>
      <c r="B129" s="1028"/>
      <c r="C129" s="1028"/>
      <c r="D129" s="1102"/>
      <c r="E129" s="1028"/>
      <c r="F129" s="1028"/>
      <c r="G129" s="1028"/>
      <c r="H129" s="1028"/>
      <c r="I129" s="1028"/>
      <c r="J129" s="1102"/>
      <c r="K129" s="1028"/>
      <c r="L129" s="1028"/>
      <c r="M129" s="1028"/>
      <c r="N129" s="1028"/>
      <c r="O129" s="1028"/>
      <c r="P129" s="1028"/>
      <c r="Q129" s="1028"/>
      <c r="R129" s="1162"/>
      <c r="S129" s="713"/>
      <c r="T129" s="747"/>
      <c r="U129" s="1028"/>
      <c r="V129" s="1102"/>
      <c r="W129" s="1165"/>
      <c r="X129" s="1028"/>
      <c r="Y129" s="1028"/>
      <c r="Z129" s="1028"/>
      <c r="AA129" s="1028"/>
      <c r="AB129" s="1028"/>
      <c r="AC129" s="1028"/>
      <c r="AD129" s="1028"/>
      <c r="AE129" s="1028"/>
      <c r="AF129" s="1028"/>
      <c r="AG129" s="1028"/>
      <c r="AH129" s="1028"/>
      <c r="AI129" s="1028"/>
      <c r="AJ129" s="1028"/>
      <c r="AK129" s="1028"/>
      <c r="AL129" s="1028"/>
      <c r="AM129" s="1028"/>
      <c r="AN129" s="1028"/>
      <c r="AO129" s="1028"/>
      <c r="AP129" s="1028"/>
      <c r="AQ129" s="1028"/>
      <c r="AR129" s="1028"/>
      <c r="AS129" s="1028"/>
    </row>
    <row r="130" spans="1:45" ht="12.75" customHeight="1">
      <c r="A130" s="1028"/>
      <c r="B130" s="1028"/>
      <c r="C130" s="1028"/>
      <c r="D130" s="1102"/>
      <c r="E130" s="1028"/>
      <c r="F130" s="1028"/>
      <c r="G130" s="1028"/>
      <c r="H130" s="1028"/>
      <c r="I130" s="1028"/>
      <c r="J130" s="1102"/>
      <c r="K130" s="1028"/>
      <c r="L130" s="1028"/>
      <c r="M130" s="1028"/>
      <c r="N130" s="1028"/>
      <c r="O130" s="1028"/>
      <c r="P130" s="1028"/>
      <c r="Q130" s="1028"/>
      <c r="R130" s="1162"/>
      <c r="S130" s="713"/>
      <c r="T130" s="747"/>
      <c r="U130" s="1028"/>
      <c r="V130" s="1102"/>
      <c r="W130" s="1165"/>
      <c r="X130" s="1028"/>
      <c r="Y130" s="1028"/>
      <c r="Z130" s="1028"/>
      <c r="AA130" s="1028"/>
      <c r="AB130" s="1028"/>
      <c r="AC130" s="1028"/>
      <c r="AD130" s="1028"/>
      <c r="AE130" s="1028"/>
      <c r="AF130" s="1028"/>
      <c r="AG130" s="1028"/>
      <c r="AH130" s="1028"/>
      <c r="AI130" s="1028"/>
      <c r="AJ130" s="1028"/>
      <c r="AK130" s="1028"/>
      <c r="AL130" s="1028"/>
      <c r="AM130" s="1028"/>
      <c r="AN130" s="1028"/>
      <c r="AO130" s="1028"/>
      <c r="AP130" s="1028"/>
      <c r="AQ130" s="1028"/>
      <c r="AR130" s="1028"/>
      <c r="AS130" s="1028"/>
    </row>
    <row r="131" spans="1:45" ht="12.75" customHeight="1">
      <c r="A131" s="1028"/>
      <c r="B131" s="1028"/>
      <c r="C131" s="1028"/>
      <c r="D131" s="1102"/>
      <c r="E131" s="1028"/>
      <c r="F131" s="1028"/>
      <c r="G131" s="1028"/>
      <c r="H131" s="1028"/>
      <c r="I131" s="1028"/>
      <c r="J131" s="1102"/>
      <c r="K131" s="1028"/>
      <c r="L131" s="1028"/>
      <c r="M131" s="1028"/>
      <c r="N131" s="1028"/>
      <c r="O131" s="1028"/>
      <c r="P131" s="1028"/>
      <c r="Q131" s="1028"/>
      <c r="R131" s="1162"/>
      <c r="S131" s="713"/>
      <c r="T131" s="747"/>
      <c r="U131" s="1028"/>
      <c r="V131" s="1102"/>
      <c r="W131" s="1165"/>
      <c r="X131" s="1028"/>
      <c r="Y131" s="1028"/>
      <c r="Z131" s="1028"/>
      <c r="AA131" s="1028"/>
      <c r="AB131" s="1028"/>
      <c r="AC131" s="1028"/>
      <c r="AD131" s="1028"/>
      <c r="AE131" s="1028"/>
      <c r="AF131" s="1028"/>
      <c r="AG131" s="1028"/>
      <c r="AH131" s="1028"/>
      <c r="AI131" s="1028"/>
      <c r="AJ131" s="1028"/>
      <c r="AK131" s="1028"/>
      <c r="AL131" s="1028"/>
      <c r="AM131" s="1028"/>
      <c r="AN131" s="1028"/>
      <c r="AO131" s="1028"/>
      <c r="AP131" s="1028"/>
      <c r="AQ131" s="1028"/>
      <c r="AR131" s="1028"/>
      <c r="AS131" s="1028"/>
    </row>
    <row r="132" spans="1:45" ht="12.75" customHeight="1">
      <c r="A132" s="1028"/>
      <c r="B132" s="1028"/>
      <c r="C132" s="1028"/>
      <c r="D132" s="1102"/>
      <c r="E132" s="1028"/>
      <c r="F132" s="1028"/>
      <c r="G132" s="1028"/>
      <c r="H132" s="1028"/>
      <c r="I132" s="1028"/>
      <c r="J132" s="1102"/>
      <c r="K132" s="1028"/>
      <c r="L132" s="1028"/>
      <c r="M132" s="1028"/>
      <c r="N132" s="1028"/>
      <c r="O132" s="1028"/>
      <c r="P132" s="1028"/>
      <c r="Q132" s="1028"/>
      <c r="R132" s="1162"/>
      <c r="S132" s="713"/>
      <c r="T132" s="747"/>
      <c r="U132" s="1028"/>
      <c r="V132" s="1102"/>
      <c r="W132" s="1165"/>
      <c r="X132" s="1028"/>
      <c r="Y132" s="1028"/>
      <c r="Z132" s="1028"/>
      <c r="AA132" s="1028"/>
      <c r="AB132" s="1028"/>
      <c r="AC132" s="1028"/>
      <c r="AD132" s="1028"/>
      <c r="AE132" s="1028"/>
      <c r="AF132" s="1028"/>
      <c r="AG132" s="1028"/>
      <c r="AH132" s="1028"/>
      <c r="AI132" s="1028"/>
      <c r="AJ132" s="1028"/>
      <c r="AK132" s="1028"/>
      <c r="AL132" s="1028"/>
      <c r="AM132" s="1028"/>
      <c r="AN132" s="1028"/>
      <c r="AO132" s="1028"/>
      <c r="AP132" s="1028"/>
      <c r="AQ132" s="1028"/>
      <c r="AR132" s="1028"/>
      <c r="AS132" s="1028"/>
    </row>
    <row r="133" spans="1:45" ht="12.75" customHeight="1">
      <c r="A133" s="1028"/>
      <c r="B133" s="1028"/>
      <c r="C133" s="1028"/>
      <c r="D133" s="1102"/>
      <c r="E133" s="1028"/>
      <c r="F133" s="1028"/>
      <c r="G133" s="1028"/>
      <c r="H133" s="1028"/>
      <c r="I133" s="1028"/>
      <c r="J133" s="1102"/>
      <c r="K133" s="1028"/>
      <c r="L133" s="1028"/>
      <c r="M133" s="1028"/>
      <c r="N133" s="1028"/>
      <c r="O133" s="1028"/>
      <c r="P133" s="1028"/>
      <c r="Q133" s="1028"/>
      <c r="R133" s="1162"/>
      <c r="S133" s="713"/>
      <c r="T133" s="747"/>
      <c r="U133" s="1028"/>
      <c r="V133" s="1102"/>
      <c r="W133" s="1165"/>
      <c r="X133" s="1028"/>
      <c r="Y133" s="1028"/>
      <c r="Z133" s="1028"/>
      <c r="AA133" s="1028"/>
      <c r="AB133" s="1028"/>
      <c r="AC133" s="1028"/>
      <c r="AD133" s="1028"/>
      <c r="AE133" s="1028"/>
      <c r="AF133" s="1028"/>
      <c r="AG133" s="1028"/>
      <c r="AH133" s="1028"/>
      <c r="AI133" s="1028"/>
      <c r="AJ133" s="1028"/>
      <c r="AK133" s="1028"/>
      <c r="AL133" s="1028"/>
      <c r="AM133" s="1028"/>
      <c r="AN133" s="1028"/>
      <c r="AO133" s="1028"/>
      <c r="AP133" s="1028"/>
      <c r="AQ133" s="1028"/>
      <c r="AR133" s="1028"/>
      <c r="AS133" s="1028"/>
    </row>
    <row r="134" spans="1:45" ht="12.75" customHeight="1">
      <c r="A134" s="1028"/>
      <c r="B134" s="1028"/>
      <c r="C134" s="1028"/>
      <c r="D134" s="1102"/>
      <c r="E134" s="1028"/>
      <c r="F134" s="1028"/>
      <c r="G134" s="1028"/>
      <c r="H134" s="1028"/>
      <c r="I134" s="1028"/>
      <c r="J134" s="1102"/>
      <c r="K134" s="1028"/>
      <c r="L134" s="1028"/>
      <c r="M134" s="1028"/>
      <c r="N134" s="1028"/>
      <c r="O134" s="1028"/>
      <c r="P134" s="1028"/>
      <c r="Q134" s="1028"/>
      <c r="R134" s="1162"/>
      <c r="S134" s="713"/>
      <c r="T134" s="747"/>
      <c r="U134" s="1028"/>
      <c r="V134" s="1102"/>
      <c r="W134" s="1165"/>
      <c r="X134" s="1028"/>
      <c r="Y134" s="1028"/>
      <c r="Z134" s="1028"/>
      <c r="AA134" s="1028"/>
      <c r="AB134" s="1028"/>
      <c r="AC134" s="1028"/>
      <c r="AD134" s="1028"/>
      <c r="AE134" s="1028"/>
      <c r="AF134" s="1028"/>
      <c r="AG134" s="1028"/>
      <c r="AH134" s="1028"/>
      <c r="AI134" s="1028"/>
      <c r="AJ134" s="1028"/>
      <c r="AK134" s="1028"/>
      <c r="AL134" s="1028"/>
      <c r="AM134" s="1028"/>
      <c r="AN134" s="1028"/>
      <c r="AO134" s="1028"/>
      <c r="AP134" s="1028"/>
      <c r="AQ134" s="1028"/>
      <c r="AR134" s="1028"/>
      <c r="AS134" s="1028"/>
    </row>
    <row r="135" spans="1:45" ht="12.75" customHeight="1">
      <c r="A135" s="1028"/>
      <c r="B135" s="1028"/>
      <c r="C135" s="1028"/>
      <c r="D135" s="1102"/>
      <c r="E135" s="1028"/>
      <c r="F135" s="1028"/>
      <c r="G135" s="1028"/>
      <c r="H135" s="1028"/>
      <c r="I135" s="1028"/>
      <c r="J135" s="1102"/>
      <c r="K135" s="1028"/>
      <c r="L135" s="1028"/>
      <c r="M135" s="1028"/>
      <c r="N135" s="1028"/>
      <c r="O135" s="1028"/>
      <c r="P135" s="1028"/>
      <c r="Q135" s="1028"/>
      <c r="R135" s="1162"/>
      <c r="S135" s="713"/>
      <c r="T135" s="747"/>
      <c r="U135" s="1028"/>
      <c r="V135" s="1102"/>
      <c r="W135" s="1165"/>
      <c r="X135" s="1028"/>
      <c r="Y135" s="1028"/>
      <c r="Z135" s="1028"/>
      <c r="AA135" s="1028"/>
      <c r="AB135" s="1028"/>
      <c r="AC135" s="1028"/>
      <c r="AD135" s="1028"/>
      <c r="AE135" s="1028"/>
      <c r="AF135" s="1028"/>
      <c r="AG135" s="1028"/>
      <c r="AH135" s="1028"/>
      <c r="AI135" s="1028"/>
      <c r="AJ135" s="1028"/>
      <c r="AK135" s="1028"/>
      <c r="AL135" s="1028"/>
      <c r="AM135" s="1028"/>
      <c r="AN135" s="1028"/>
      <c r="AO135" s="1028"/>
      <c r="AP135" s="1028"/>
      <c r="AQ135" s="1028"/>
      <c r="AR135" s="1028"/>
      <c r="AS135" s="1028"/>
    </row>
    <row r="136" spans="1:45" ht="12.75" customHeight="1">
      <c r="A136" s="1028"/>
      <c r="B136" s="1028"/>
      <c r="C136" s="1028"/>
      <c r="D136" s="1102"/>
      <c r="E136" s="1028"/>
      <c r="F136" s="1028"/>
      <c r="G136" s="1028"/>
      <c r="H136" s="1028"/>
      <c r="I136" s="1028"/>
      <c r="J136" s="1102"/>
      <c r="K136" s="1028"/>
      <c r="L136" s="1028"/>
      <c r="M136" s="1028"/>
      <c r="N136" s="1028"/>
      <c r="O136" s="1028"/>
      <c r="P136" s="1028"/>
      <c r="Q136" s="1028"/>
      <c r="R136" s="1162"/>
      <c r="S136" s="713"/>
      <c r="T136" s="747"/>
      <c r="U136" s="1028"/>
      <c r="V136" s="1102"/>
      <c r="W136" s="1165"/>
      <c r="X136" s="1028"/>
      <c r="Y136" s="1028"/>
      <c r="Z136" s="1028"/>
      <c r="AA136" s="1028"/>
      <c r="AB136" s="1028"/>
      <c r="AC136" s="1028"/>
      <c r="AD136" s="1028"/>
      <c r="AE136" s="1028"/>
      <c r="AF136" s="1028"/>
      <c r="AG136" s="1028"/>
      <c r="AH136" s="1028"/>
      <c r="AI136" s="1028"/>
      <c r="AJ136" s="1028"/>
      <c r="AK136" s="1028"/>
      <c r="AL136" s="1028"/>
      <c r="AM136" s="1028"/>
      <c r="AN136" s="1028"/>
      <c r="AO136" s="1028"/>
      <c r="AP136" s="1028"/>
      <c r="AQ136" s="1028"/>
      <c r="AR136" s="1028"/>
      <c r="AS136" s="1028"/>
    </row>
    <row r="137" spans="1:45" ht="12.75" customHeight="1">
      <c r="A137" s="1028"/>
      <c r="B137" s="1028"/>
      <c r="C137" s="1028"/>
      <c r="D137" s="1102"/>
      <c r="E137" s="1028"/>
      <c r="F137" s="1028"/>
      <c r="G137" s="1028"/>
      <c r="H137" s="1028"/>
      <c r="I137" s="1028"/>
      <c r="J137" s="1102"/>
      <c r="K137" s="1028"/>
      <c r="L137" s="1028"/>
      <c r="M137" s="1028"/>
      <c r="N137" s="1028"/>
      <c r="O137" s="1028"/>
      <c r="P137" s="1028"/>
      <c r="Q137" s="1028"/>
      <c r="R137" s="1162"/>
      <c r="S137" s="713"/>
      <c r="T137" s="747"/>
      <c r="U137" s="1028"/>
      <c r="V137" s="1102"/>
      <c r="W137" s="1165"/>
      <c r="X137" s="1028"/>
      <c r="Y137" s="1028"/>
      <c r="Z137" s="1028"/>
      <c r="AA137" s="1028"/>
      <c r="AB137" s="1028"/>
      <c r="AC137" s="1028"/>
      <c r="AD137" s="1028"/>
      <c r="AE137" s="1028"/>
      <c r="AF137" s="1028"/>
      <c r="AG137" s="1028"/>
      <c r="AH137" s="1028"/>
      <c r="AI137" s="1028"/>
      <c r="AJ137" s="1028"/>
      <c r="AK137" s="1028"/>
      <c r="AL137" s="1028"/>
      <c r="AM137" s="1028"/>
      <c r="AN137" s="1028"/>
      <c r="AO137" s="1028"/>
      <c r="AP137" s="1028"/>
      <c r="AQ137" s="1028"/>
      <c r="AR137" s="1028"/>
      <c r="AS137" s="1028"/>
    </row>
    <row r="138" spans="1:45" ht="12.75" customHeight="1">
      <c r="A138" s="1028"/>
      <c r="B138" s="1028"/>
      <c r="C138" s="1028"/>
      <c r="D138" s="1102"/>
      <c r="E138" s="1028"/>
      <c r="F138" s="1028"/>
      <c r="G138" s="1028"/>
      <c r="H138" s="1028"/>
      <c r="I138" s="1028"/>
      <c r="J138" s="1102"/>
      <c r="K138" s="1028"/>
      <c r="L138" s="1028"/>
      <c r="M138" s="1028"/>
      <c r="N138" s="1028"/>
      <c r="O138" s="1028"/>
      <c r="P138" s="1028"/>
      <c r="Q138" s="1028"/>
      <c r="R138" s="1162"/>
      <c r="S138" s="713"/>
      <c r="T138" s="747"/>
      <c r="U138" s="1028"/>
      <c r="V138" s="1102"/>
      <c r="W138" s="1165"/>
      <c r="X138" s="1028"/>
      <c r="Y138" s="1028"/>
      <c r="Z138" s="1028"/>
      <c r="AA138" s="1028"/>
      <c r="AB138" s="1028"/>
      <c r="AC138" s="1028"/>
      <c r="AD138" s="1028"/>
      <c r="AE138" s="1028"/>
      <c r="AF138" s="1028"/>
      <c r="AG138" s="1028"/>
      <c r="AH138" s="1028"/>
      <c r="AI138" s="1028"/>
      <c r="AJ138" s="1028"/>
      <c r="AK138" s="1028"/>
      <c r="AL138" s="1028"/>
      <c r="AM138" s="1028"/>
      <c r="AN138" s="1028"/>
      <c r="AO138" s="1028"/>
      <c r="AP138" s="1028"/>
      <c r="AQ138" s="1028"/>
      <c r="AR138" s="1028"/>
      <c r="AS138" s="1028"/>
    </row>
    <row r="139" spans="1:45" ht="12.75" customHeight="1">
      <c r="A139" s="1028"/>
      <c r="B139" s="1028"/>
      <c r="C139" s="1028"/>
      <c r="D139" s="1102"/>
      <c r="E139" s="1028"/>
      <c r="F139" s="1028"/>
      <c r="G139" s="1028"/>
      <c r="H139" s="1028"/>
      <c r="I139" s="1028"/>
      <c r="J139" s="1102"/>
      <c r="K139" s="1028"/>
      <c r="L139" s="1028"/>
      <c r="M139" s="1028"/>
      <c r="N139" s="1028"/>
      <c r="O139" s="1028"/>
      <c r="P139" s="1028"/>
      <c r="Q139" s="1028"/>
      <c r="R139" s="1162"/>
      <c r="S139" s="713"/>
      <c r="T139" s="747"/>
      <c r="U139" s="1028"/>
      <c r="V139" s="1102"/>
      <c r="W139" s="1165"/>
      <c r="X139" s="1028"/>
      <c r="Y139" s="1028"/>
      <c r="Z139" s="1028"/>
      <c r="AA139" s="1028"/>
      <c r="AB139" s="1028"/>
      <c r="AC139" s="1028"/>
      <c r="AD139" s="1028"/>
      <c r="AE139" s="1028"/>
      <c r="AF139" s="1028"/>
      <c r="AG139" s="1028"/>
      <c r="AH139" s="1028"/>
      <c r="AI139" s="1028"/>
      <c r="AJ139" s="1028"/>
      <c r="AK139" s="1028"/>
      <c r="AL139" s="1028"/>
      <c r="AM139" s="1028"/>
      <c r="AN139" s="1028"/>
      <c r="AO139" s="1028"/>
      <c r="AP139" s="1028"/>
      <c r="AQ139" s="1028"/>
      <c r="AR139" s="1028"/>
      <c r="AS139" s="1028"/>
    </row>
    <row r="140" spans="1:45" ht="12.75" customHeight="1">
      <c r="A140" s="1028"/>
      <c r="B140" s="1028"/>
      <c r="C140" s="1028"/>
      <c r="D140" s="1102"/>
      <c r="E140" s="1028"/>
      <c r="F140" s="1028"/>
      <c r="G140" s="1028"/>
      <c r="H140" s="1028"/>
      <c r="I140" s="1028"/>
      <c r="J140" s="1102"/>
      <c r="K140" s="1028"/>
      <c r="L140" s="1028"/>
      <c r="M140" s="1028"/>
      <c r="N140" s="1028"/>
      <c r="O140" s="1028"/>
      <c r="P140" s="1028"/>
      <c r="Q140" s="1028"/>
      <c r="R140" s="1162"/>
      <c r="S140" s="713"/>
      <c r="T140" s="747"/>
      <c r="U140" s="1028"/>
      <c r="V140" s="1102"/>
      <c r="W140" s="1165"/>
      <c r="X140" s="1028"/>
      <c r="Y140" s="1028"/>
      <c r="Z140" s="1028"/>
      <c r="AA140" s="1028"/>
      <c r="AB140" s="1028"/>
      <c r="AC140" s="1028"/>
      <c r="AD140" s="1028"/>
      <c r="AE140" s="1028"/>
      <c r="AF140" s="1028"/>
      <c r="AG140" s="1028"/>
      <c r="AH140" s="1028"/>
      <c r="AI140" s="1028"/>
      <c r="AJ140" s="1028"/>
      <c r="AK140" s="1028"/>
      <c r="AL140" s="1028"/>
      <c r="AM140" s="1028"/>
      <c r="AN140" s="1028"/>
      <c r="AO140" s="1028"/>
      <c r="AP140" s="1028"/>
      <c r="AQ140" s="1028"/>
      <c r="AR140" s="1028"/>
      <c r="AS140" s="1028"/>
    </row>
    <row r="141" spans="1:45" ht="12.75" customHeight="1">
      <c r="A141" s="1028"/>
      <c r="B141" s="1028"/>
      <c r="C141" s="1028"/>
      <c r="D141" s="1102"/>
      <c r="E141" s="1028"/>
      <c r="F141" s="1028"/>
      <c r="G141" s="1028"/>
      <c r="H141" s="1028"/>
      <c r="I141" s="1028"/>
      <c r="J141" s="1102"/>
      <c r="K141" s="1028"/>
      <c r="L141" s="1028"/>
      <c r="M141" s="1028"/>
      <c r="N141" s="1028"/>
      <c r="O141" s="1028"/>
      <c r="P141" s="1028"/>
      <c r="Q141" s="1028"/>
      <c r="R141" s="1162"/>
      <c r="S141" s="713"/>
      <c r="T141" s="747"/>
      <c r="U141" s="1028"/>
      <c r="V141" s="1102"/>
      <c r="W141" s="1165"/>
      <c r="X141" s="1028"/>
      <c r="Y141" s="1028"/>
      <c r="Z141" s="1028"/>
      <c r="AA141" s="1028"/>
      <c r="AB141" s="1028"/>
      <c r="AC141" s="1028"/>
      <c r="AD141" s="1028"/>
      <c r="AE141" s="1028"/>
      <c r="AF141" s="1028"/>
      <c r="AG141" s="1028"/>
      <c r="AH141" s="1028"/>
      <c r="AI141" s="1028"/>
      <c r="AJ141" s="1028"/>
      <c r="AK141" s="1028"/>
      <c r="AL141" s="1028"/>
      <c r="AM141" s="1028"/>
      <c r="AN141" s="1028"/>
      <c r="AO141" s="1028"/>
      <c r="AP141" s="1028"/>
      <c r="AQ141" s="1028"/>
      <c r="AR141" s="1028"/>
      <c r="AS141" s="1028"/>
    </row>
    <row r="142" spans="1:45" ht="12.75" customHeight="1">
      <c r="A142" s="1028"/>
      <c r="B142" s="1028"/>
      <c r="C142" s="1028"/>
      <c r="D142" s="1102"/>
      <c r="E142" s="1028"/>
      <c r="F142" s="1028"/>
      <c r="G142" s="1028"/>
      <c r="H142" s="1028"/>
      <c r="I142" s="1028"/>
      <c r="J142" s="1102"/>
      <c r="K142" s="1028"/>
      <c r="L142" s="1028"/>
      <c r="M142" s="1028"/>
      <c r="N142" s="1028"/>
      <c r="O142" s="1028"/>
      <c r="P142" s="1028"/>
      <c r="Q142" s="1028"/>
      <c r="R142" s="1162"/>
      <c r="S142" s="713"/>
      <c r="T142" s="747"/>
      <c r="U142" s="1028"/>
      <c r="V142" s="1102"/>
      <c r="W142" s="1165"/>
      <c r="X142" s="1028"/>
      <c r="Y142" s="1028"/>
      <c r="Z142" s="1028"/>
      <c r="AA142" s="1028"/>
      <c r="AB142" s="1028"/>
      <c r="AC142" s="1028"/>
      <c r="AD142" s="1028"/>
      <c r="AE142" s="1028"/>
      <c r="AF142" s="1028"/>
      <c r="AG142" s="1028"/>
      <c r="AH142" s="1028"/>
      <c r="AI142" s="1028"/>
      <c r="AJ142" s="1028"/>
      <c r="AK142" s="1028"/>
      <c r="AL142" s="1028"/>
      <c r="AM142" s="1028"/>
      <c r="AN142" s="1028"/>
      <c r="AO142" s="1028"/>
      <c r="AP142" s="1028"/>
      <c r="AQ142" s="1028"/>
      <c r="AR142" s="1028"/>
      <c r="AS142" s="1028"/>
    </row>
    <row r="143" spans="1:45" ht="12.75" customHeight="1">
      <c r="A143" s="1028"/>
      <c r="B143" s="1028"/>
      <c r="C143" s="1028"/>
      <c r="D143" s="1102"/>
      <c r="E143" s="1028"/>
      <c r="F143" s="1028"/>
      <c r="G143" s="1028"/>
      <c r="H143" s="1028"/>
      <c r="I143" s="1028"/>
      <c r="J143" s="1102"/>
      <c r="K143" s="1028"/>
      <c r="L143" s="1028"/>
      <c r="M143" s="1028"/>
      <c r="N143" s="1028"/>
      <c r="O143" s="1028"/>
      <c r="P143" s="1028"/>
      <c r="Q143" s="1028"/>
      <c r="R143" s="1162"/>
      <c r="S143" s="713"/>
      <c r="T143" s="747"/>
      <c r="U143" s="1028"/>
      <c r="V143" s="1102"/>
      <c r="W143" s="1165"/>
      <c r="X143" s="1028"/>
      <c r="Y143" s="1028"/>
      <c r="Z143" s="1028"/>
      <c r="AA143" s="1028"/>
      <c r="AB143" s="1028"/>
      <c r="AC143" s="1028"/>
      <c r="AD143" s="1028"/>
      <c r="AE143" s="1028"/>
      <c r="AF143" s="1028"/>
      <c r="AG143" s="1028"/>
      <c r="AH143" s="1028"/>
      <c r="AI143" s="1028"/>
      <c r="AJ143" s="1028"/>
      <c r="AK143" s="1028"/>
      <c r="AL143" s="1028"/>
      <c r="AM143" s="1028"/>
      <c r="AN143" s="1028"/>
      <c r="AO143" s="1028"/>
      <c r="AP143" s="1028"/>
      <c r="AQ143" s="1028"/>
      <c r="AR143" s="1028"/>
      <c r="AS143" s="1028"/>
    </row>
    <row r="144" spans="1:45" ht="12.75" customHeight="1">
      <c r="A144" s="1028"/>
      <c r="B144" s="1028"/>
      <c r="C144" s="1028"/>
      <c r="D144" s="1102"/>
      <c r="E144" s="1028"/>
      <c r="F144" s="1028"/>
      <c r="G144" s="1028"/>
      <c r="H144" s="1028"/>
      <c r="I144" s="1028"/>
      <c r="J144" s="1102"/>
      <c r="K144" s="1028"/>
      <c r="L144" s="1028"/>
      <c r="M144" s="1028"/>
      <c r="N144" s="1028"/>
      <c r="O144" s="1028"/>
      <c r="P144" s="1028"/>
      <c r="Q144" s="1028"/>
      <c r="R144" s="1162"/>
      <c r="S144" s="713"/>
      <c r="T144" s="747"/>
      <c r="U144" s="1028"/>
      <c r="V144" s="1102"/>
      <c r="W144" s="1165"/>
      <c r="X144" s="1028"/>
      <c r="Y144" s="1028"/>
      <c r="Z144" s="1028"/>
      <c r="AA144" s="1028"/>
      <c r="AB144" s="1028"/>
      <c r="AC144" s="1028"/>
      <c r="AD144" s="1028"/>
      <c r="AE144" s="1028"/>
      <c r="AF144" s="1028"/>
      <c r="AG144" s="1028"/>
      <c r="AH144" s="1028"/>
      <c r="AI144" s="1028"/>
      <c r="AJ144" s="1028"/>
      <c r="AK144" s="1028"/>
      <c r="AL144" s="1028"/>
      <c r="AM144" s="1028"/>
      <c r="AN144" s="1028"/>
      <c r="AO144" s="1028"/>
      <c r="AP144" s="1028"/>
      <c r="AQ144" s="1028"/>
      <c r="AR144" s="1028"/>
      <c r="AS144" s="1028"/>
    </row>
    <row r="145" spans="1:45" ht="12.75" customHeight="1">
      <c r="A145" s="1028"/>
      <c r="B145" s="1028"/>
      <c r="C145" s="1028"/>
      <c r="D145" s="1102"/>
      <c r="E145" s="1028"/>
      <c r="F145" s="1028"/>
      <c r="G145" s="1028"/>
      <c r="H145" s="1028"/>
      <c r="I145" s="1028"/>
      <c r="J145" s="1102"/>
      <c r="K145" s="1028"/>
      <c r="L145" s="1028"/>
      <c r="M145" s="1028"/>
      <c r="N145" s="1028"/>
      <c r="O145" s="1028"/>
      <c r="P145" s="1028"/>
      <c r="Q145" s="1028"/>
      <c r="R145" s="1162"/>
      <c r="S145" s="713"/>
      <c r="T145" s="747"/>
      <c r="U145" s="1028"/>
      <c r="V145" s="1102"/>
      <c r="W145" s="1165"/>
      <c r="X145" s="1028"/>
      <c r="Y145" s="1028"/>
      <c r="Z145" s="1028"/>
      <c r="AA145" s="1028"/>
      <c r="AB145" s="1028"/>
      <c r="AC145" s="1028"/>
      <c r="AD145" s="1028"/>
      <c r="AE145" s="1028"/>
      <c r="AF145" s="1028"/>
      <c r="AG145" s="1028"/>
      <c r="AH145" s="1028"/>
      <c r="AI145" s="1028"/>
      <c r="AJ145" s="1028"/>
      <c r="AK145" s="1028"/>
      <c r="AL145" s="1028"/>
      <c r="AM145" s="1028"/>
      <c r="AN145" s="1028"/>
      <c r="AO145" s="1028"/>
      <c r="AP145" s="1028"/>
      <c r="AQ145" s="1028"/>
      <c r="AR145" s="1028"/>
      <c r="AS145" s="1028"/>
    </row>
    <row r="146" spans="1:45" ht="12.75" customHeight="1">
      <c r="A146" s="1028"/>
      <c r="B146" s="1028"/>
      <c r="C146" s="1028"/>
      <c r="D146" s="1102"/>
      <c r="E146" s="1028"/>
      <c r="F146" s="1028"/>
      <c r="G146" s="1028"/>
      <c r="H146" s="1028"/>
      <c r="I146" s="1028"/>
      <c r="J146" s="1102"/>
      <c r="K146" s="1028"/>
      <c r="L146" s="1028"/>
      <c r="M146" s="1028"/>
      <c r="N146" s="1028"/>
      <c r="O146" s="1028"/>
      <c r="P146" s="1028"/>
      <c r="Q146" s="1028"/>
      <c r="R146" s="1162"/>
      <c r="S146" s="713"/>
      <c r="T146" s="747"/>
      <c r="U146" s="1028"/>
      <c r="V146" s="1102"/>
      <c r="W146" s="1165"/>
      <c r="X146" s="1028"/>
      <c r="Y146" s="1028"/>
      <c r="Z146" s="1028"/>
      <c r="AA146" s="1028"/>
      <c r="AB146" s="1028"/>
      <c r="AC146" s="1028"/>
      <c r="AD146" s="1028"/>
      <c r="AE146" s="1028"/>
      <c r="AF146" s="1028"/>
      <c r="AG146" s="1028"/>
      <c r="AH146" s="1028"/>
      <c r="AI146" s="1028"/>
      <c r="AJ146" s="1028"/>
      <c r="AK146" s="1028"/>
      <c r="AL146" s="1028"/>
      <c r="AM146" s="1028"/>
      <c r="AN146" s="1028"/>
      <c r="AO146" s="1028"/>
      <c r="AP146" s="1028"/>
      <c r="AQ146" s="1028"/>
      <c r="AR146" s="1028"/>
      <c r="AS146" s="1028"/>
    </row>
    <row r="147" spans="1:45" ht="12.75" customHeight="1">
      <c r="A147" s="1028"/>
      <c r="B147" s="1028"/>
      <c r="C147" s="1028"/>
      <c r="D147" s="1102"/>
      <c r="E147" s="1028"/>
      <c r="F147" s="1028"/>
      <c r="G147" s="1028"/>
      <c r="H147" s="1028"/>
      <c r="I147" s="1028"/>
      <c r="J147" s="1102"/>
      <c r="K147" s="1028"/>
      <c r="L147" s="1028"/>
      <c r="M147" s="1028"/>
      <c r="N147" s="1028"/>
      <c r="O147" s="1028"/>
      <c r="P147" s="1028"/>
      <c r="Q147" s="1028"/>
      <c r="R147" s="1162"/>
      <c r="S147" s="713"/>
      <c r="T147" s="747"/>
      <c r="U147" s="1028"/>
      <c r="V147" s="1102"/>
      <c r="W147" s="1165"/>
      <c r="X147" s="1028"/>
      <c r="Y147" s="1028"/>
      <c r="Z147" s="1028"/>
      <c r="AA147" s="1028"/>
      <c r="AB147" s="1028"/>
      <c r="AC147" s="1028"/>
      <c r="AD147" s="1028"/>
      <c r="AE147" s="1028"/>
      <c r="AF147" s="1028"/>
      <c r="AG147" s="1028"/>
      <c r="AH147" s="1028"/>
      <c r="AI147" s="1028"/>
      <c r="AJ147" s="1028"/>
      <c r="AK147" s="1028"/>
      <c r="AL147" s="1028"/>
      <c r="AM147" s="1028"/>
      <c r="AN147" s="1028"/>
      <c r="AO147" s="1028"/>
      <c r="AP147" s="1028"/>
      <c r="AQ147" s="1028"/>
      <c r="AR147" s="1028"/>
      <c r="AS147" s="1028"/>
    </row>
    <row r="148" spans="1:45" ht="12.75" customHeight="1">
      <c r="A148" s="1028"/>
      <c r="B148" s="1028"/>
      <c r="C148" s="1028"/>
      <c r="D148" s="1102"/>
      <c r="E148" s="1028"/>
      <c r="F148" s="1028"/>
      <c r="G148" s="1028"/>
      <c r="H148" s="1028"/>
      <c r="I148" s="1028"/>
      <c r="J148" s="1102"/>
      <c r="K148" s="1028"/>
      <c r="L148" s="1028"/>
      <c r="M148" s="1028"/>
      <c r="N148" s="1028"/>
      <c r="O148" s="1028"/>
      <c r="P148" s="1028"/>
      <c r="Q148" s="1028"/>
      <c r="R148" s="1162"/>
      <c r="S148" s="713"/>
      <c r="T148" s="747"/>
      <c r="U148" s="1028"/>
      <c r="V148" s="1102"/>
      <c r="W148" s="1165"/>
      <c r="X148" s="1028"/>
      <c r="Y148" s="1028"/>
      <c r="Z148" s="1028"/>
      <c r="AA148" s="1028"/>
      <c r="AB148" s="1028"/>
      <c r="AC148" s="1028"/>
      <c r="AD148" s="1028"/>
      <c r="AE148" s="1028"/>
      <c r="AF148" s="1028"/>
      <c r="AG148" s="1028"/>
      <c r="AH148" s="1028"/>
      <c r="AI148" s="1028"/>
      <c r="AJ148" s="1028"/>
      <c r="AK148" s="1028"/>
      <c r="AL148" s="1028"/>
      <c r="AM148" s="1028"/>
      <c r="AN148" s="1028"/>
      <c r="AO148" s="1028"/>
      <c r="AP148" s="1028"/>
      <c r="AQ148" s="1028"/>
      <c r="AR148" s="1028"/>
      <c r="AS148" s="1028"/>
    </row>
    <row r="149" spans="1:45" ht="12.75" customHeight="1">
      <c r="A149" s="1028"/>
      <c r="B149" s="1028"/>
      <c r="C149" s="1028"/>
      <c r="D149" s="1102"/>
      <c r="E149" s="1028"/>
      <c r="F149" s="1028"/>
      <c r="G149" s="1028"/>
      <c r="H149" s="1028"/>
      <c r="I149" s="1028"/>
      <c r="J149" s="1102"/>
      <c r="K149" s="1028"/>
      <c r="L149" s="1028"/>
      <c r="M149" s="1028"/>
      <c r="N149" s="1028"/>
      <c r="O149" s="1028"/>
      <c r="P149" s="1028"/>
      <c r="Q149" s="1028"/>
      <c r="R149" s="1162"/>
      <c r="S149" s="713"/>
      <c r="T149" s="747"/>
      <c r="U149" s="1028"/>
      <c r="V149" s="1102"/>
      <c r="W149" s="1165"/>
      <c r="X149" s="1028"/>
      <c r="Y149" s="1028"/>
      <c r="Z149" s="1028"/>
      <c r="AA149" s="1028"/>
      <c r="AB149" s="1028"/>
      <c r="AC149" s="1028"/>
      <c r="AD149" s="1028"/>
      <c r="AE149" s="1028"/>
      <c r="AF149" s="1028"/>
      <c r="AG149" s="1028"/>
      <c r="AH149" s="1028"/>
      <c r="AI149" s="1028"/>
      <c r="AJ149" s="1028"/>
      <c r="AK149" s="1028"/>
      <c r="AL149" s="1028"/>
      <c r="AM149" s="1028"/>
      <c r="AN149" s="1028"/>
      <c r="AO149" s="1028"/>
      <c r="AP149" s="1028"/>
      <c r="AQ149" s="1028"/>
      <c r="AR149" s="1028"/>
      <c r="AS149" s="1028"/>
    </row>
    <row r="150" spans="1:45" ht="12.75" customHeight="1">
      <c r="A150" s="1028"/>
      <c r="B150" s="1028"/>
      <c r="C150" s="1028"/>
      <c r="D150" s="1102"/>
      <c r="E150" s="1028"/>
      <c r="F150" s="1028"/>
      <c r="G150" s="1028"/>
      <c r="H150" s="1028"/>
      <c r="I150" s="1028"/>
      <c r="J150" s="1102"/>
      <c r="K150" s="1028"/>
      <c r="L150" s="1028"/>
      <c r="M150" s="1028"/>
      <c r="N150" s="1028"/>
      <c r="O150" s="1028"/>
      <c r="P150" s="1028"/>
      <c r="Q150" s="1028"/>
      <c r="R150" s="1162"/>
      <c r="S150" s="713"/>
      <c r="T150" s="747"/>
      <c r="U150" s="1028"/>
      <c r="V150" s="1102"/>
      <c r="W150" s="1165"/>
      <c r="X150" s="1028"/>
      <c r="Y150" s="1028"/>
      <c r="Z150" s="1028"/>
      <c r="AA150" s="1028"/>
      <c r="AB150" s="1028"/>
      <c r="AC150" s="1028"/>
      <c r="AD150" s="1028"/>
      <c r="AE150" s="1028"/>
      <c r="AF150" s="1028"/>
      <c r="AG150" s="1028"/>
      <c r="AH150" s="1028"/>
      <c r="AI150" s="1028"/>
      <c r="AJ150" s="1028"/>
      <c r="AK150" s="1028"/>
      <c r="AL150" s="1028"/>
      <c r="AM150" s="1028"/>
      <c r="AN150" s="1028"/>
      <c r="AO150" s="1028"/>
      <c r="AP150" s="1028"/>
      <c r="AQ150" s="1028"/>
      <c r="AR150" s="1028"/>
      <c r="AS150" s="1028"/>
    </row>
    <row r="151" spans="1:45" ht="12.75" customHeight="1">
      <c r="A151" s="1028"/>
      <c r="B151" s="1028"/>
      <c r="C151" s="1028"/>
      <c r="D151" s="1102"/>
      <c r="E151" s="1028"/>
      <c r="F151" s="1028"/>
      <c r="G151" s="1028"/>
      <c r="H151" s="1028"/>
      <c r="I151" s="1028"/>
      <c r="J151" s="1102"/>
      <c r="K151" s="1028"/>
      <c r="L151" s="1028"/>
      <c r="M151" s="1028"/>
      <c r="N151" s="1028"/>
      <c r="O151" s="1028"/>
      <c r="P151" s="1028"/>
      <c r="Q151" s="1028"/>
      <c r="R151" s="1162"/>
      <c r="S151" s="713"/>
      <c r="T151" s="747"/>
      <c r="U151" s="1028"/>
      <c r="V151" s="1102"/>
      <c r="W151" s="1165"/>
      <c r="X151" s="1028"/>
      <c r="Y151" s="1028"/>
      <c r="Z151" s="1028"/>
      <c r="AA151" s="1028"/>
      <c r="AB151" s="1028"/>
      <c r="AC151" s="1028"/>
      <c r="AD151" s="1028"/>
      <c r="AE151" s="1028"/>
      <c r="AF151" s="1028"/>
      <c r="AG151" s="1028"/>
      <c r="AH151" s="1028"/>
      <c r="AI151" s="1028"/>
      <c r="AJ151" s="1028"/>
      <c r="AK151" s="1028"/>
      <c r="AL151" s="1028"/>
      <c r="AM151" s="1028"/>
      <c r="AN151" s="1028"/>
      <c r="AO151" s="1028"/>
      <c r="AP151" s="1028"/>
      <c r="AQ151" s="1028"/>
      <c r="AR151" s="1028"/>
      <c r="AS151" s="1028"/>
    </row>
    <row r="152" spans="1:45" ht="12.75" customHeight="1">
      <c r="A152" s="1028"/>
      <c r="B152" s="1028"/>
      <c r="C152" s="1028"/>
      <c r="D152" s="1102"/>
      <c r="E152" s="1028"/>
      <c r="F152" s="1028"/>
      <c r="G152" s="1028"/>
      <c r="H152" s="1028"/>
      <c r="I152" s="1028"/>
      <c r="J152" s="1102"/>
      <c r="K152" s="1028"/>
      <c r="L152" s="1028"/>
      <c r="M152" s="1028"/>
      <c r="N152" s="1028"/>
      <c r="O152" s="1028"/>
      <c r="P152" s="1028"/>
      <c r="Q152" s="1028"/>
      <c r="R152" s="1162"/>
      <c r="S152" s="713"/>
      <c r="T152" s="747"/>
      <c r="U152" s="1028"/>
      <c r="V152" s="1102"/>
      <c r="W152" s="1165"/>
      <c r="X152" s="1028"/>
      <c r="Y152" s="1028"/>
      <c r="Z152" s="1028"/>
      <c r="AA152" s="1028"/>
      <c r="AB152" s="1028"/>
      <c r="AC152" s="1028"/>
      <c r="AD152" s="1028"/>
      <c r="AE152" s="1028"/>
      <c r="AF152" s="1028"/>
      <c r="AG152" s="1028"/>
      <c r="AH152" s="1028"/>
      <c r="AI152" s="1028"/>
      <c r="AJ152" s="1028"/>
      <c r="AK152" s="1028"/>
      <c r="AL152" s="1028"/>
      <c r="AM152" s="1028"/>
      <c r="AN152" s="1028"/>
      <c r="AO152" s="1028"/>
      <c r="AP152" s="1028"/>
      <c r="AQ152" s="1028"/>
      <c r="AR152" s="1028"/>
      <c r="AS152" s="1028"/>
    </row>
    <row r="153" spans="1:45" ht="12.75" customHeight="1">
      <c r="A153" s="1028"/>
      <c r="B153" s="1028"/>
      <c r="C153" s="1028"/>
      <c r="D153" s="1102"/>
      <c r="E153" s="1028"/>
      <c r="F153" s="1028"/>
      <c r="G153" s="1028"/>
      <c r="H153" s="1028"/>
      <c r="I153" s="1028"/>
      <c r="J153" s="1102"/>
      <c r="K153" s="1028"/>
      <c r="L153" s="1028"/>
      <c r="M153" s="1028"/>
      <c r="N153" s="1028"/>
      <c r="O153" s="1028"/>
      <c r="P153" s="1028"/>
      <c r="Q153" s="1028"/>
      <c r="R153" s="1162"/>
      <c r="S153" s="713"/>
      <c r="T153" s="747"/>
      <c r="U153" s="1028"/>
      <c r="V153" s="1102"/>
      <c r="W153" s="1165"/>
      <c r="X153" s="1028"/>
      <c r="Y153" s="1028"/>
      <c r="Z153" s="1028"/>
      <c r="AA153" s="1028"/>
      <c r="AB153" s="1028"/>
      <c r="AC153" s="1028"/>
      <c r="AD153" s="1028"/>
      <c r="AE153" s="1028"/>
      <c r="AF153" s="1028"/>
      <c r="AG153" s="1028"/>
      <c r="AH153" s="1028"/>
      <c r="AI153" s="1028"/>
      <c r="AJ153" s="1028"/>
      <c r="AK153" s="1028"/>
      <c r="AL153" s="1028"/>
      <c r="AM153" s="1028"/>
      <c r="AN153" s="1028"/>
      <c r="AO153" s="1028"/>
      <c r="AP153" s="1028"/>
      <c r="AQ153" s="1028"/>
      <c r="AR153" s="1028"/>
      <c r="AS153" s="1028"/>
    </row>
    <row r="154" spans="1:45" ht="12.75" customHeight="1">
      <c r="A154" s="1028"/>
      <c r="B154" s="1028"/>
      <c r="C154" s="1028"/>
      <c r="D154" s="1102"/>
      <c r="E154" s="1028"/>
      <c r="F154" s="1028"/>
      <c r="G154" s="1028"/>
      <c r="H154" s="1028"/>
      <c r="I154" s="1028"/>
      <c r="J154" s="1102"/>
      <c r="K154" s="1028"/>
      <c r="L154" s="1028"/>
      <c r="M154" s="1028"/>
      <c r="N154" s="1028"/>
      <c r="O154" s="1028"/>
      <c r="P154" s="1028"/>
      <c r="Q154" s="1028"/>
      <c r="R154" s="1162"/>
      <c r="S154" s="713"/>
      <c r="T154" s="747"/>
      <c r="U154" s="1028"/>
      <c r="V154" s="1102"/>
      <c r="W154" s="1165"/>
      <c r="X154" s="1028"/>
      <c r="Y154" s="1028"/>
      <c r="Z154" s="1028"/>
      <c r="AA154" s="1028"/>
      <c r="AB154" s="1028"/>
      <c r="AC154" s="1028"/>
      <c r="AD154" s="1028"/>
      <c r="AE154" s="1028"/>
      <c r="AF154" s="1028"/>
      <c r="AG154" s="1028"/>
      <c r="AH154" s="1028"/>
      <c r="AI154" s="1028"/>
      <c r="AJ154" s="1028"/>
      <c r="AK154" s="1028"/>
      <c r="AL154" s="1028"/>
      <c r="AM154" s="1028"/>
      <c r="AN154" s="1028"/>
      <c r="AO154" s="1028"/>
      <c r="AP154" s="1028"/>
      <c r="AQ154" s="1028"/>
      <c r="AR154" s="1028"/>
      <c r="AS154" s="1028"/>
    </row>
    <row r="155" spans="1:45" ht="12.75" customHeight="1">
      <c r="A155" s="1028"/>
      <c r="B155" s="1028"/>
      <c r="C155" s="1028"/>
      <c r="D155" s="1102"/>
      <c r="E155" s="1028"/>
      <c r="F155" s="1028"/>
      <c r="G155" s="1028"/>
      <c r="H155" s="1028"/>
      <c r="I155" s="1028"/>
      <c r="J155" s="1102"/>
      <c r="K155" s="1028"/>
      <c r="L155" s="1028"/>
      <c r="M155" s="1028"/>
      <c r="N155" s="1028"/>
      <c r="O155" s="1028"/>
      <c r="P155" s="1028"/>
      <c r="Q155" s="1028"/>
      <c r="R155" s="1162"/>
      <c r="S155" s="713"/>
      <c r="T155" s="747"/>
      <c r="U155" s="1028"/>
      <c r="V155" s="1102"/>
      <c r="W155" s="1165"/>
      <c r="X155" s="1028"/>
      <c r="Y155" s="1028"/>
      <c r="Z155" s="1028"/>
      <c r="AA155" s="1028"/>
      <c r="AB155" s="1028"/>
      <c r="AC155" s="1028"/>
      <c r="AD155" s="1028"/>
      <c r="AE155" s="1028"/>
      <c r="AF155" s="1028"/>
      <c r="AG155" s="1028"/>
      <c r="AH155" s="1028"/>
      <c r="AI155" s="1028"/>
      <c r="AJ155" s="1028"/>
      <c r="AK155" s="1028"/>
      <c r="AL155" s="1028"/>
      <c r="AM155" s="1028"/>
      <c r="AN155" s="1028"/>
      <c r="AO155" s="1028"/>
      <c r="AP155" s="1028"/>
      <c r="AQ155" s="1028"/>
      <c r="AR155" s="1028"/>
      <c r="AS155" s="1028"/>
    </row>
    <row r="156" spans="1:45" ht="12.75" customHeight="1">
      <c r="A156" s="1028"/>
      <c r="B156" s="1028"/>
      <c r="C156" s="1028"/>
      <c r="D156" s="1102"/>
      <c r="E156" s="1028"/>
      <c r="F156" s="1028"/>
      <c r="G156" s="1028"/>
      <c r="H156" s="1028"/>
      <c r="I156" s="1028"/>
      <c r="J156" s="1102"/>
      <c r="K156" s="1028"/>
      <c r="L156" s="1028"/>
      <c r="M156" s="1028"/>
      <c r="N156" s="1028"/>
      <c r="O156" s="1028"/>
      <c r="P156" s="1028"/>
      <c r="Q156" s="1028"/>
      <c r="R156" s="1162"/>
      <c r="S156" s="713"/>
      <c r="T156" s="747"/>
      <c r="U156" s="1028"/>
      <c r="V156" s="1102"/>
      <c r="W156" s="1165"/>
      <c r="X156" s="1028"/>
      <c r="Y156" s="1028"/>
      <c r="Z156" s="1028"/>
      <c r="AA156" s="1028"/>
      <c r="AB156" s="1028"/>
      <c r="AC156" s="1028"/>
      <c r="AD156" s="1028"/>
      <c r="AE156" s="1028"/>
      <c r="AF156" s="1028"/>
      <c r="AG156" s="1028"/>
      <c r="AH156" s="1028"/>
      <c r="AI156" s="1028"/>
      <c r="AJ156" s="1028"/>
      <c r="AK156" s="1028"/>
      <c r="AL156" s="1028"/>
      <c r="AM156" s="1028"/>
      <c r="AN156" s="1028"/>
      <c r="AO156" s="1028"/>
      <c r="AP156" s="1028"/>
      <c r="AQ156" s="1028"/>
      <c r="AR156" s="1028"/>
      <c r="AS156" s="1028"/>
    </row>
    <row r="157" spans="1:45" ht="12.75" customHeight="1">
      <c r="A157" s="1028"/>
      <c r="B157" s="1028"/>
      <c r="C157" s="1028"/>
      <c r="D157" s="1102"/>
      <c r="E157" s="1028"/>
      <c r="F157" s="1028"/>
      <c r="G157" s="1028"/>
      <c r="H157" s="1028"/>
      <c r="I157" s="1028"/>
      <c r="J157" s="1102"/>
      <c r="K157" s="1028"/>
      <c r="L157" s="1028"/>
      <c r="M157" s="1028"/>
      <c r="N157" s="1028"/>
      <c r="O157" s="1028"/>
      <c r="P157" s="1028"/>
      <c r="Q157" s="1028"/>
      <c r="R157" s="1162"/>
      <c r="S157" s="713"/>
      <c r="T157" s="747"/>
      <c r="U157" s="1028"/>
      <c r="V157" s="1102"/>
      <c r="W157" s="1165"/>
      <c r="X157" s="1028"/>
      <c r="Y157" s="1028"/>
      <c r="Z157" s="1028"/>
      <c r="AA157" s="1028"/>
      <c r="AB157" s="1028"/>
      <c r="AC157" s="1028"/>
      <c r="AD157" s="1028"/>
      <c r="AE157" s="1028"/>
      <c r="AF157" s="1028"/>
      <c r="AG157" s="1028"/>
      <c r="AH157" s="1028"/>
      <c r="AI157" s="1028"/>
      <c r="AJ157" s="1028"/>
      <c r="AK157" s="1028"/>
      <c r="AL157" s="1028"/>
      <c r="AM157" s="1028"/>
      <c r="AN157" s="1028"/>
      <c r="AO157" s="1028"/>
      <c r="AP157" s="1028"/>
      <c r="AQ157" s="1028"/>
      <c r="AR157" s="1028"/>
      <c r="AS157" s="1028"/>
    </row>
    <row r="158" spans="1:45" ht="12.75" customHeight="1">
      <c r="A158" s="1028"/>
      <c r="B158" s="1028"/>
      <c r="C158" s="1028"/>
      <c r="D158" s="1102"/>
      <c r="E158" s="1028"/>
      <c r="F158" s="1028"/>
      <c r="G158" s="1028"/>
      <c r="H158" s="1028"/>
      <c r="I158" s="1028"/>
      <c r="J158" s="1102"/>
      <c r="K158" s="1028"/>
      <c r="L158" s="1028"/>
      <c r="M158" s="1028"/>
      <c r="N158" s="1028"/>
      <c r="O158" s="1028"/>
      <c r="P158" s="1028"/>
      <c r="Q158" s="1028"/>
      <c r="R158" s="1162"/>
      <c r="S158" s="713"/>
      <c r="T158" s="747"/>
      <c r="U158" s="1028"/>
      <c r="V158" s="1102"/>
      <c r="W158" s="1165"/>
      <c r="X158" s="1028"/>
      <c r="Y158" s="1028"/>
      <c r="Z158" s="1028"/>
      <c r="AA158" s="1028"/>
      <c r="AB158" s="1028"/>
      <c r="AC158" s="1028"/>
      <c r="AD158" s="1028"/>
      <c r="AE158" s="1028"/>
      <c r="AF158" s="1028"/>
      <c r="AG158" s="1028"/>
      <c r="AH158" s="1028"/>
      <c r="AI158" s="1028"/>
      <c r="AJ158" s="1028"/>
      <c r="AK158" s="1028"/>
      <c r="AL158" s="1028"/>
      <c r="AM158" s="1028"/>
      <c r="AN158" s="1028"/>
      <c r="AO158" s="1028"/>
      <c r="AP158" s="1028"/>
      <c r="AQ158" s="1028"/>
      <c r="AR158" s="1028"/>
      <c r="AS158" s="1028"/>
    </row>
    <row r="159" spans="1:45" ht="12.75" customHeight="1">
      <c r="A159" s="1028"/>
      <c r="B159" s="1028"/>
      <c r="C159" s="1028"/>
      <c r="D159" s="1102"/>
      <c r="E159" s="1028"/>
      <c r="F159" s="1028"/>
      <c r="G159" s="1028"/>
      <c r="H159" s="1028"/>
      <c r="I159" s="1028"/>
      <c r="J159" s="1102"/>
      <c r="K159" s="1028"/>
      <c r="L159" s="1028"/>
      <c r="M159" s="1028"/>
      <c r="N159" s="1028"/>
      <c r="O159" s="1028"/>
      <c r="P159" s="1028"/>
      <c r="Q159" s="1028"/>
      <c r="R159" s="1162"/>
      <c r="S159" s="713"/>
      <c r="T159" s="747"/>
      <c r="U159" s="1028"/>
      <c r="V159" s="1102"/>
      <c r="W159" s="1165"/>
      <c r="X159" s="1028"/>
      <c r="Y159" s="1028"/>
      <c r="Z159" s="1028"/>
      <c r="AA159" s="1028"/>
      <c r="AB159" s="1028"/>
      <c r="AC159" s="1028"/>
      <c r="AD159" s="1028"/>
      <c r="AE159" s="1028"/>
      <c r="AF159" s="1028"/>
      <c r="AG159" s="1028"/>
      <c r="AH159" s="1028"/>
      <c r="AI159" s="1028"/>
      <c r="AJ159" s="1028"/>
      <c r="AK159" s="1028"/>
      <c r="AL159" s="1028"/>
      <c r="AM159" s="1028"/>
      <c r="AN159" s="1028"/>
      <c r="AO159" s="1028"/>
      <c r="AP159" s="1028"/>
      <c r="AQ159" s="1028"/>
      <c r="AR159" s="1028"/>
      <c r="AS159" s="1028"/>
    </row>
    <row r="160" spans="1:45" ht="12.75" customHeight="1">
      <c r="A160" s="1028"/>
      <c r="B160" s="1028"/>
      <c r="C160" s="1028"/>
      <c r="D160" s="1102"/>
      <c r="E160" s="1028"/>
      <c r="F160" s="1028"/>
      <c r="G160" s="1028"/>
      <c r="H160" s="1028"/>
      <c r="I160" s="1028"/>
      <c r="J160" s="1102"/>
      <c r="K160" s="1028"/>
      <c r="L160" s="1028"/>
      <c r="M160" s="1028"/>
      <c r="N160" s="1028"/>
      <c r="O160" s="1028"/>
      <c r="P160" s="1028"/>
      <c r="Q160" s="1028"/>
      <c r="R160" s="1162"/>
      <c r="S160" s="713"/>
      <c r="T160" s="747"/>
      <c r="U160" s="1028"/>
      <c r="V160" s="1102"/>
      <c r="W160" s="1165"/>
      <c r="X160" s="1028"/>
      <c r="Y160" s="1028"/>
      <c r="Z160" s="1028"/>
      <c r="AA160" s="1028"/>
      <c r="AB160" s="1028"/>
      <c r="AC160" s="1028"/>
      <c r="AD160" s="1028"/>
      <c r="AE160" s="1028"/>
      <c r="AF160" s="1028"/>
      <c r="AG160" s="1028"/>
      <c r="AH160" s="1028"/>
      <c r="AI160" s="1028"/>
      <c r="AJ160" s="1028"/>
      <c r="AK160" s="1028"/>
      <c r="AL160" s="1028"/>
      <c r="AM160" s="1028"/>
      <c r="AN160" s="1028"/>
      <c r="AO160" s="1028"/>
      <c r="AP160" s="1028"/>
      <c r="AQ160" s="1028"/>
      <c r="AR160" s="1028"/>
      <c r="AS160" s="1028"/>
    </row>
    <row r="161" spans="1:45" ht="12.75" customHeight="1">
      <c r="A161" s="1028"/>
      <c r="B161" s="1028"/>
      <c r="C161" s="1028"/>
      <c r="D161" s="1102"/>
      <c r="E161" s="1028"/>
      <c r="F161" s="1028"/>
      <c r="G161" s="1028"/>
      <c r="H161" s="1028"/>
      <c r="I161" s="1028"/>
      <c r="J161" s="1102"/>
      <c r="K161" s="1028"/>
      <c r="L161" s="1028"/>
      <c r="M161" s="1028"/>
      <c r="N161" s="1028"/>
      <c r="O161" s="1028"/>
      <c r="P161" s="1028"/>
      <c r="Q161" s="1028"/>
      <c r="R161" s="1162"/>
      <c r="S161" s="713"/>
      <c r="T161" s="747"/>
      <c r="U161" s="1028"/>
      <c r="V161" s="1102"/>
      <c r="W161" s="1165"/>
      <c r="X161" s="1028"/>
      <c r="Y161" s="1028"/>
      <c r="Z161" s="1028"/>
      <c r="AA161" s="1028"/>
      <c r="AB161" s="1028"/>
      <c r="AC161" s="1028"/>
      <c r="AD161" s="1028"/>
      <c r="AE161" s="1028"/>
      <c r="AF161" s="1028"/>
      <c r="AG161" s="1028"/>
      <c r="AH161" s="1028"/>
      <c r="AI161" s="1028"/>
      <c r="AJ161" s="1028"/>
      <c r="AK161" s="1028"/>
      <c r="AL161" s="1028"/>
      <c r="AM161" s="1028"/>
      <c r="AN161" s="1028"/>
      <c r="AO161" s="1028"/>
      <c r="AP161" s="1028"/>
      <c r="AQ161" s="1028"/>
      <c r="AR161" s="1028"/>
      <c r="AS161" s="1028"/>
    </row>
    <row r="162" spans="1:45" ht="12.75" customHeight="1">
      <c r="A162" s="1028"/>
      <c r="B162" s="1028"/>
      <c r="C162" s="1028"/>
      <c r="D162" s="1102"/>
      <c r="E162" s="1028"/>
      <c r="F162" s="1028"/>
      <c r="G162" s="1028"/>
      <c r="H162" s="1028"/>
      <c r="I162" s="1028"/>
      <c r="J162" s="1102"/>
      <c r="K162" s="1028"/>
      <c r="L162" s="1028"/>
      <c r="M162" s="1028"/>
      <c r="N162" s="1028"/>
      <c r="O162" s="1028"/>
      <c r="P162" s="1028"/>
      <c r="Q162" s="1028"/>
      <c r="R162" s="1162"/>
      <c r="S162" s="713"/>
      <c r="T162" s="747"/>
      <c r="U162" s="1028"/>
      <c r="V162" s="1102"/>
      <c r="W162" s="1165"/>
      <c r="X162" s="1028"/>
      <c r="Y162" s="1028"/>
      <c r="Z162" s="1028"/>
      <c r="AA162" s="1028"/>
      <c r="AB162" s="1028"/>
      <c r="AC162" s="1028"/>
      <c r="AD162" s="1028"/>
      <c r="AE162" s="1028"/>
      <c r="AF162" s="1028"/>
      <c r="AG162" s="1028"/>
      <c r="AH162" s="1028"/>
      <c r="AI162" s="1028"/>
      <c r="AJ162" s="1028"/>
      <c r="AK162" s="1028"/>
      <c r="AL162" s="1028"/>
      <c r="AM162" s="1028"/>
      <c r="AN162" s="1028"/>
      <c r="AO162" s="1028"/>
      <c r="AP162" s="1028"/>
      <c r="AQ162" s="1028"/>
      <c r="AR162" s="1028"/>
      <c r="AS162" s="1028"/>
    </row>
    <row r="163" spans="1:45" ht="12.75" customHeight="1">
      <c r="A163" s="1028"/>
      <c r="B163" s="1028"/>
      <c r="C163" s="1028"/>
      <c r="D163" s="1102"/>
      <c r="E163" s="1028"/>
      <c r="F163" s="1028"/>
      <c r="G163" s="1028"/>
      <c r="H163" s="1028"/>
      <c r="I163" s="1028"/>
      <c r="J163" s="1102"/>
      <c r="K163" s="1028"/>
      <c r="L163" s="1028"/>
      <c r="M163" s="1028"/>
      <c r="N163" s="1028"/>
      <c r="O163" s="1028"/>
      <c r="P163" s="1028"/>
      <c r="Q163" s="1028"/>
      <c r="R163" s="1162"/>
      <c r="S163" s="713"/>
      <c r="T163" s="747"/>
      <c r="U163" s="1028"/>
      <c r="V163" s="1102"/>
      <c r="W163" s="1165"/>
      <c r="X163" s="1028"/>
      <c r="Y163" s="1028"/>
      <c r="Z163" s="1028"/>
      <c r="AA163" s="1028"/>
      <c r="AB163" s="1028"/>
      <c r="AC163" s="1028"/>
      <c r="AD163" s="1028"/>
      <c r="AE163" s="1028"/>
      <c r="AF163" s="1028"/>
      <c r="AG163" s="1028"/>
      <c r="AH163" s="1028"/>
      <c r="AI163" s="1028"/>
      <c r="AJ163" s="1028"/>
      <c r="AK163" s="1028"/>
      <c r="AL163" s="1028"/>
      <c r="AM163" s="1028"/>
      <c r="AN163" s="1028"/>
      <c r="AO163" s="1028"/>
      <c r="AP163" s="1028"/>
      <c r="AQ163" s="1028"/>
      <c r="AR163" s="1028"/>
      <c r="AS163" s="1028"/>
    </row>
    <row r="164" spans="1:45" ht="12.75" customHeight="1">
      <c r="A164" s="1028"/>
      <c r="B164" s="1028"/>
      <c r="C164" s="1028"/>
      <c r="D164" s="1102"/>
      <c r="E164" s="1028"/>
      <c r="F164" s="1028"/>
      <c r="G164" s="1028"/>
      <c r="H164" s="1028"/>
      <c r="I164" s="1028"/>
      <c r="J164" s="1102"/>
      <c r="K164" s="1028"/>
      <c r="L164" s="1028"/>
      <c r="M164" s="1028"/>
      <c r="N164" s="1028"/>
      <c r="O164" s="1028"/>
      <c r="P164" s="1028"/>
      <c r="Q164" s="1028"/>
      <c r="R164" s="1162"/>
      <c r="S164" s="713"/>
      <c r="T164" s="747"/>
      <c r="U164" s="1028"/>
      <c r="V164" s="1102"/>
      <c r="W164" s="1165"/>
      <c r="X164" s="1028"/>
      <c r="Y164" s="1028"/>
      <c r="Z164" s="1028"/>
      <c r="AA164" s="1028"/>
      <c r="AB164" s="1028"/>
      <c r="AC164" s="1028"/>
      <c r="AD164" s="1028"/>
      <c r="AE164" s="1028"/>
      <c r="AF164" s="1028"/>
      <c r="AG164" s="1028"/>
      <c r="AH164" s="1028"/>
      <c r="AI164" s="1028"/>
      <c r="AJ164" s="1028"/>
      <c r="AK164" s="1028"/>
      <c r="AL164" s="1028"/>
      <c r="AM164" s="1028"/>
      <c r="AN164" s="1028"/>
      <c r="AO164" s="1028"/>
      <c r="AP164" s="1028"/>
      <c r="AQ164" s="1028"/>
      <c r="AR164" s="1028"/>
      <c r="AS164" s="1028"/>
    </row>
    <row r="165" spans="1:45" ht="12.75" customHeight="1">
      <c r="A165" s="1028"/>
      <c r="B165" s="1028"/>
      <c r="C165" s="1028"/>
      <c r="D165" s="1102"/>
      <c r="E165" s="1028"/>
      <c r="F165" s="1028"/>
      <c r="G165" s="1028"/>
      <c r="H165" s="1028"/>
      <c r="I165" s="1028"/>
      <c r="J165" s="1102"/>
      <c r="K165" s="1028"/>
      <c r="L165" s="1028"/>
      <c r="M165" s="1028"/>
      <c r="N165" s="1028"/>
      <c r="O165" s="1028"/>
      <c r="P165" s="1028"/>
      <c r="Q165" s="1028"/>
      <c r="R165" s="1162"/>
      <c r="S165" s="713"/>
      <c r="T165" s="747"/>
      <c r="U165" s="1028"/>
      <c r="V165" s="1102"/>
      <c r="W165" s="1165"/>
      <c r="X165" s="1028"/>
      <c r="Y165" s="1028"/>
      <c r="Z165" s="1028"/>
      <c r="AA165" s="1028"/>
      <c r="AB165" s="1028"/>
      <c r="AC165" s="1028"/>
      <c r="AD165" s="1028"/>
      <c r="AE165" s="1028"/>
      <c r="AF165" s="1028"/>
      <c r="AG165" s="1028"/>
      <c r="AH165" s="1028"/>
      <c r="AI165" s="1028"/>
      <c r="AJ165" s="1028"/>
      <c r="AK165" s="1028"/>
      <c r="AL165" s="1028"/>
      <c r="AM165" s="1028"/>
      <c r="AN165" s="1028"/>
      <c r="AO165" s="1028"/>
      <c r="AP165" s="1028"/>
      <c r="AQ165" s="1028"/>
      <c r="AR165" s="1028"/>
      <c r="AS165" s="1028"/>
    </row>
    <row r="166" spans="1:45" ht="12.75" customHeight="1">
      <c r="A166" s="1028"/>
      <c r="B166" s="1028"/>
      <c r="C166" s="1028"/>
      <c r="D166" s="1102"/>
      <c r="E166" s="1028"/>
      <c r="F166" s="1028"/>
      <c r="G166" s="1028"/>
      <c r="H166" s="1028"/>
      <c r="I166" s="1028"/>
      <c r="J166" s="1102"/>
      <c r="K166" s="1028"/>
      <c r="L166" s="1028"/>
      <c r="M166" s="1028"/>
      <c r="N166" s="1028"/>
      <c r="O166" s="1028"/>
      <c r="P166" s="1028"/>
      <c r="Q166" s="1028"/>
      <c r="R166" s="1162"/>
      <c r="S166" s="713"/>
      <c r="T166" s="747"/>
      <c r="U166" s="1028"/>
      <c r="V166" s="1102"/>
      <c r="W166" s="1165"/>
      <c r="X166" s="1028"/>
      <c r="Y166" s="1028"/>
      <c r="Z166" s="1028"/>
      <c r="AA166" s="1028"/>
      <c r="AB166" s="1028"/>
      <c r="AC166" s="1028"/>
      <c r="AD166" s="1028"/>
      <c r="AE166" s="1028"/>
      <c r="AF166" s="1028"/>
      <c r="AG166" s="1028"/>
      <c r="AH166" s="1028"/>
      <c r="AI166" s="1028"/>
      <c r="AJ166" s="1028"/>
      <c r="AK166" s="1028"/>
      <c r="AL166" s="1028"/>
      <c r="AM166" s="1028"/>
      <c r="AN166" s="1028"/>
      <c r="AO166" s="1028"/>
      <c r="AP166" s="1028"/>
      <c r="AQ166" s="1028"/>
      <c r="AR166" s="1028"/>
      <c r="AS166" s="1028"/>
    </row>
    <row r="167" spans="1:45" ht="12.75" customHeight="1">
      <c r="A167" s="1028"/>
      <c r="B167" s="1028"/>
      <c r="C167" s="1028"/>
      <c r="D167" s="1102"/>
      <c r="E167" s="1028"/>
      <c r="F167" s="1028"/>
      <c r="G167" s="1028"/>
      <c r="H167" s="1028"/>
      <c r="I167" s="1028"/>
      <c r="J167" s="1102"/>
      <c r="K167" s="1028"/>
      <c r="L167" s="1028"/>
      <c r="M167" s="1028"/>
      <c r="N167" s="1028"/>
      <c r="O167" s="1028"/>
      <c r="P167" s="1028"/>
      <c r="Q167" s="1028"/>
      <c r="R167" s="1162"/>
      <c r="S167" s="713"/>
      <c r="T167" s="747"/>
      <c r="U167" s="1028"/>
      <c r="V167" s="1102"/>
      <c r="W167" s="1165"/>
      <c r="X167" s="1028"/>
      <c r="Y167" s="1028"/>
      <c r="Z167" s="1028"/>
      <c r="AA167" s="1028"/>
      <c r="AB167" s="1028"/>
      <c r="AC167" s="1028"/>
      <c r="AD167" s="1028"/>
      <c r="AE167" s="1028"/>
      <c r="AF167" s="1028"/>
      <c r="AG167" s="1028"/>
      <c r="AH167" s="1028"/>
      <c r="AI167" s="1028"/>
      <c r="AJ167" s="1028"/>
      <c r="AK167" s="1028"/>
      <c r="AL167" s="1028"/>
      <c r="AM167" s="1028"/>
      <c r="AN167" s="1028"/>
      <c r="AO167" s="1028"/>
      <c r="AP167" s="1028"/>
      <c r="AQ167" s="1028"/>
      <c r="AR167" s="1028"/>
      <c r="AS167" s="1028"/>
    </row>
    <row r="168" spans="1:45" ht="12.75" customHeight="1">
      <c r="A168" s="1028"/>
      <c r="B168" s="1028"/>
      <c r="C168" s="1028"/>
      <c r="D168" s="1102"/>
      <c r="E168" s="1028"/>
      <c r="F168" s="1028"/>
      <c r="G168" s="1028"/>
      <c r="H168" s="1028"/>
      <c r="I168" s="1028"/>
      <c r="J168" s="1102"/>
      <c r="K168" s="1028"/>
      <c r="L168" s="1028"/>
      <c r="M168" s="1028"/>
      <c r="N168" s="1028"/>
      <c r="O168" s="1028"/>
      <c r="P168" s="1028"/>
      <c r="Q168" s="1028"/>
      <c r="R168" s="1162"/>
      <c r="S168" s="713"/>
      <c r="T168" s="747"/>
      <c r="U168" s="1028"/>
      <c r="V168" s="1102"/>
      <c r="W168" s="1165"/>
      <c r="X168" s="1028"/>
      <c r="Y168" s="1028"/>
      <c r="Z168" s="1028"/>
      <c r="AA168" s="1028"/>
      <c r="AB168" s="1028"/>
      <c r="AC168" s="1028"/>
      <c r="AD168" s="1028"/>
      <c r="AE168" s="1028"/>
      <c r="AF168" s="1028"/>
      <c r="AG168" s="1028"/>
      <c r="AH168" s="1028"/>
      <c r="AI168" s="1028"/>
      <c r="AJ168" s="1028"/>
      <c r="AK168" s="1028"/>
      <c r="AL168" s="1028"/>
      <c r="AM168" s="1028"/>
      <c r="AN168" s="1028"/>
      <c r="AO168" s="1028"/>
      <c r="AP168" s="1028"/>
      <c r="AQ168" s="1028"/>
      <c r="AR168" s="1028"/>
      <c r="AS168" s="1028"/>
    </row>
    <row r="169" spans="1:45" ht="12.75" customHeight="1">
      <c r="A169" s="1028"/>
      <c r="B169" s="1028"/>
      <c r="C169" s="1028"/>
      <c r="D169" s="1102"/>
      <c r="E169" s="1028"/>
      <c r="F169" s="1028"/>
      <c r="G169" s="1028"/>
      <c r="H169" s="1028"/>
      <c r="I169" s="1028"/>
      <c r="J169" s="1102"/>
      <c r="K169" s="1028"/>
      <c r="L169" s="1028"/>
      <c r="M169" s="1028"/>
      <c r="N169" s="1028"/>
      <c r="O169" s="1028"/>
      <c r="P169" s="1028"/>
      <c r="Q169" s="1028"/>
      <c r="R169" s="1162"/>
      <c r="S169" s="713"/>
      <c r="T169" s="747"/>
      <c r="U169" s="1028"/>
      <c r="V169" s="1102"/>
      <c r="W169" s="1165"/>
      <c r="X169" s="1028"/>
      <c r="Y169" s="1028"/>
      <c r="Z169" s="1028"/>
      <c r="AA169" s="1028"/>
      <c r="AB169" s="1028"/>
      <c r="AC169" s="1028"/>
      <c r="AD169" s="1028"/>
      <c r="AE169" s="1028"/>
      <c r="AF169" s="1028"/>
      <c r="AG169" s="1028"/>
      <c r="AH169" s="1028"/>
      <c r="AI169" s="1028"/>
      <c r="AJ169" s="1028"/>
      <c r="AK169" s="1028"/>
      <c r="AL169" s="1028"/>
      <c r="AM169" s="1028"/>
      <c r="AN169" s="1028"/>
      <c r="AO169" s="1028"/>
      <c r="AP169" s="1028"/>
      <c r="AQ169" s="1028"/>
      <c r="AR169" s="1028"/>
      <c r="AS169" s="1028"/>
    </row>
    <row r="170" spans="1:45" ht="12.75" customHeight="1">
      <c r="A170" s="1028"/>
      <c r="B170" s="1028"/>
      <c r="C170" s="1028"/>
      <c r="D170" s="1102"/>
      <c r="E170" s="1028"/>
      <c r="F170" s="1028"/>
      <c r="G170" s="1028"/>
      <c r="H170" s="1028"/>
      <c r="I170" s="1028"/>
      <c r="J170" s="1102"/>
      <c r="K170" s="1028"/>
      <c r="L170" s="1028"/>
      <c r="M170" s="1028"/>
      <c r="N170" s="1028"/>
      <c r="O170" s="1028"/>
      <c r="P170" s="1028"/>
      <c r="Q170" s="1028"/>
      <c r="R170" s="1162"/>
      <c r="S170" s="713"/>
      <c r="T170" s="747"/>
      <c r="U170" s="1028"/>
      <c r="V170" s="1102"/>
      <c r="W170" s="1165"/>
      <c r="X170" s="1028"/>
      <c r="Y170" s="1028"/>
      <c r="Z170" s="1028"/>
      <c r="AA170" s="1028"/>
      <c r="AB170" s="1028"/>
      <c r="AC170" s="1028"/>
      <c r="AD170" s="1028"/>
      <c r="AE170" s="1028"/>
      <c r="AF170" s="1028"/>
      <c r="AG170" s="1028"/>
      <c r="AH170" s="1028"/>
      <c r="AI170" s="1028"/>
      <c r="AJ170" s="1028"/>
      <c r="AK170" s="1028"/>
      <c r="AL170" s="1028"/>
      <c r="AM170" s="1028"/>
      <c r="AN170" s="1028"/>
      <c r="AO170" s="1028"/>
      <c r="AP170" s="1028"/>
      <c r="AQ170" s="1028"/>
      <c r="AR170" s="1028"/>
      <c r="AS170" s="1028"/>
    </row>
    <row r="171" spans="1:45" ht="12.75" customHeight="1">
      <c r="A171" s="1028"/>
      <c r="B171" s="1028"/>
      <c r="C171" s="1028"/>
      <c r="D171" s="1102"/>
      <c r="E171" s="1028"/>
      <c r="F171" s="1028"/>
      <c r="G171" s="1028"/>
      <c r="H171" s="1028"/>
      <c r="I171" s="1028"/>
      <c r="J171" s="1102"/>
      <c r="K171" s="1028"/>
      <c r="L171" s="1028"/>
      <c r="M171" s="1028"/>
      <c r="N171" s="1028"/>
      <c r="O171" s="1028"/>
      <c r="P171" s="1028"/>
      <c r="Q171" s="1028"/>
      <c r="R171" s="1162"/>
      <c r="S171" s="713"/>
      <c r="T171" s="747"/>
      <c r="U171" s="1028"/>
      <c r="V171" s="1102"/>
      <c r="W171" s="1165"/>
      <c r="X171" s="1028"/>
      <c r="Y171" s="1028"/>
      <c r="Z171" s="1028"/>
      <c r="AA171" s="1028"/>
      <c r="AB171" s="1028"/>
      <c r="AC171" s="1028"/>
      <c r="AD171" s="1028"/>
      <c r="AE171" s="1028"/>
      <c r="AF171" s="1028"/>
      <c r="AG171" s="1028"/>
      <c r="AH171" s="1028"/>
      <c r="AI171" s="1028"/>
      <c r="AJ171" s="1028"/>
      <c r="AK171" s="1028"/>
      <c r="AL171" s="1028"/>
      <c r="AM171" s="1028"/>
      <c r="AN171" s="1028"/>
      <c r="AO171" s="1028"/>
      <c r="AP171" s="1028"/>
      <c r="AQ171" s="1028"/>
      <c r="AR171" s="1028"/>
      <c r="AS171" s="1028"/>
    </row>
    <row r="172" spans="1:45" ht="12.75" customHeight="1">
      <c r="A172" s="1028"/>
      <c r="B172" s="1028"/>
      <c r="C172" s="1028"/>
      <c r="D172" s="1102"/>
      <c r="E172" s="1028"/>
      <c r="F172" s="1028"/>
      <c r="G172" s="1028"/>
      <c r="H172" s="1028"/>
      <c r="I172" s="1028"/>
      <c r="J172" s="1102"/>
      <c r="K172" s="1028"/>
      <c r="L172" s="1028"/>
      <c r="M172" s="1028"/>
      <c r="N172" s="1028"/>
      <c r="O172" s="1028"/>
      <c r="P172" s="1028"/>
      <c r="Q172" s="1028"/>
      <c r="R172" s="1162"/>
      <c r="S172" s="713"/>
      <c r="T172" s="747"/>
      <c r="U172" s="1028"/>
      <c r="V172" s="1102"/>
      <c r="W172" s="1165"/>
      <c r="X172" s="1028"/>
      <c r="Y172" s="1028"/>
      <c r="Z172" s="1028"/>
      <c r="AA172" s="1028"/>
      <c r="AB172" s="1028"/>
      <c r="AC172" s="1028"/>
      <c r="AD172" s="1028"/>
      <c r="AE172" s="1028"/>
      <c r="AF172" s="1028"/>
      <c r="AG172" s="1028"/>
      <c r="AH172" s="1028"/>
      <c r="AI172" s="1028"/>
      <c r="AJ172" s="1028"/>
      <c r="AK172" s="1028"/>
      <c r="AL172" s="1028"/>
      <c r="AM172" s="1028"/>
      <c r="AN172" s="1028"/>
      <c r="AO172" s="1028"/>
      <c r="AP172" s="1028"/>
      <c r="AQ172" s="1028"/>
      <c r="AR172" s="1028"/>
      <c r="AS172" s="1028"/>
    </row>
    <row r="173" spans="1:45" ht="12.75" customHeight="1">
      <c r="A173" s="1028"/>
      <c r="B173" s="1028"/>
      <c r="C173" s="1028"/>
      <c r="D173" s="1102"/>
      <c r="E173" s="1028"/>
      <c r="F173" s="1028"/>
      <c r="G173" s="1028"/>
      <c r="H173" s="1028"/>
      <c r="I173" s="1028"/>
      <c r="J173" s="1102"/>
      <c r="K173" s="1028"/>
      <c r="L173" s="1028"/>
      <c r="M173" s="1028"/>
      <c r="N173" s="1028"/>
      <c r="O173" s="1028"/>
      <c r="P173" s="1028"/>
      <c r="Q173" s="1028"/>
      <c r="R173" s="1162"/>
      <c r="S173" s="713"/>
      <c r="T173" s="747"/>
      <c r="U173" s="1028"/>
      <c r="V173" s="1102"/>
      <c r="W173" s="1165"/>
      <c r="X173" s="1028"/>
      <c r="Y173" s="1028"/>
      <c r="Z173" s="1028"/>
      <c r="AA173" s="1028"/>
      <c r="AB173" s="1028"/>
      <c r="AC173" s="1028"/>
      <c r="AD173" s="1028"/>
      <c r="AE173" s="1028"/>
      <c r="AF173" s="1028"/>
      <c r="AG173" s="1028"/>
      <c r="AH173" s="1028"/>
      <c r="AI173" s="1028"/>
      <c r="AJ173" s="1028"/>
      <c r="AK173" s="1028"/>
      <c r="AL173" s="1028"/>
      <c r="AM173" s="1028"/>
      <c r="AN173" s="1028"/>
      <c r="AO173" s="1028"/>
      <c r="AP173" s="1028"/>
      <c r="AQ173" s="1028"/>
      <c r="AR173" s="1028"/>
      <c r="AS173" s="1028"/>
    </row>
    <row r="174" spans="1:45" ht="12.75" customHeight="1">
      <c r="A174" s="1028"/>
      <c r="B174" s="1028"/>
      <c r="C174" s="1028"/>
      <c r="D174" s="1102"/>
      <c r="E174" s="1028"/>
      <c r="F174" s="1028"/>
      <c r="G174" s="1028"/>
      <c r="H174" s="1028"/>
      <c r="I174" s="1028"/>
      <c r="J174" s="1102"/>
      <c r="K174" s="1028"/>
      <c r="L174" s="1028"/>
      <c r="M174" s="1028"/>
      <c r="N174" s="1028"/>
      <c r="O174" s="1028"/>
      <c r="P174" s="1028"/>
      <c r="Q174" s="1028"/>
      <c r="R174" s="1162"/>
      <c r="S174" s="713"/>
      <c r="T174" s="747"/>
      <c r="U174" s="1028"/>
      <c r="V174" s="1102"/>
      <c r="W174" s="1165"/>
      <c r="X174" s="1028"/>
      <c r="Y174" s="1028"/>
      <c r="Z174" s="1028"/>
      <c r="AA174" s="1028"/>
      <c r="AB174" s="1028"/>
      <c r="AC174" s="1028"/>
      <c r="AD174" s="1028"/>
      <c r="AE174" s="1028"/>
      <c r="AF174" s="1028"/>
      <c r="AG174" s="1028"/>
      <c r="AH174" s="1028"/>
      <c r="AI174" s="1028"/>
      <c r="AJ174" s="1028"/>
      <c r="AK174" s="1028"/>
      <c r="AL174" s="1028"/>
      <c r="AM174" s="1028"/>
      <c r="AN174" s="1028"/>
      <c r="AO174" s="1028"/>
      <c r="AP174" s="1028"/>
      <c r="AQ174" s="1028"/>
      <c r="AR174" s="1028"/>
      <c r="AS174" s="1028"/>
    </row>
    <row r="175" spans="1:45" ht="12.75" customHeight="1">
      <c r="A175" s="1028"/>
      <c r="B175" s="1028"/>
      <c r="C175" s="1028"/>
      <c r="D175" s="1102"/>
      <c r="E175" s="1028"/>
      <c r="F175" s="1028"/>
      <c r="G175" s="1028"/>
      <c r="H175" s="1028"/>
      <c r="I175" s="1028"/>
      <c r="J175" s="1102"/>
      <c r="K175" s="1028"/>
      <c r="L175" s="1028"/>
      <c r="M175" s="1028"/>
      <c r="N175" s="1028"/>
      <c r="O175" s="1028"/>
      <c r="P175" s="1028"/>
      <c r="Q175" s="1028"/>
      <c r="R175" s="1162"/>
      <c r="S175" s="713"/>
      <c r="T175" s="747"/>
      <c r="U175" s="1028"/>
      <c r="V175" s="1102"/>
      <c r="W175" s="1165"/>
      <c r="X175" s="1028"/>
      <c r="Y175" s="1028"/>
      <c r="Z175" s="1028"/>
      <c r="AA175" s="1028"/>
      <c r="AB175" s="1028"/>
      <c r="AC175" s="1028"/>
      <c r="AD175" s="1028"/>
      <c r="AE175" s="1028"/>
      <c r="AF175" s="1028"/>
      <c r="AG175" s="1028"/>
      <c r="AH175" s="1028"/>
      <c r="AI175" s="1028"/>
      <c r="AJ175" s="1028"/>
      <c r="AK175" s="1028"/>
      <c r="AL175" s="1028"/>
      <c r="AM175" s="1028"/>
      <c r="AN175" s="1028"/>
      <c r="AO175" s="1028"/>
      <c r="AP175" s="1028"/>
      <c r="AQ175" s="1028"/>
      <c r="AR175" s="1028"/>
      <c r="AS175" s="1028"/>
    </row>
    <row r="176" spans="1:45" ht="12.75" customHeight="1">
      <c r="A176" s="1028"/>
      <c r="B176" s="1028"/>
      <c r="C176" s="1028"/>
      <c r="D176" s="1102"/>
      <c r="E176" s="1028"/>
      <c r="F176" s="1028"/>
      <c r="G176" s="1028"/>
      <c r="H176" s="1028"/>
      <c r="I176" s="1028"/>
      <c r="J176" s="1102"/>
      <c r="K176" s="1028"/>
      <c r="L176" s="1028"/>
      <c r="M176" s="1028"/>
      <c r="N176" s="1028"/>
      <c r="O176" s="1028"/>
      <c r="P176" s="1028"/>
      <c r="Q176" s="1028"/>
      <c r="R176" s="1162"/>
      <c r="S176" s="713"/>
      <c r="T176" s="747"/>
      <c r="U176" s="1028"/>
      <c r="V176" s="1102"/>
      <c r="W176" s="1165"/>
      <c r="X176" s="1028"/>
      <c r="Y176" s="1028"/>
      <c r="Z176" s="1028"/>
      <c r="AA176" s="1028"/>
      <c r="AB176" s="1028"/>
      <c r="AC176" s="1028"/>
      <c r="AD176" s="1028"/>
      <c r="AE176" s="1028"/>
      <c r="AF176" s="1028"/>
      <c r="AG176" s="1028"/>
      <c r="AH176" s="1028"/>
      <c r="AI176" s="1028"/>
      <c r="AJ176" s="1028"/>
      <c r="AK176" s="1028"/>
      <c r="AL176" s="1028"/>
      <c r="AM176" s="1028"/>
      <c r="AN176" s="1028"/>
      <c r="AO176" s="1028"/>
      <c r="AP176" s="1028"/>
      <c r="AQ176" s="1028"/>
      <c r="AR176" s="1028"/>
      <c r="AS176" s="1028"/>
    </row>
    <row r="177" spans="1:45" ht="12.75" customHeight="1">
      <c r="A177" s="1028"/>
      <c r="B177" s="1028"/>
      <c r="C177" s="1028"/>
      <c r="D177" s="1102"/>
      <c r="E177" s="1028"/>
      <c r="F177" s="1028"/>
      <c r="G177" s="1028"/>
      <c r="H177" s="1028"/>
      <c r="I177" s="1028"/>
      <c r="J177" s="1102"/>
      <c r="K177" s="1028"/>
      <c r="L177" s="1028"/>
      <c r="M177" s="1028"/>
      <c r="N177" s="1028"/>
      <c r="O177" s="1028"/>
      <c r="P177" s="1028"/>
      <c r="Q177" s="1028"/>
      <c r="R177" s="1162"/>
      <c r="S177" s="713"/>
      <c r="T177" s="747"/>
      <c r="U177" s="1028"/>
      <c r="V177" s="1102"/>
      <c r="W177" s="1165"/>
      <c r="X177" s="1028"/>
      <c r="Y177" s="1028"/>
      <c r="Z177" s="1028"/>
      <c r="AA177" s="1028"/>
      <c r="AB177" s="1028"/>
      <c r="AC177" s="1028"/>
      <c r="AD177" s="1028"/>
      <c r="AE177" s="1028"/>
      <c r="AF177" s="1028"/>
      <c r="AG177" s="1028"/>
      <c r="AH177" s="1028"/>
      <c r="AI177" s="1028"/>
      <c r="AJ177" s="1028"/>
      <c r="AK177" s="1028"/>
      <c r="AL177" s="1028"/>
      <c r="AM177" s="1028"/>
      <c r="AN177" s="1028"/>
      <c r="AO177" s="1028"/>
      <c r="AP177" s="1028"/>
      <c r="AQ177" s="1028"/>
      <c r="AR177" s="1028"/>
      <c r="AS177" s="1028"/>
    </row>
    <row r="178" spans="1:45" ht="12.75" customHeight="1">
      <c r="A178" s="1028"/>
      <c r="B178" s="1028"/>
      <c r="C178" s="1028"/>
      <c r="D178" s="1102"/>
      <c r="E178" s="1028"/>
      <c r="F178" s="1028"/>
      <c r="G178" s="1028"/>
      <c r="H178" s="1028"/>
      <c r="I178" s="1028"/>
      <c r="J178" s="1102"/>
      <c r="K178" s="1028"/>
      <c r="L178" s="1028"/>
      <c r="M178" s="1028"/>
      <c r="N178" s="1028"/>
      <c r="O178" s="1028"/>
      <c r="P178" s="1028"/>
      <c r="Q178" s="1028"/>
      <c r="R178" s="1162"/>
      <c r="S178" s="713"/>
      <c r="T178" s="747"/>
      <c r="U178" s="1028"/>
      <c r="V178" s="1102"/>
      <c r="W178" s="1165"/>
      <c r="X178" s="1028"/>
      <c r="Y178" s="1028"/>
      <c r="Z178" s="1028"/>
      <c r="AA178" s="1028"/>
      <c r="AB178" s="1028"/>
      <c r="AC178" s="1028"/>
      <c r="AD178" s="1028"/>
      <c r="AE178" s="1028"/>
      <c r="AF178" s="1028"/>
      <c r="AG178" s="1028"/>
      <c r="AH178" s="1028"/>
      <c r="AI178" s="1028"/>
      <c r="AJ178" s="1028"/>
      <c r="AK178" s="1028"/>
      <c r="AL178" s="1028"/>
      <c r="AM178" s="1028"/>
      <c r="AN178" s="1028"/>
      <c r="AO178" s="1028"/>
      <c r="AP178" s="1028"/>
      <c r="AQ178" s="1028"/>
      <c r="AR178" s="1028"/>
      <c r="AS178" s="1028"/>
    </row>
    <row r="179" spans="1:45" ht="12.75" customHeight="1">
      <c r="A179" s="1028"/>
      <c r="B179" s="1028"/>
      <c r="C179" s="1028"/>
      <c r="D179" s="1102"/>
      <c r="E179" s="1028"/>
      <c r="F179" s="1028"/>
      <c r="G179" s="1028"/>
      <c r="H179" s="1028"/>
      <c r="I179" s="1028"/>
      <c r="J179" s="1102"/>
      <c r="K179" s="1028"/>
      <c r="L179" s="1028"/>
      <c r="M179" s="1028"/>
      <c r="N179" s="1028"/>
      <c r="O179" s="1028"/>
      <c r="P179" s="1028"/>
      <c r="Q179" s="1028"/>
      <c r="R179" s="1162"/>
      <c r="S179" s="713"/>
      <c r="T179" s="747"/>
      <c r="U179" s="1028"/>
      <c r="V179" s="1102"/>
      <c r="W179" s="1165"/>
      <c r="X179" s="1028"/>
      <c r="Y179" s="1028"/>
      <c r="Z179" s="1028"/>
      <c r="AA179" s="1028"/>
      <c r="AB179" s="1028"/>
      <c r="AC179" s="1028"/>
      <c r="AD179" s="1028"/>
      <c r="AE179" s="1028"/>
      <c r="AF179" s="1028"/>
      <c r="AG179" s="1028"/>
      <c r="AH179" s="1028"/>
      <c r="AI179" s="1028"/>
      <c r="AJ179" s="1028"/>
      <c r="AK179" s="1028"/>
      <c r="AL179" s="1028"/>
      <c r="AM179" s="1028"/>
      <c r="AN179" s="1028"/>
      <c r="AO179" s="1028"/>
      <c r="AP179" s="1028"/>
      <c r="AQ179" s="1028"/>
      <c r="AR179" s="1028"/>
      <c r="AS179" s="1028"/>
    </row>
    <row r="180" spans="1:45" ht="12.75" customHeight="1">
      <c r="A180" s="1028"/>
      <c r="B180" s="1028"/>
      <c r="C180" s="1028"/>
      <c r="D180" s="1102"/>
      <c r="E180" s="1028"/>
      <c r="F180" s="1028"/>
      <c r="G180" s="1028"/>
      <c r="H180" s="1028"/>
      <c r="I180" s="1028"/>
      <c r="J180" s="1102"/>
      <c r="K180" s="1028"/>
      <c r="L180" s="1028"/>
      <c r="M180" s="1028"/>
      <c r="N180" s="1028"/>
      <c r="O180" s="1028"/>
      <c r="P180" s="1028"/>
      <c r="Q180" s="1028"/>
      <c r="R180" s="1162"/>
      <c r="S180" s="713"/>
      <c r="T180" s="747"/>
      <c r="U180" s="1028"/>
      <c r="V180" s="1102"/>
      <c r="W180" s="1165"/>
      <c r="X180" s="1028"/>
      <c r="Y180" s="1028"/>
      <c r="Z180" s="1028"/>
      <c r="AA180" s="1028"/>
      <c r="AB180" s="1028"/>
      <c r="AC180" s="1028"/>
      <c r="AD180" s="1028"/>
      <c r="AE180" s="1028"/>
      <c r="AF180" s="1028"/>
      <c r="AG180" s="1028"/>
      <c r="AH180" s="1028"/>
      <c r="AI180" s="1028"/>
      <c r="AJ180" s="1028"/>
      <c r="AK180" s="1028"/>
      <c r="AL180" s="1028"/>
      <c r="AM180" s="1028"/>
      <c r="AN180" s="1028"/>
      <c r="AO180" s="1028"/>
      <c r="AP180" s="1028"/>
      <c r="AQ180" s="1028"/>
      <c r="AR180" s="1028"/>
      <c r="AS180" s="1028"/>
    </row>
    <row r="181" spans="1:45" ht="12.75" customHeight="1">
      <c r="A181" s="1028"/>
      <c r="B181" s="1028"/>
      <c r="C181" s="1028"/>
      <c r="D181" s="1102"/>
      <c r="E181" s="1028"/>
      <c r="F181" s="1028"/>
      <c r="G181" s="1028"/>
      <c r="H181" s="1028"/>
      <c r="I181" s="1028"/>
      <c r="J181" s="1102"/>
      <c r="K181" s="1028"/>
      <c r="L181" s="1028"/>
      <c r="M181" s="1028"/>
      <c r="N181" s="1028"/>
      <c r="O181" s="1028"/>
      <c r="P181" s="1028"/>
      <c r="Q181" s="1028"/>
      <c r="R181" s="1162"/>
      <c r="S181" s="713"/>
      <c r="T181" s="747"/>
      <c r="U181" s="1028"/>
      <c r="V181" s="1102"/>
      <c r="W181" s="1165"/>
      <c r="X181" s="1028"/>
      <c r="Y181" s="1028"/>
      <c r="Z181" s="1028"/>
      <c r="AA181" s="1028"/>
      <c r="AB181" s="1028"/>
      <c r="AC181" s="1028"/>
      <c r="AD181" s="1028"/>
      <c r="AE181" s="1028"/>
      <c r="AF181" s="1028"/>
      <c r="AG181" s="1028"/>
      <c r="AH181" s="1028"/>
      <c r="AI181" s="1028"/>
      <c r="AJ181" s="1028"/>
      <c r="AK181" s="1028"/>
      <c r="AL181" s="1028"/>
      <c r="AM181" s="1028"/>
      <c r="AN181" s="1028"/>
      <c r="AO181" s="1028"/>
      <c r="AP181" s="1028"/>
      <c r="AQ181" s="1028"/>
      <c r="AR181" s="1028"/>
      <c r="AS181" s="1028"/>
    </row>
    <row r="182" spans="1:45" ht="12.75" customHeight="1">
      <c r="A182" s="1028"/>
      <c r="B182" s="1028"/>
      <c r="C182" s="1028"/>
      <c r="D182" s="1102"/>
      <c r="E182" s="1028"/>
      <c r="F182" s="1028"/>
      <c r="G182" s="1028"/>
      <c r="H182" s="1028"/>
      <c r="I182" s="1028"/>
      <c r="J182" s="1102"/>
      <c r="K182" s="1028"/>
      <c r="L182" s="1028"/>
      <c r="M182" s="1028"/>
      <c r="N182" s="1028"/>
      <c r="O182" s="1028"/>
      <c r="P182" s="1028"/>
      <c r="Q182" s="1028"/>
      <c r="R182" s="1162"/>
      <c r="S182" s="713"/>
      <c r="T182" s="747"/>
      <c r="U182" s="1028"/>
      <c r="V182" s="1102"/>
      <c r="W182" s="1165"/>
      <c r="X182" s="1028"/>
      <c r="Y182" s="1028"/>
      <c r="Z182" s="1028"/>
      <c r="AA182" s="1028"/>
      <c r="AB182" s="1028"/>
      <c r="AC182" s="1028"/>
      <c r="AD182" s="1028"/>
      <c r="AE182" s="1028"/>
      <c r="AF182" s="1028"/>
      <c r="AG182" s="1028"/>
      <c r="AH182" s="1028"/>
      <c r="AI182" s="1028"/>
      <c r="AJ182" s="1028"/>
      <c r="AK182" s="1028"/>
      <c r="AL182" s="1028"/>
      <c r="AM182" s="1028"/>
      <c r="AN182" s="1028"/>
      <c r="AO182" s="1028"/>
      <c r="AP182" s="1028"/>
      <c r="AQ182" s="1028"/>
      <c r="AR182" s="1028"/>
      <c r="AS182" s="1028"/>
    </row>
    <row r="183" spans="1:45" ht="12.75" customHeight="1">
      <c r="A183" s="1028"/>
      <c r="B183" s="1028"/>
      <c r="C183" s="1028"/>
      <c r="D183" s="1102"/>
      <c r="E183" s="1028"/>
      <c r="F183" s="1028"/>
      <c r="G183" s="1028"/>
      <c r="H183" s="1028"/>
      <c r="I183" s="1028"/>
      <c r="J183" s="1102"/>
      <c r="K183" s="1028"/>
      <c r="L183" s="1028"/>
      <c r="M183" s="1028"/>
      <c r="N183" s="1028"/>
      <c r="O183" s="1028"/>
      <c r="P183" s="1028"/>
      <c r="Q183" s="1028"/>
      <c r="R183" s="1162"/>
      <c r="S183" s="713"/>
      <c r="T183" s="747"/>
      <c r="U183" s="1028"/>
      <c r="V183" s="1102"/>
      <c r="W183" s="1165"/>
      <c r="X183" s="1028"/>
      <c r="Y183" s="1028"/>
      <c r="Z183" s="1028"/>
      <c r="AA183" s="1028"/>
      <c r="AB183" s="1028"/>
      <c r="AC183" s="1028"/>
      <c r="AD183" s="1028"/>
      <c r="AE183" s="1028"/>
      <c r="AF183" s="1028"/>
      <c r="AG183" s="1028"/>
      <c r="AH183" s="1028"/>
      <c r="AI183" s="1028"/>
      <c r="AJ183" s="1028"/>
      <c r="AK183" s="1028"/>
      <c r="AL183" s="1028"/>
      <c r="AM183" s="1028"/>
      <c r="AN183" s="1028"/>
      <c r="AO183" s="1028"/>
      <c r="AP183" s="1028"/>
      <c r="AQ183" s="1028"/>
      <c r="AR183" s="1028"/>
      <c r="AS183" s="1028"/>
    </row>
    <row r="184" spans="1:45" ht="12.75" customHeight="1">
      <c r="A184" s="1028"/>
      <c r="B184" s="1028"/>
      <c r="C184" s="1028"/>
      <c r="D184" s="1102"/>
      <c r="E184" s="1028"/>
      <c r="F184" s="1028"/>
      <c r="G184" s="1028"/>
      <c r="H184" s="1028"/>
      <c r="I184" s="1028"/>
      <c r="J184" s="1102"/>
      <c r="K184" s="1028"/>
      <c r="L184" s="1028"/>
      <c r="M184" s="1028"/>
      <c r="N184" s="1028"/>
      <c r="O184" s="1028"/>
      <c r="P184" s="1028"/>
      <c r="Q184" s="1028"/>
      <c r="R184" s="1162"/>
      <c r="S184" s="713"/>
      <c r="T184" s="747"/>
      <c r="U184" s="1028"/>
      <c r="V184" s="1102"/>
      <c r="W184" s="1165"/>
      <c r="X184" s="1028"/>
      <c r="Y184" s="1028"/>
      <c r="Z184" s="1028"/>
      <c r="AA184" s="1028"/>
      <c r="AB184" s="1028"/>
      <c r="AC184" s="1028"/>
      <c r="AD184" s="1028"/>
      <c r="AE184" s="1028"/>
      <c r="AF184" s="1028"/>
      <c r="AG184" s="1028"/>
      <c r="AH184" s="1028"/>
      <c r="AI184" s="1028"/>
      <c r="AJ184" s="1028"/>
      <c r="AK184" s="1028"/>
      <c r="AL184" s="1028"/>
      <c r="AM184" s="1028"/>
      <c r="AN184" s="1028"/>
      <c r="AO184" s="1028"/>
      <c r="AP184" s="1028"/>
      <c r="AQ184" s="1028"/>
      <c r="AR184" s="1028"/>
      <c r="AS184" s="1028"/>
    </row>
    <row r="185" spans="1:45" ht="12.75" customHeight="1">
      <c r="A185" s="1028"/>
      <c r="B185" s="1028"/>
      <c r="C185" s="1028"/>
      <c r="D185" s="1102"/>
      <c r="E185" s="1028"/>
      <c r="F185" s="1028"/>
      <c r="G185" s="1028"/>
      <c r="H185" s="1028"/>
      <c r="I185" s="1028"/>
      <c r="J185" s="1102"/>
      <c r="K185" s="1028"/>
      <c r="L185" s="1028"/>
      <c r="M185" s="1028"/>
      <c r="N185" s="1028"/>
      <c r="O185" s="1028"/>
      <c r="P185" s="1028"/>
      <c r="Q185" s="1028"/>
      <c r="R185" s="1162"/>
      <c r="S185" s="713"/>
      <c r="T185" s="747"/>
      <c r="U185" s="1028"/>
      <c r="V185" s="1102"/>
      <c r="W185" s="1165"/>
      <c r="X185" s="1028"/>
      <c r="Y185" s="1028"/>
      <c r="Z185" s="1028"/>
      <c r="AA185" s="1028"/>
      <c r="AB185" s="1028"/>
      <c r="AC185" s="1028"/>
      <c r="AD185" s="1028"/>
      <c r="AE185" s="1028"/>
      <c r="AF185" s="1028"/>
      <c r="AG185" s="1028"/>
      <c r="AH185" s="1028"/>
      <c r="AI185" s="1028"/>
      <c r="AJ185" s="1028"/>
      <c r="AK185" s="1028"/>
      <c r="AL185" s="1028"/>
      <c r="AM185" s="1028"/>
      <c r="AN185" s="1028"/>
      <c r="AO185" s="1028"/>
      <c r="AP185" s="1028"/>
      <c r="AQ185" s="1028"/>
      <c r="AR185" s="1028"/>
      <c r="AS185" s="1028"/>
    </row>
    <row r="186" spans="1:45" ht="12.75" customHeight="1">
      <c r="A186" s="1028"/>
      <c r="B186" s="1028"/>
      <c r="C186" s="1028"/>
      <c r="D186" s="1102"/>
      <c r="E186" s="1028"/>
      <c r="F186" s="1028"/>
      <c r="G186" s="1028"/>
      <c r="H186" s="1028"/>
      <c r="I186" s="1028"/>
      <c r="J186" s="1102"/>
      <c r="K186" s="1028"/>
      <c r="L186" s="1028"/>
      <c r="M186" s="1028"/>
      <c r="N186" s="1028"/>
      <c r="O186" s="1028"/>
      <c r="P186" s="1028"/>
      <c r="Q186" s="1028"/>
      <c r="R186" s="1162"/>
      <c r="S186" s="713"/>
      <c r="T186" s="747"/>
      <c r="U186" s="1028"/>
      <c r="V186" s="1102"/>
      <c r="W186" s="1165"/>
      <c r="X186" s="1028"/>
      <c r="Y186" s="1028"/>
      <c r="Z186" s="1028"/>
      <c r="AA186" s="1028"/>
      <c r="AB186" s="1028"/>
      <c r="AC186" s="1028"/>
      <c r="AD186" s="1028"/>
      <c r="AE186" s="1028"/>
      <c r="AF186" s="1028"/>
      <c r="AG186" s="1028"/>
      <c r="AH186" s="1028"/>
      <c r="AI186" s="1028"/>
      <c r="AJ186" s="1028"/>
      <c r="AK186" s="1028"/>
      <c r="AL186" s="1028"/>
      <c r="AM186" s="1028"/>
      <c r="AN186" s="1028"/>
      <c r="AO186" s="1028"/>
      <c r="AP186" s="1028"/>
      <c r="AQ186" s="1028"/>
      <c r="AR186" s="1028"/>
      <c r="AS186" s="1028"/>
    </row>
    <row r="187" spans="1:45" ht="12.75" customHeight="1">
      <c r="A187" s="1028"/>
      <c r="B187" s="1028"/>
      <c r="C187" s="1028"/>
      <c r="D187" s="1102"/>
      <c r="E187" s="1028"/>
      <c r="F187" s="1028"/>
      <c r="G187" s="1028"/>
      <c r="H187" s="1028"/>
      <c r="I187" s="1028"/>
      <c r="J187" s="1102"/>
      <c r="K187" s="1028"/>
      <c r="L187" s="1028"/>
      <c r="M187" s="1028"/>
      <c r="N187" s="1028"/>
      <c r="O187" s="1028"/>
      <c r="P187" s="1028"/>
      <c r="Q187" s="1028"/>
      <c r="R187" s="1162"/>
      <c r="S187" s="713"/>
      <c r="T187" s="747"/>
      <c r="U187" s="1028"/>
      <c r="V187" s="1102"/>
      <c r="W187" s="1165"/>
      <c r="X187" s="1028"/>
      <c r="Y187" s="1028"/>
      <c r="Z187" s="1028"/>
      <c r="AA187" s="1028"/>
      <c r="AB187" s="1028"/>
      <c r="AC187" s="1028"/>
      <c r="AD187" s="1028"/>
      <c r="AE187" s="1028"/>
      <c r="AF187" s="1028"/>
      <c r="AG187" s="1028"/>
      <c r="AH187" s="1028"/>
      <c r="AI187" s="1028"/>
      <c r="AJ187" s="1028"/>
      <c r="AK187" s="1028"/>
      <c r="AL187" s="1028"/>
      <c r="AM187" s="1028"/>
      <c r="AN187" s="1028"/>
      <c r="AO187" s="1028"/>
      <c r="AP187" s="1028"/>
      <c r="AQ187" s="1028"/>
      <c r="AR187" s="1028"/>
      <c r="AS187" s="1028"/>
    </row>
    <row r="188" spans="1:45" ht="12.75" customHeight="1">
      <c r="A188" s="1028"/>
      <c r="B188" s="1028"/>
      <c r="C188" s="1028"/>
      <c r="D188" s="1102"/>
      <c r="E188" s="1028"/>
      <c r="F188" s="1028"/>
      <c r="G188" s="1028"/>
      <c r="H188" s="1028"/>
      <c r="I188" s="1028"/>
      <c r="J188" s="1102"/>
      <c r="K188" s="1028"/>
      <c r="L188" s="1028"/>
      <c r="M188" s="1028"/>
      <c r="N188" s="1028"/>
      <c r="O188" s="1028"/>
      <c r="P188" s="1028"/>
      <c r="Q188" s="1028"/>
      <c r="R188" s="1162"/>
      <c r="S188" s="713"/>
      <c r="T188" s="747"/>
      <c r="U188" s="1028"/>
      <c r="V188" s="1102"/>
      <c r="W188" s="1165"/>
      <c r="X188" s="1028"/>
      <c r="Y188" s="1028"/>
      <c r="Z188" s="1028"/>
      <c r="AA188" s="1028"/>
      <c r="AB188" s="1028"/>
      <c r="AC188" s="1028"/>
      <c r="AD188" s="1028"/>
      <c r="AE188" s="1028"/>
      <c r="AF188" s="1028"/>
      <c r="AG188" s="1028"/>
      <c r="AH188" s="1028"/>
      <c r="AI188" s="1028"/>
      <c r="AJ188" s="1028"/>
      <c r="AK188" s="1028"/>
      <c r="AL188" s="1028"/>
      <c r="AM188" s="1028"/>
      <c r="AN188" s="1028"/>
      <c r="AO188" s="1028"/>
      <c r="AP188" s="1028"/>
      <c r="AQ188" s="1028"/>
      <c r="AR188" s="1028"/>
      <c r="AS188" s="1028"/>
    </row>
    <row r="189" spans="1:45" ht="12.75" customHeight="1">
      <c r="A189" s="1028"/>
      <c r="B189" s="1028"/>
      <c r="C189" s="1028"/>
      <c r="D189" s="1102"/>
      <c r="E189" s="1028"/>
      <c r="F189" s="1028"/>
      <c r="G189" s="1028"/>
      <c r="H189" s="1028"/>
      <c r="I189" s="1028"/>
      <c r="J189" s="1102"/>
      <c r="K189" s="1028"/>
      <c r="L189" s="1028"/>
      <c r="M189" s="1028"/>
      <c r="N189" s="1028"/>
      <c r="O189" s="1028"/>
      <c r="P189" s="1028"/>
      <c r="Q189" s="1028"/>
      <c r="R189" s="1162"/>
      <c r="S189" s="713"/>
      <c r="T189" s="747"/>
      <c r="U189" s="1028"/>
      <c r="V189" s="1102"/>
      <c r="W189" s="1165"/>
      <c r="X189" s="1028"/>
      <c r="Y189" s="1028"/>
      <c r="Z189" s="1028"/>
      <c r="AA189" s="1028"/>
      <c r="AB189" s="1028"/>
      <c r="AC189" s="1028"/>
      <c r="AD189" s="1028"/>
      <c r="AE189" s="1028"/>
      <c r="AF189" s="1028"/>
      <c r="AG189" s="1028"/>
      <c r="AH189" s="1028"/>
      <c r="AI189" s="1028"/>
      <c r="AJ189" s="1028"/>
      <c r="AK189" s="1028"/>
      <c r="AL189" s="1028"/>
      <c r="AM189" s="1028"/>
      <c r="AN189" s="1028"/>
      <c r="AO189" s="1028"/>
      <c r="AP189" s="1028"/>
      <c r="AQ189" s="1028"/>
      <c r="AR189" s="1028"/>
      <c r="AS189" s="1028"/>
    </row>
    <row r="190" spans="1:45" ht="12.75" customHeight="1">
      <c r="A190" s="1028"/>
      <c r="B190" s="1028"/>
      <c r="C190" s="1028"/>
      <c r="D190" s="1102"/>
      <c r="E190" s="1028"/>
      <c r="F190" s="1028"/>
      <c r="G190" s="1028"/>
      <c r="H190" s="1028"/>
      <c r="I190" s="1028"/>
      <c r="J190" s="1102"/>
      <c r="K190" s="1028"/>
      <c r="L190" s="1028"/>
      <c r="M190" s="1028"/>
      <c r="N190" s="1028"/>
      <c r="O190" s="1028"/>
      <c r="P190" s="1028"/>
      <c r="Q190" s="1028"/>
      <c r="R190" s="1162"/>
      <c r="S190" s="713"/>
      <c r="T190" s="747"/>
      <c r="U190" s="1028"/>
      <c r="V190" s="1102"/>
      <c r="W190" s="1165"/>
      <c r="X190" s="1028"/>
      <c r="Y190" s="1028"/>
      <c r="Z190" s="1028"/>
      <c r="AA190" s="1028"/>
      <c r="AB190" s="1028"/>
      <c r="AC190" s="1028"/>
      <c r="AD190" s="1028"/>
      <c r="AE190" s="1028"/>
      <c r="AF190" s="1028"/>
      <c r="AG190" s="1028"/>
      <c r="AH190" s="1028"/>
      <c r="AI190" s="1028"/>
      <c r="AJ190" s="1028"/>
      <c r="AK190" s="1028"/>
      <c r="AL190" s="1028"/>
      <c r="AM190" s="1028"/>
      <c r="AN190" s="1028"/>
      <c r="AO190" s="1028"/>
      <c r="AP190" s="1028"/>
      <c r="AQ190" s="1028"/>
      <c r="AR190" s="1028"/>
      <c r="AS190" s="1028"/>
    </row>
    <row r="191" spans="1:45" ht="12.75" customHeight="1">
      <c r="A191" s="1028"/>
      <c r="B191" s="1028"/>
      <c r="C191" s="1028"/>
      <c r="D191" s="1102"/>
      <c r="E191" s="1028"/>
      <c r="F191" s="1028"/>
      <c r="G191" s="1028"/>
      <c r="H191" s="1028"/>
      <c r="I191" s="1028"/>
      <c r="J191" s="1102"/>
      <c r="K191" s="1028"/>
      <c r="L191" s="1028"/>
      <c r="M191" s="1028"/>
      <c r="N191" s="1028"/>
      <c r="O191" s="1028"/>
      <c r="P191" s="1028"/>
      <c r="Q191" s="1028"/>
      <c r="R191" s="1162"/>
      <c r="S191" s="713"/>
      <c r="T191" s="747"/>
      <c r="U191" s="1028"/>
      <c r="V191" s="1102"/>
      <c r="W191" s="1165"/>
      <c r="X191" s="1028"/>
      <c r="Y191" s="1028"/>
      <c r="Z191" s="1028"/>
      <c r="AA191" s="1028"/>
      <c r="AB191" s="1028"/>
      <c r="AC191" s="1028"/>
      <c r="AD191" s="1028"/>
      <c r="AE191" s="1028"/>
      <c r="AF191" s="1028"/>
      <c r="AG191" s="1028"/>
      <c r="AH191" s="1028"/>
      <c r="AI191" s="1028"/>
      <c r="AJ191" s="1028"/>
      <c r="AK191" s="1028"/>
      <c r="AL191" s="1028"/>
      <c r="AM191" s="1028"/>
      <c r="AN191" s="1028"/>
      <c r="AO191" s="1028"/>
      <c r="AP191" s="1028"/>
      <c r="AQ191" s="1028"/>
      <c r="AR191" s="1028"/>
      <c r="AS191" s="1028"/>
    </row>
    <row r="192" spans="1:45" ht="12.75" customHeight="1">
      <c r="A192" s="1028"/>
      <c r="B192" s="1028"/>
      <c r="C192" s="1028"/>
      <c r="D192" s="1102"/>
      <c r="E192" s="1028"/>
      <c r="F192" s="1028"/>
      <c r="G192" s="1028"/>
      <c r="H192" s="1028"/>
      <c r="I192" s="1028"/>
      <c r="J192" s="1102"/>
      <c r="K192" s="1028"/>
      <c r="L192" s="1028"/>
      <c r="M192" s="1028"/>
      <c r="N192" s="1028"/>
      <c r="O192" s="1028"/>
      <c r="P192" s="1028"/>
      <c r="Q192" s="1028"/>
      <c r="R192" s="1162"/>
      <c r="S192" s="713"/>
      <c r="T192" s="747"/>
      <c r="U192" s="1028"/>
      <c r="V192" s="1102"/>
      <c r="W192" s="1165"/>
      <c r="X192" s="1028"/>
      <c r="Y192" s="1028"/>
      <c r="Z192" s="1028"/>
      <c r="AA192" s="1028"/>
      <c r="AB192" s="1028"/>
      <c r="AC192" s="1028"/>
      <c r="AD192" s="1028"/>
      <c r="AE192" s="1028"/>
      <c r="AF192" s="1028"/>
      <c r="AG192" s="1028"/>
      <c r="AH192" s="1028"/>
      <c r="AI192" s="1028"/>
      <c r="AJ192" s="1028"/>
      <c r="AK192" s="1028"/>
      <c r="AL192" s="1028"/>
      <c r="AM192" s="1028"/>
      <c r="AN192" s="1028"/>
      <c r="AO192" s="1028"/>
      <c r="AP192" s="1028"/>
      <c r="AQ192" s="1028"/>
      <c r="AR192" s="1028"/>
      <c r="AS192" s="1028"/>
    </row>
    <row r="193" spans="1:45" ht="12.75" customHeight="1">
      <c r="A193" s="1028"/>
      <c r="B193" s="1028"/>
      <c r="C193" s="1028"/>
      <c r="D193" s="1102"/>
      <c r="E193" s="1028"/>
      <c r="F193" s="1028"/>
      <c r="G193" s="1028"/>
      <c r="H193" s="1028"/>
      <c r="I193" s="1028"/>
      <c r="J193" s="1102"/>
      <c r="K193" s="1028"/>
      <c r="L193" s="1028"/>
      <c r="M193" s="1028"/>
      <c r="N193" s="1028"/>
      <c r="O193" s="1028"/>
      <c r="P193" s="1028"/>
      <c r="Q193" s="1028"/>
      <c r="R193" s="1162"/>
      <c r="S193" s="713"/>
      <c r="T193" s="747"/>
      <c r="U193" s="1028"/>
      <c r="V193" s="1102"/>
      <c r="W193" s="1165"/>
      <c r="X193" s="1028"/>
      <c r="Y193" s="1028"/>
      <c r="Z193" s="1028"/>
      <c r="AA193" s="1028"/>
      <c r="AB193" s="1028"/>
      <c r="AC193" s="1028"/>
      <c r="AD193" s="1028"/>
      <c r="AE193" s="1028"/>
      <c r="AF193" s="1028"/>
      <c r="AG193" s="1028"/>
      <c r="AH193" s="1028"/>
      <c r="AI193" s="1028"/>
      <c r="AJ193" s="1028"/>
      <c r="AK193" s="1028"/>
      <c r="AL193" s="1028"/>
      <c r="AM193" s="1028"/>
      <c r="AN193" s="1028"/>
      <c r="AO193" s="1028"/>
      <c r="AP193" s="1028"/>
      <c r="AQ193" s="1028"/>
      <c r="AR193" s="1028"/>
      <c r="AS193" s="1028"/>
    </row>
    <row r="194" spans="1:45" ht="12.75" customHeight="1">
      <c r="A194" s="1028"/>
      <c r="B194" s="1028"/>
      <c r="C194" s="1028"/>
      <c r="D194" s="1102"/>
      <c r="E194" s="1028"/>
      <c r="F194" s="1028"/>
      <c r="G194" s="1028"/>
      <c r="H194" s="1028"/>
      <c r="I194" s="1028"/>
      <c r="J194" s="1102"/>
      <c r="K194" s="1028"/>
      <c r="L194" s="1028"/>
      <c r="M194" s="1028"/>
      <c r="N194" s="1028"/>
      <c r="O194" s="1028"/>
      <c r="P194" s="1028"/>
      <c r="Q194" s="1028"/>
      <c r="R194" s="1162"/>
      <c r="S194" s="713"/>
      <c r="T194" s="747"/>
      <c r="U194" s="1028"/>
      <c r="V194" s="1102"/>
      <c r="W194" s="1165"/>
      <c r="X194" s="1028"/>
      <c r="Y194" s="1028"/>
      <c r="Z194" s="1028"/>
      <c r="AA194" s="1028"/>
      <c r="AB194" s="1028"/>
      <c r="AC194" s="1028"/>
      <c r="AD194" s="1028"/>
      <c r="AE194" s="1028"/>
      <c r="AF194" s="1028"/>
      <c r="AG194" s="1028"/>
      <c r="AH194" s="1028"/>
      <c r="AI194" s="1028"/>
      <c r="AJ194" s="1028"/>
      <c r="AK194" s="1028"/>
      <c r="AL194" s="1028"/>
      <c r="AM194" s="1028"/>
      <c r="AN194" s="1028"/>
      <c r="AO194" s="1028"/>
      <c r="AP194" s="1028"/>
      <c r="AQ194" s="1028"/>
      <c r="AR194" s="1028"/>
      <c r="AS194" s="1028"/>
    </row>
    <row r="195" spans="1:45" ht="12.75" customHeight="1">
      <c r="A195" s="1028"/>
      <c r="B195" s="1028"/>
      <c r="C195" s="1028"/>
      <c r="D195" s="1102"/>
      <c r="E195" s="1028"/>
      <c r="F195" s="1028"/>
      <c r="G195" s="1028"/>
      <c r="H195" s="1028"/>
      <c r="I195" s="1028"/>
      <c r="J195" s="1102"/>
      <c r="K195" s="1028"/>
      <c r="L195" s="1028"/>
      <c r="M195" s="1028"/>
      <c r="N195" s="1028"/>
      <c r="O195" s="1028"/>
      <c r="P195" s="1028"/>
      <c r="Q195" s="1028"/>
      <c r="R195" s="1162"/>
      <c r="S195" s="713"/>
      <c r="T195" s="747"/>
      <c r="U195" s="1028"/>
      <c r="V195" s="1102"/>
      <c r="W195" s="1165"/>
      <c r="X195" s="1028"/>
      <c r="Y195" s="1028"/>
      <c r="Z195" s="1028"/>
      <c r="AA195" s="1028"/>
      <c r="AB195" s="1028"/>
      <c r="AC195" s="1028"/>
      <c r="AD195" s="1028"/>
      <c r="AE195" s="1028"/>
      <c r="AF195" s="1028"/>
      <c r="AG195" s="1028"/>
      <c r="AH195" s="1028"/>
      <c r="AI195" s="1028"/>
      <c r="AJ195" s="1028"/>
      <c r="AK195" s="1028"/>
      <c r="AL195" s="1028"/>
      <c r="AM195" s="1028"/>
      <c r="AN195" s="1028"/>
      <c r="AO195" s="1028"/>
      <c r="AP195" s="1028"/>
      <c r="AQ195" s="1028"/>
      <c r="AR195" s="1028"/>
      <c r="AS195" s="1028"/>
    </row>
    <row r="196" spans="1:45" ht="12.75" customHeight="1">
      <c r="A196" s="1028"/>
      <c r="B196" s="1028"/>
      <c r="C196" s="1028"/>
      <c r="D196" s="1102"/>
      <c r="E196" s="1028"/>
      <c r="F196" s="1028"/>
      <c r="G196" s="1028"/>
      <c r="H196" s="1028"/>
      <c r="I196" s="1028"/>
      <c r="J196" s="1102"/>
      <c r="K196" s="1028"/>
      <c r="L196" s="1028"/>
      <c r="M196" s="1028"/>
      <c r="N196" s="1028"/>
      <c r="O196" s="1028"/>
      <c r="P196" s="1028"/>
      <c r="Q196" s="1028"/>
      <c r="R196" s="1162"/>
      <c r="S196" s="713"/>
      <c r="T196" s="747"/>
      <c r="U196" s="1028"/>
      <c r="V196" s="1102"/>
      <c r="W196" s="1165"/>
      <c r="X196" s="1028"/>
      <c r="Y196" s="1028"/>
      <c r="Z196" s="1028"/>
      <c r="AA196" s="1028"/>
      <c r="AB196" s="1028"/>
      <c r="AC196" s="1028"/>
      <c r="AD196" s="1028"/>
      <c r="AE196" s="1028"/>
      <c r="AF196" s="1028"/>
      <c r="AG196" s="1028"/>
      <c r="AH196" s="1028"/>
      <c r="AI196" s="1028"/>
      <c r="AJ196" s="1028"/>
      <c r="AK196" s="1028"/>
      <c r="AL196" s="1028"/>
      <c r="AM196" s="1028"/>
      <c r="AN196" s="1028"/>
      <c r="AO196" s="1028"/>
      <c r="AP196" s="1028"/>
      <c r="AQ196" s="1028"/>
      <c r="AR196" s="1028"/>
      <c r="AS196" s="1028"/>
    </row>
    <row r="197" spans="1:45" ht="12.75" customHeight="1">
      <c r="A197" s="1028"/>
      <c r="B197" s="1028"/>
      <c r="C197" s="1028"/>
      <c r="D197" s="1102"/>
      <c r="E197" s="1028"/>
      <c r="F197" s="1028"/>
      <c r="G197" s="1028"/>
      <c r="H197" s="1028"/>
      <c r="I197" s="1028"/>
      <c r="J197" s="1102"/>
      <c r="K197" s="1028"/>
      <c r="L197" s="1028"/>
      <c r="M197" s="1028"/>
      <c r="N197" s="1028"/>
      <c r="O197" s="1028"/>
      <c r="P197" s="1028"/>
      <c r="Q197" s="1028"/>
      <c r="R197" s="1162"/>
      <c r="S197" s="713"/>
      <c r="T197" s="747"/>
      <c r="U197" s="1028"/>
      <c r="V197" s="1102"/>
      <c r="W197" s="1165"/>
      <c r="X197" s="1028"/>
      <c r="Y197" s="1028"/>
      <c r="Z197" s="1028"/>
      <c r="AA197" s="1028"/>
      <c r="AB197" s="1028"/>
      <c r="AC197" s="1028"/>
      <c r="AD197" s="1028"/>
      <c r="AE197" s="1028"/>
      <c r="AF197" s="1028"/>
      <c r="AG197" s="1028"/>
      <c r="AH197" s="1028"/>
      <c r="AI197" s="1028"/>
      <c r="AJ197" s="1028"/>
      <c r="AK197" s="1028"/>
      <c r="AL197" s="1028"/>
      <c r="AM197" s="1028"/>
      <c r="AN197" s="1028"/>
      <c r="AO197" s="1028"/>
      <c r="AP197" s="1028"/>
      <c r="AQ197" s="1028"/>
      <c r="AR197" s="1028"/>
      <c r="AS197" s="1028"/>
    </row>
    <row r="198" spans="1:45" ht="12.75" customHeight="1">
      <c r="A198" s="1028"/>
      <c r="B198" s="1028"/>
      <c r="C198" s="1028"/>
      <c r="D198" s="1102"/>
      <c r="E198" s="1028"/>
      <c r="F198" s="1028"/>
      <c r="G198" s="1028"/>
      <c r="H198" s="1028"/>
      <c r="I198" s="1028"/>
      <c r="J198" s="1102"/>
      <c r="K198" s="1028"/>
      <c r="L198" s="1028"/>
      <c r="M198" s="1028"/>
      <c r="N198" s="1028"/>
      <c r="O198" s="1028"/>
      <c r="P198" s="1028"/>
      <c r="Q198" s="1028"/>
      <c r="R198" s="1162"/>
      <c r="S198" s="713"/>
      <c r="T198" s="747"/>
      <c r="U198" s="1028"/>
      <c r="V198" s="1102"/>
      <c r="W198" s="1165"/>
      <c r="X198" s="1028"/>
      <c r="Y198" s="1028"/>
      <c r="Z198" s="1028"/>
      <c r="AA198" s="1028"/>
      <c r="AB198" s="1028"/>
      <c r="AC198" s="1028"/>
      <c r="AD198" s="1028"/>
      <c r="AE198" s="1028"/>
      <c r="AF198" s="1028"/>
      <c r="AG198" s="1028"/>
      <c r="AH198" s="1028"/>
      <c r="AI198" s="1028"/>
      <c r="AJ198" s="1028"/>
      <c r="AK198" s="1028"/>
      <c r="AL198" s="1028"/>
      <c r="AM198" s="1028"/>
      <c r="AN198" s="1028"/>
      <c r="AO198" s="1028"/>
      <c r="AP198" s="1028"/>
      <c r="AQ198" s="1028"/>
      <c r="AR198" s="1028"/>
      <c r="AS198" s="1028"/>
    </row>
    <row r="199" spans="1:45" ht="12.75" customHeight="1">
      <c r="A199" s="1028"/>
      <c r="B199" s="1028"/>
      <c r="C199" s="1028"/>
      <c r="D199" s="1102"/>
      <c r="E199" s="1028"/>
      <c r="F199" s="1028"/>
      <c r="G199" s="1028"/>
      <c r="H199" s="1028"/>
      <c r="I199" s="1028"/>
      <c r="J199" s="1102"/>
      <c r="K199" s="1028"/>
      <c r="L199" s="1028"/>
      <c r="M199" s="1028"/>
      <c r="N199" s="1028"/>
      <c r="O199" s="1028"/>
      <c r="P199" s="1028"/>
      <c r="Q199" s="1028"/>
      <c r="R199" s="1162"/>
      <c r="S199" s="713"/>
      <c r="T199" s="747"/>
      <c r="U199" s="1028"/>
      <c r="V199" s="1102"/>
      <c r="W199" s="1165"/>
      <c r="X199" s="1028"/>
      <c r="Y199" s="1028"/>
      <c r="Z199" s="1028"/>
      <c r="AA199" s="1028"/>
      <c r="AB199" s="1028"/>
      <c r="AC199" s="1028"/>
      <c r="AD199" s="1028"/>
      <c r="AE199" s="1028"/>
      <c r="AF199" s="1028"/>
      <c r="AG199" s="1028"/>
      <c r="AH199" s="1028"/>
      <c r="AI199" s="1028"/>
      <c r="AJ199" s="1028"/>
      <c r="AK199" s="1028"/>
      <c r="AL199" s="1028"/>
      <c r="AM199" s="1028"/>
      <c r="AN199" s="1028"/>
      <c r="AO199" s="1028"/>
      <c r="AP199" s="1028"/>
      <c r="AQ199" s="1028"/>
      <c r="AR199" s="1028"/>
      <c r="AS199" s="1028"/>
    </row>
    <row r="200" spans="1:45" ht="12.75" customHeight="1">
      <c r="A200" s="1028"/>
      <c r="B200" s="1028"/>
      <c r="C200" s="1028"/>
      <c r="D200" s="1102"/>
      <c r="E200" s="1028"/>
      <c r="F200" s="1028"/>
      <c r="G200" s="1028"/>
      <c r="H200" s="1028"/>
      <c r="I200" s="1028"/>
      <c r="J200" s="1102"/>
      <c r="K200" s="1028"/>
      <c r="L200" s="1028"/>
      <c r="M200" s="1028"/>
      <c r="N200" s="1028"/>
      <c r="O200" s="1028"/>
      <c r="P200" s="1028"/>
      <c r="Q200" s="1028"/>
      <c r="R200" s="1162"/>
      <c r="S200" s="713"/>
      <c r="T200" s="747"/>
      <c r="U200" s="1028"/>
      <c r="V200" s="1102"/>
      <c r="W200" s="1165"/>
      <c r="X200" s="1028"/>
      <c r="Y200" s="1028"/>
      <c r="Z200" s="1028"/>
      <c r="AA200" s="1028"/>
      <c r="AB200" s="1028"/>
      <c r="AC200" s="1028"/>
      <c r="AD200" s="1028"/>
      <c r="AE200" s="1028"/>
      <c r="AF200" s="1028"/>
      <c r="AG200" s="1028"/>
      <c r="AH200" s="1028"/>
      <c r="AI200" s="1028"/>
      <c r="AJ200" s="1028"/>
      <c r="AK200" s="1028"/>
      <c r="AL200" s="1028"/>
      <c r="AM200" s="1028"/>
      <c r="AN200" s="1028"/>
      <c r="AO200" s="1028"/>
      <c r="AP200" s="1028"/>
      <c r="AQ200" s="1028"/>
      <c r="AR200" s="1028"/>
      <c r="AS200" s="1028"/>
    </row>
    <row r="201" spans="1:45" ht="12.75" customHeight="1">
      <c r="A201" s="1028"/>
      <c r="B201" s="1028"/>
      <c r="C201" s="1028"/>
      <c r="D201" s="1102"/>
      <c r="E201" s="1028"/>
      <c r="F201" s="1028"/>
      <c r="G201" s="1028"/>
      <c r="H201" s="1028"/>
      <c r="I201" s="1028"/>
      <c r="J201" s="1102"/>
      <c r="K201" s="1028"/>
      <c r="L201" s="1028"/>
      <c r="M201" s="1028"/>
      <c r="N201" s="1028"/>
      <c r="O201" s="1028"/>
      <c r="P201" s="1028"/>
      <c r="Q201" s="1028"/>
      <c r="R201" s="1162"/>
      <c r="S201" s="713"/>
      <c r="T201" s="747"/>
      <c r="U201" s="1028"/>
      <c r="V201" s="1102"/>
      <c r="W201" s="1165"/>
      <c r="X201" s="1028"/>
      <c r="Y201" s="1028"/>
      <c r="Z201" s="1028"/>
      <c r="AA201" s="1028"/>
      <c r="AB201" s="1028"/>
      <c r="AC201" s="1028"/>
      <c r="AD201" s="1028"/>
      <c r="AE201" s="1028"/>
      <c r="AF201" s="1028"/>
      <c r="AG201" s="1028"/>
      <c r="AH201" s="1028"/>
      <c r="AI201" s="1028"/>
      <c r="AJ201" s="1028"/>
      <c r="AK201" s="1028"/>
      <c r="AL201" s="1028"/>
      <c r="AM201" s="1028"/>
      <c r="AN201" s="1028"/>
      <c r="AO201" s="1028"/>
      <c r="AP201" s="1028"/>
      <c r="AQ201" s="1028"/>
      <c r="AR201" s="1028"/>
      <c r="AS201" s="1028"/>
    </row>
    <row r="202" spans="1:45" ht="12.75" customHeight="1">
      <c r="A202" s="1028"/>
      <c r="B202" s="1028"/>
      <c r="C202" s="1028"/>
      <c r="D202" s="1102"/>
      <c r="E202" s="1028"/>
      <c r="F202" s="1028"/>
      <c r="G202" s="1028"/>
      <c r="H202" s="1028"/>
      <c r="I202" s="1028"/>
      <c r="J202" s="1102"/>
      <c r="K202" s="1028"/>
      <c r="L202" s="1028"/>
      <c r="M202" s="1028"/>
      <c r="N202" s="1028"/>
      <c r="O202" s="1028"/>
      <c r="P202" s="1028"/>
      <c r="Q202" s="1028"/>
      <c r="R202" s="1162"/>
      <c r="S202" s="713"/>
      <c r="T202" s="747"/>
      <c r="U202" s="1028"/>
      <c r="V202" s="1102"/>
      <c r="W202" s="1165"/>
      <c r="X202" s="1028"/>
      <c r="Y202" s="1028"/>
      <c r="Z202" s="1028"/>
      <c r="AA202" s="1028"/>
      <c r="AB202" s="1028"/>
      <c r="AC202" s="1028"/>
      <c r="AD202" s="1028"/>
      <c r="AE202" s="1028"/>
      <c r="AF202" s="1028"/>
      <c r="AG202" s="1028"/>
      <c r="AH202" s="1028"/>
      <c r="AI202" s="1028"/>
      <c r="AJ202" s="1028"/>
      <c r="AK202" s="1028"/>
      <c r="AL202" s="1028"/>
      <c r="AM202" s="1028"/>
      <c r="AN202" s="1028"/>
      <c r="AO202" s="1028"/>
      <c r="AP202" s="1028"/>
      <c r="AQ202" s="1028"/>
      <c r="AR202" s="1028"/>
      <c r="AS202" s="1028"/>
    </row>
    <row r="203" spans="1:45" ht="12.75" customHeight="1">
      <c r="A203" s="1028"/>
      <c r="B203" s="1028"/>
      <c r="C203" s="1028"/>
      <c r="D203" s="1102"/>
      <c r="E203" s="1028"/>
      <c r="F203" s="1028"/>
      <c r="G203" s="1028"/>
      <c r="H203" s="1028"/>
      <c r="I203" s="1028"/>
      <c r="J203" s="1102"/>
      <c r="K203" s="1028"/>
      <c r="L203" s="1028"/>
      <c r="M203" s="1028"/>
      <c r="N203" s="1028"/>
      <c r="O203" s="1028"/>
      <c r="P203" s="1028"/>
      <c r="Q203" s="1028"/>
      <c r="R203" s="1162"/>
      <c r="S203" s="713"/>
      <c r="T203" s="747"/>
      <c r="U203" s="1028"/>
      <c r="V203" s="1102"/>
      <c r="W203" s="1165"/>
      <c r="X203" s="1028"/>
      <c r="Y203" s="1028"/>
      <c r="Z203" s="1028"/>
      <c r="AA203" s="1028"/>
      <c r="AB203" s="1028"/>
      <c r="AC203" s="1028"/>
      <c r="AD203" s="1028"/>
      <c r="AE203" s="1028"/>
      <c r="AF203" s="1028"/>
      <c r="AG203" s="1028"/>
      <c r="AH203" s="1028"/>
      <c r="AI203" s="1028"/>
      <c r="AJ203" s="1028"/>
      <c r="AK203" s="1028"/>
      <c r="AL203" s="1028"/>
      <c r="AM203" s="1028"/>
      <c r="AN203" s="1028"/>
      <c r="AO203" s="1028"/>
      <c r="AP203" s="1028"/>
      <c r="AQ203" s="1028"/>
      <c r="AR203" s="1028"/>
      <c r="AS203" s="1028"/>
    </row>
    <row r="204" spans="1:45" ht="12.75" customHeight="1">
      <c r="A204" s="1028"/>
      <c r="B204" s="1028"/>
      <c r="C204" s="1028"/>
      <c r="D204" s="1102"/>
      <c r="E204" s="1028"/>
      <c r="F204" s="1028"/>
      <c r="G204" s="1028"/>
      <c r="H204" s="1028"/>
      <c r="I204" s="1028"/>
      <c r="J204" s="1102"/>
      <c r="K204" s="1028"/>
      <c r="L204" s="1028"/>
      <c r="M204" s="1028"/>
      <c r="N204" s="1028"/>
      <c r="O204" s="1028"/>
      <c r="P204" s="1028"/>
      <c r="Q204" s="1028"/>
      <c r="R204" s="1162"/>
      <c r="S204" s="713"/>
      <c r="T204" s="747"/>
      <c r="U204" s="1028"/>
      <c r="V204" s="1102"/>
      <c r="W204" s="1165"/>
      <c r="X204" s="1028"/>
      <c r="Y204" s="1028"/>
      <c r="Z204" s="1028"/>
      <c r="AA204" s="1028"/>
      <c r="AB204" s="1028"/>
      <c r="AC204" s="1028"/>
      <c r="AD204" s="1028"/>
      <c r="AE204" s="1028"/>
      <c r="AF204" s="1028"/>
      <c r="AG204" s="1028"/>
      <c r="AH204" s="1028"/>
      <c r="AI204" s="1028"/>
      <c r="AJ204" s="1028"/>
      <c r="AK204" s="1028"/>
      <c r="AL204" s="1028"/>
      <c r="AM204" s="1028"/>
      <c r="AN204" s="1028"/>
      <c r="AO204" s="1028"/>
      <c r="AP204" s="1028"/>
      <c r="AQ204" s="1028"/>
      <c r="AR204" s="1028"/>
      <c r="AS204" s="1028"/>
    </row>
    <row r="205" spans="1:45" ht="12.75" customHeight="1">
      <c r="A205" s="1028"/>
      <c r="B205" s="1028"/>
      <c r="C205" s="1028"/>
      <c r="D205" s="1102"/>
      <c r="E205" s="1028"/>
      <c r="F205" s="1028"/>
      <c r="G205" s="1028"/>
      <c r="H205" s="1028"/>
      <c r="I205" s="1028"/>
      <c r="J205" s="1102"/>
      <c r="K205" s="1028"/>
      <c r="L205" s="1028"/>
      <c r="M205" s="1028"/>
      <c r="N205" s="1028"/>
      <c r="O205" s="1028"/>
      <c r="P205" s="1028"/>
      <c r="Q205" s="1028"/>
      <c r="R205" s="1162"/>
      <c r="S205" s="713"/>
      <c r="T205" s="747"/>
      <c r="U205" s="1028"/>
      <c r="V205" s="1102"/>
      <c r="W205" s="1165"/>
      <c r="X205" s="1028"/>
      <c r="Y205" s="1028"/>
      <c r="Z205" s="1028"/>
      <c r="AA205" s="1028"/>
      <c r="AB205" s="1028"/>
      <c r="AC205" s="1028"/>
      <c r="AD205" s="1028"/>
      <c r="AE205" s="1028"/>
      <c r="AF205" s="1028"/>
      <c r="AG205" s="1028"/>
      <c r="AH205" s="1028"/>
      <c r="AI205" s="1028"/>
      <c r="AJ205" s="1028"/>
      <c r="AK205" s="1028"/>
      <c r="AL205" s="1028"/>
      <c r="AM205" s="1028"/>
      <c r="AN205" s="1028"/>
      <c r="AO205" s="1028"/>
      <c r="AP205" s="1028"/>
      <c r="AQ205" s="1028"/>
      <c r="AR205" s="1028"/>
      <c r="AS205" s="1028"/>
    </row>
    <row r="206" spans="1:45" ht="12.75" customHeight="1">
      <c r="A206" s="1028"/>
      <c r="B206" s="1028"/>
      <c r="C206" s="1028"/>
      <c r="D206" s="1102"/>
      <c r="E206" s="1028"/>
      <c r="F206" s="1028"/>
      <c r="G206" s="1028"/>
      <c r="H206" s="1028"/>
      <c r="I206" s="1028"/>
      <c r="J206" s="1102"/>
      <c r="K206" s="1028"/>
      <c r="L206" s="1028"/>
      <c r="M206" s="1028"/>
      <c r="N206" s="1028"/>
      <c r="O206" s="1028"/>
      <c r="P206" s="1028"/>
      <c r="Q206" s="1028"/>
      <c r="R206" s="1162"/>
      <c r="S206" s="713"/>
      <c r="T206" s="747"/>
      <c r="U206" s="1028"/>
      <c r="V206" s="1102"/>
      <c r="W206" s="1165"/>
      <c r="X206" s="1028"/>
      <c r="Y206" s="1028"/>
      <c r="Z206" s="1028"/>
      <c r="AA206" s="1028"/>
      <c r="AB206" s="1028"/>
      <c r="AC206" s="1028"/>
      <c r="AD206" s="1028"/>
      <c r="AE206" s="1028"/>
      <c r="AF206" s="1028"/>
      <c r="AG206" s="1028"/>
      <c r="AH206" s="1028"/>
      <c r="AI206" s="1028"/>
      <c r="AJ206" s="1028"/>
      <c r="AK206" s="1028"/>
      <c r="AL206" s="1028"/>
      <c r="AM206" s="1028"/>
      <c r="AN206" s="1028"/>
      <c r="AO206" s="1028"/>
      <c r="AP206" s="1028"/>
      <c r="AQ206" s="1028"/>
      <c r="AR206" s="1028"/>
      <c r="AS206" s="1028"/>
    </row>
    <row r="207" spans="1:45" ht="12.75" customHeight="1">
      <c r="A207" s="1028"/>
      <c r="B207" s="1028"/>
      <c r="C207" s="1028"/>
      <c r="D207" s="1102"/>
      <c r="E207" s="1028"/>
      <c r="F207" s="1028"/>
      <c r="G207" s="1028"/>
      <c r="H207" s="1028"/>
      <c r="I207" s="1028"/>
      <c r="J207" s="1102"/>
      <c r="K207" s="1028"/>
      <c r="L207" s="1028"/>
      <c r="M207" s="1028"/>
      <c r="N207" s="1028"/>
      <c r="O207" s="1028"/>
      <c r="P207" s="1028"/>
      <c r="Q207" s="1028"/>
      <c r="R207" s="1162"/>
      <c r="S207" s="713"/>
      <c r="T207" s="747"/>
      <c r="U207" s="1028"/>
      <c r="V207" s="1102"/>
      <c r="W207" s="1165"/>
      <c r="X207" s="1028"/>
      <c r="Y207" s="1028"/>
      <c r="Z207" s="1028"/>
      <c r="AA207" s="1028"/>
      <c r="AB207" s="1028"/>
      <c r="AC207" s="1028"/>
      <c r="AD207" s="1028"/>
      <c r="AE207" s="1028"/>
      <c r="AF207" s="1028"/>
      <c r="AG207" s="1028"/>
      <c r="AH207" s="1028"/>
      <c r="AI207" s="1028"/>
      <c r="AJ207" s="1028"/>
      <c r="AK207" s="1028"/>
      <c r="AL207" s="1028"/>
      <c r="AM207" s="1028"/>
      <c r="AN207" s="1028"/>
      <c r="AO207" s="1028"/>
      <c r="AP207" s="1028"/>
      <c r="AQ207" s="1028"/>
      <c r="AR207" s="1028"/>
      <c r="AS207" s="1028"/>
    </row>
    <row r="208" spans="1:45" ht="12.75" customHeight="1">
      <c r="A208" s="1028"/>
      <c r="B208" s="1028"/>
      <c r="C208" s="1028"/>
      <c r="D208" s="1102"/>
      <c r="E208" s="1028"/>
      <c r="F208" s="1028"/>
      <c r="G208" s="1028"/>
      <c r="H208" s="1028"/>
      <c r="I208" s="1028"/>
      <c r="J208" s="1102"/>
      <c r="K208" s="1028"/>
      <c r="L208" s="1028"/>
      <c r="M208" s="1028"/>
      <c r="N208" s="1028"/>
      <c r="O208" s="1028"/>
      <c r="P208" s="1028"/>
      <c r="Q208" s="1028"/>
      <c r="R208" s="1162"/>
      <c r="S208" s="713"/>
      <c r="T208" s="747"/>
      <c r="U208" s="1028"/>
      <c r="V208" s="1102"/>
      <c r="W208" s="1165"/>
      <c r="X208" s="1028"/>
      <c r="Y208" s="1028"/>
      <c r="Z208" s="1028"/>
      <c r="AA208" s="1028"/>
      <c r="AB208" s="1028"/>
      <c r="AC208" s="1028"/>
      <c r="AD208" s="1028"/>
      <c r="AE208" s="1028"/>
      <c r="AF208" s="1028"/>
      <c r="AG208" s="1028"/>
      <c r="AH208" s="1028"/>
      <c r="AI208" s="1028"/>
      <c r="AJ208" s="1028"/>
      <c r="AK208" s="1028"/>
      <c r="AL208" s="1028"/>
      <c r="AM208" s="1028"/>
      <c r="AN208" s="1028"/>
      <c r="AO208" s="1028"/>
      <c r="AP208" s="1028"/>
      <c r="AQ208" s="1028"/>
      <c r="AR208" s="1028"/>
      <c r="AS208" s="1028"/>
    </row>
    <row r="209" spans="1:45" ht="12.75" customHeight="1">
      <c r="A209" s="1028"/>
      <c r="B209" s="1028"/>
      <c r="C209" s="1028"/>
      <c r="D209" s="1102"/>
      <c r="E209" s="1028"/>
      <c r="F209" s="1028"/>
      <c r="G209" s="1028"/>
      <c r="H209" s="1028"/>
      <c r="I209" s="1028"/>
      <c r="J209" s="1102"/>
      <c r="K209" s="1028"/>
      <c r="L209" s="1028"/>
      <c r="M209" s="1028"/>
      <c r="N209" s="1028"/>
      <c r="O209" s="1028"/>
      <c r="P209" s="1028"/>
      <c r="Q209" s="1028"/>
      <c r="R209" s="1162"/>
      <c r="S209" s="713"/>
      <c r="T209" s="747"/>
      <c r="U209" s="1028"/>
      <c r="V209" s="1102"/>
      <c r="W209" s="1165"/>
      <c r="X209" s="1028"/>
      <c r="Y209" s="1028"/>
      <c r="Z209" s="1028"/>
      <c r="AA209" s="1028"/>
      <c r="AB209" s="1028"/>
      <c r="AC209" s="1028"/>
      <c r="AD209" s="1028"/>
      <c r="AE209" s="1028"/>
      <c r="AF209" s="1028"/>
      <c r="AG209" s="1028"/>
      <c r="AH209" s="1028"/>
      <c r="AI209" s="1028"/>
      <c r="AJ209" s="1028"/>
      <c r="AK209" s="1028"/>
      <c r="AL209" s="1028"/>
      <c r="AM209" s="1028"/>
      <c r="AN209" s="1028"/>
      <c r="AO209" s="1028"/>
      <c r="AP209" s="1028"/>
      <c r="AQ209" s="1028"/>
      <c r="AR209" s="1028"/>
      <c r="AS209" s="1028"/>
    </row>
    <row r="210" spans="1:45" ht="12.75" customHeight="1">
      <c r="A210" s="1028"/>
      <c r="B210" s="1028"/>
      <c r="C210" s="1028"/>
      <c r="D210" s="1102"/>
      <c r="E210" s="1028"/>
      <c r="F210" s="1028"/>
      <c r="G210" s="1028"/>
      <c r="H210" s="1028"/>
      <c r="I210" s="1028"/>
      <c r="J210" s="1102"/>
      <c r="K210" s="1028"/>
      <c r="L210" s="1028"/>
      <c r="M210" s="1028"/>
      <c r="N210" s="1028"/>
      <c r="O210" s="1028"/>
      <c r="P210" s="1028"/>
      <c r="Q210" s="1028"/>
      <c r="R210" s="1162"/>
      <c r="S210" s="713"/>
      <c r="T210" s="747"/>
      <c r="U210" s="1028"/>
      <c r="V210" s="1102"/>
      <c r="W210" s="1165"/>
      <c r="X210" s="1028"/>
      <c r="Y210" s="1028"/>
      <c r="Z210" s="1028"/>
      <c r="AA210" s="1028"/>
      <c r="AB210" s="1028"/>
      <c r="AC210" s="1028"/>
      <c r="AD210" s="1028"/>
      <c r="AE210" s="1028"/>
      <c r="AF210" s="1028"/>
      <c r="AG210" s="1028"/>
      <c r="AH210" s="1028"/>
      <c r="AI210" s="1028"/>
      <c r="AJ210" s="1028"/>
      <c r="AK210" s="1028"/>
      <c r="AL210" s="1028"/>
      <c r="AM210" s="1028"/>
      <c r="AN210" s="1028"/>
      <c r="AO210" s="1028"/>
      <c r="AP210" s="1028"/>
      <c r="AQ210" s="1028"/>
      <c r="AR210" s="1028"/>
      <c r="AS210" s="1028"/>
    </row>
    <row r="211" spans="1:45" ht="12.75" customHeight="1">
      <c r="A211" s="1028"/>
      <c r="B211" s="1028"/>
      <c r="C211" s="1028"/>
      <c r="D211" s="1102"/>
      <c r="E211" s="1028"/>
      <c r="F211" s="1028"/>
      <c r="G211" s="1028"/>
      <c r="H211" s="1028"/>
      <c r="I211" s="1028"/>
      <c r="J211" s="1102"/>
      <c r="K211" s="1028"/>
      <c r="L211" s="1028"/>
      <c r="M211" s="1028"/>
      <c r="N211" s="1028"/>
      <c r="O211" s="1028"/>
      <c r="P211" s="1028"/>
      <c r="Q211" s="1028"/>
      <c r="R211" s="1162"/>
      <c r="S211" s="713"/>
      <c r="T211" s="747"/>
      <c r="U211" s="1028"/>
      <c r="V211" s="1102"/>
      <c r="W211" s="1165"/>
      <c r="X211" s="1028"/>
      <c r="Y211" s="1028"/>
      <c r="Z211" s="1028"/>
      <c r="AA211" s="1028"/>
      <c r="AB211" s="1028"/>
      <c r="AC211" s="1028"/>
      <c r="AD211" s="1028"/>
      <c r="AE211" s="1028"/>
      <c r="AF211" s="1028"/>
      <c r="AG211" s="1028"/>
      <c r="AH211" s="1028"/>
      <c r="AI211" s="1028"/>
      <c r="AJ211" s="1028"/>
      <c r="AK211" s="1028"/>
      <c r="AL211" s="1028"/>
      <c r="AM211" s="1028"/>
      <c r="AN211" s="1028"/>
      <c r="AO211" s="1028"/>
      <c r="AP211" s="1028"/>
      <c r="AQ211" s="1028"/>
      <c r="AR211" s="1028"/>
      <c r="AS211" s="1028"/>
    </row>
    <row r="212" spans="1:45" ht="12.75" customHeight="1">
      <c r="A212" s="1028"/>
      <c r="B212" s="1028"/>
      <c r="C212" s="1028"/>
      <c r="D212" s="1102"/>
      <c r="E212" s="1028"/>
      <c r="F212" s="1028"/>
      <c r="G212" s="1028"/>
      <c r="H212" s="1028"/>
      <c r="I212" s="1028"/>
      <c r="J212" s="1102"/>
      <c r="K212" s="1028"/>
      <c r="L212" s="1028"/>
      <c r="M212" s="1028"/>
      <c r="N212" s="1028"/>
      <c r="O212" s="1028"/>
      <c r="P212" s="1028"/>
      <c r="Q212" s="1028"/>
      <c r="R212" s="1162"/>
      <c r="S212" s="713"/>
      <c r="T212" s="747"/>
      <c r="U212" s="1028"/>
      <c r="V212" s="1102"/>
      <c r="W212" s="1165"/>
      <c r="X212" s="1028"/>
      <c r="Y212" s="1028"/>
      <c r="Z212" s="1028"/>
      <c r="AA212" s="1028"/>
      <c r="AB212" s="1028"/>
      <c r="AC212" s="1028"/>
      <c r="AD212" s="1028"/>
      <c r="AE212" s="1028"/>
      <c r="AF212" s="1028"/>
      <c r="AG212" s="1028"/>
      <c r="AH212" s="1028"/>
      <c r="AI212" s="1028"/>
      <c r="AJ212" s="1028"/>
      <c r="AK212" s="1028"/>
      <c r="AL212" s="1028"/>
      <c r="AM212" s="1028"/>
      <c r="AN212" s="1028"/>
      <c r="AO212" s="1028"/>
      <c r="AP212" s="1028"/>
      <c r="AQ212" s="1028"/>
      <c r="AR212" s="1028"/>
      <c r="AS212" s="1028"/>
    </row>
    <row r="213" spans="1:45" ht="12.75" customHeight="1">
      <c r="A213" s="1028"/>
      <c r="B213" s="1028"/>
      <c r="C213" s="1028"/>
      <c r="D213" s="1102"/>
      <c r="E213" s="1028"/>
      <c r="F213" s="1028"/>
      <c r="G213" s="1028"/>
      <c r="H213" s="1028"/>
      <c r="I213" s="1028"/>
      <c r="J213" s="1102"/>
      <c r="K213" s="1028"/>
      <c r="L213" s="1028"/>
      <c r="M213" s="1028"/>
      <c r="N213" s="1028"/>
      <c r="O213" s="1028"/>
      <c r="P213" s="1028"/>
      <c r="Q213" s="1028"/>
      <c r="R213" s="1162"/>
      <c r="S213" s="713"/>
      <c r="T213" s="747"/>
      <c r="U213" s="1028"/>
      <c r="V213" s="1102"/>
      <c r="W213" s="1165"/>
      <c r="X213" s="1028"/>
      <c r="Y213" s="1028"/>
      <c r="Z213" s="1028"/>
      <c r="AA213" s="1028"/>
      <c r="AB213" s="1028"/>
      <c r="AC213" s="1028"/>
      <c r="AD213" s="1028"/>
      <c r="AE213" s="1028"/>
      <c r="AF213" s="1028"/>
      <c r="AG213" s="1028"/>
      <c r="AH213" s="1028"/>
      <c r="AI213" s="1028"/>
      <c r="AJ213" s="1028"/>
      <c r="AK213" s="1028"/>
      <c r="AL213" s="1028"/>
      <c r="AM213" s="1028"/>
      <c r="AN213" s="1028"/>
      <c r="AO213" s="1028"/>
      <c r="AP213" s="1028"/>
      <c r="AQ213" s="1028"/>
      <c r="AR213" s="1028"/>
      <c r="AS213" s="1028"/>
    </row>
    <row r="214" spans="1:45" ht="12.75" customHeight="1">
      <c r="A214" s="1028"/>
      <c r="B214" s="1028"/>
      <c r="C214" s="1028"/>
      <c r="D214" s="1102"/>
      <c r="E214" s="1028"/>
      <c r="F214" s="1028"/>
      <c r="G214" s="1028"/>
      <c r="H214" s="1028"/>
      <c r="I214" s="1028"/>
      <c r="J214" s="1102"/>
      <c r="K214" s="1028"/>
      <c r="L214" s="1028"/>
      <c r="M214" s="1028"/>
      <c r="N214" s="1028"/>
      <c r="O214" s="1028"/>
      <c r="P214" s="1028"/>
      <c r="Q214" s="1028"/>
      <c r="R214" s="1162"/>
      <c r="S214" s="713"/>
      <c r="T214" s="747"/>
      <c r="U214" s="1028"/>
      <c r="V214" s="1102"/>
      <c r="W214" s="1165"/>
      <c r="X214" s="1028"/>
      <c r="Y214" s="1028"/>
      <c r="Z214" s="1028"/>
      <c r="AA214" s="1028"/>
      <c r="AB214" s="1028"/>
      <c r="AC214" s="1028"/>
      <c r="AD214" s="1028"/>
      <c r="AE214" s="1028"/>
      <c r="AF214" s="1028"/>
      <c r="AG214" s="1028"/>
      <c r="AH214" s="1028"/>
      <c r="AI214" s="1028"/>
      <c r="AJ214" s="1028"/>
      <c r="AK214" s="1028"/>
      <c r="AL214" s="1028"/>
      <c r="AM214" s="1028"/>
      <c r="AN214" s="1028"/>
      <c r="AO214" s="1028"/>
      <c r="AP214" s="1028"/>
      <c r="AQ214" s="1028"/>
      <c r="AR214" s="1028"/>
      <c r="AS214" s="1028"/>
    </row>
    <row r="215" spans="1:45" ht="12.75" customHeight="1">
      <c r="A215" s="1028"/>
      <c r="B215" s="1028"/>
      <c r="C215" s="1028"/>
      <c r="D215" s="1102"/>
      <c r="E215" s="1028"/>
      <c r="F215" s="1028"/>
      <c r="G215" s="1028"/>
      <c r="H215" s="1028"/>
      <c r="I215" s="1028"/>
      <c r="J215" s="1102"/>
      <c r="K215" s="1028"/>
      <c r="L215" s="1028"/>
      <c r="M215" s="1028"/>
      <c r="N215" s="1028"/>
      <c r="O215" s="1028"/>
      <c r="P215" s="1028"/>
      <c r="Q215" s="1028"/>
      <c r="R215" s="1162"/>
      <c r="S215" s="713"/>
      <c r="T215" s="747"/>
      <c r="U215" s="1028"/>
      <c r="V215" s="1102"/>
      <c r="W215" s="1165"/>
      <c r="X215" s="1028"/>
      <c r="Y215" s="1028"/>
      <c r="Z215" s="1028"/>
      <c r="AA215" s="1028"/>
      <c r="AB215" s="1028"/>
      <c r="AC215" s="1028"/>
      <c r="AD215" s="1028"/>
      <c r="AE215" s="1028"/>
      <c r="AF215" s="1028"/>
      <c r="AG215" s="1028"/>
      <c r="AH215" s="1028"/>
      <c r="AI215" s="1028"/>
      <c r="AJ215" s="1028"/>
      <c r="AK215" s="1028"/>
      <c r="AL215" s="1028"/>
      <c r="AM215" s="1028"/>
      <c r="AN215" s="1028"/>
      <c r="AO215" s="1028"/>
      <c r="AP215" s="1028"/>
      <c r="AQ215" s="1028"/>
      <c r="AR215" s="1028"/>
      <c r="AS215" s="1028"/>
    </row>
    <row r="216" spans="1:45" ht="12.75" customHeight="1">
      <c r="A216" s="1028"/>
      <c r="B216" s="1028"/>
      <c r="C216" s="1028"/>
      <c r="D216" s="1102"/>
      <c r="E216" s="1028"/>
      <c r="F216" s="1028"/>
      <c r="G216" s="1028"/>
      <c r="H216" s="1028"/>
      <c r="I216" s="1028"/>
      <c r="J216" s="1102"/>
      <c r="K216" s="1028"/>
      <c r="L216" s="1028"/>
      <c r="M216" s="1028"/>
      <c r="N216" s="1028"/>
      <c r="O216" s="1028"/>
      <c r="P216" s="1028"/>
      <c r="Q216" s="1028"/>
      <c r="R216" s="1162"/>
      <c r="S216" s="713"/>
      <c r="T216" s="747"/>
      <c r="U216" s="1028"/>
      <c r="V216" s="1102"/>
      <c r="W216" s="1165"/>
      <c r="X216" s="1028"/>
      <c r="Y216" s="1028"/>
      <c r="Z216" s="1028"/>
      <c r="AA216" s="1028"/>
      <c r="AB216" s="1028"/>
      <c r="AC216" s="1028"/>
      <c r="AD216" s="1028"/>
      <c r="AE216" s="1028"/>
      <c r="AF216" s="1028"/>
      <c r="AG216" s="1028"/>
      <c r="AH216" s="1028"/>
      <c r="AI216" s="1028"/>
      <c r="AJ216" s="1028"/>
      <c r="AK216" s="1028"/>
      <c r="AL216" s="1028"/>
      <c r="AM216" s="1028"/>
      <c r="AN216" s="1028"/>
      <c r="AO216" s="1028"/>
      <c r="AP216" s="1028"/>
      <c r="AQ216" s="1028"/>
      <c r="AR216" s="1028"/>
      <c r="AS216" s="1028"/>
    </row>
    <row r="217" spans="1:45" ht="12.75" customHeight="1">
      <c r="A217" s="1028"/>
      <c r="B217" s="1028"/>
      <c r="C217" s="1028"/>
      <c r="D217" s="1102"/>
      <c r="E217" s="1028"/>
      <c r="F217" s="1028"/>
      <c r="G217" s="1028"/>
      <c r="H217" s="1028"/>
      <c r="I217" s="1028"/>
      <c r="J217" s="1102"/>
      <c r="K217" s="1028"/>
      <c r="L217" s="1028"/>
      <c r="M217" s="1028"/>
      <c r="N217" s="1028"/>
      <c r="O217" s="1028"/>
      <c r="P217" s="1028"/>
      <c r="Q217" s="1028"/>
      <c r="R217" s="1162"/>
      <c r="S217" s="713"/>
      <c r="T217" s="747"/>
      <c r="U217" s="1028"/>
      <c r="V217" s="1102"/>
      <c r="W217" s="1165"/>
      <c r="X217" s="1028"/>
      <c r="Y217" s="1028"/>
      <c r="Z217" s="1028"/>
      <c r="AA217" s="1028"/>
      <c r="AB217" s="1028"/>
      <c r="AC217" s="1028"/>
      <c r="AD217" s="1028"/>
      <c r="AE217" s="1028"/>
      <c r="AF217" s="1028"/>
      <c r="AG217" s="1028"/>
      <c r="AH217" s="1028"/>
      <c r="AI217" s="1028"/>
      <c r="AJ217" s="1028"/>
      <c r="AK217" s="1028"/>
      <c r="AL217" s="1028"/>
      <c r="AM217" s="1028"/>
      <c r="AN217" s="1028"/>
      <c r="AO217" s="1028"/>
      <c r="AP217" s="1028"/>
      <c r="AQ217" s="1028"/>
      <c r="AR217" s="1028"/>
      <c r="AS217" s="1028"/>
    </row>
    <row r="218" spans="1:45" ht="12.75" customHeight="1">
      <c r="A218" s="1028"/>
      <c r="B218" s="1028"/>
      <c r="C218" s="1028"/>
      <c r="D218" s="1102"/>
      <c r="E218" s="1028"/>
      <c r="F218" s="1028"/>
      <c r="G218" s="1028"/>
      <c r="H218" s="1028"/>
      <c r="I218" s="1028"/>
      <c r="J218" s="1102"/>
      <c r="K218" s="1028"/>
      <c r="L218" s="1028"/>
      <c r="M218" s="1028"/>
      <c r="N218" s="1028"/>
      <c r="O218" s="1028"/>
      <c r="P218" s="1028"/>
      <c r="Q218" s="1028"/>
      <c r="R218" s="1162"/>
      <c r="S218" s="713"/>
      <c r="T218" s="747"/>
      <c r="U218" s="1028"/>
      <c r="V218" s="1102"/>
      <c r="W218" s="1165"/>
      <c r="X218" s="1028"/>
      <c r="Y218" s="1028"/>
      <c r="Z218" s="1028"/>
      <c r="AA218" s="1028"/>
      <c r="AB218" s="1028"/>
      <c r="AC218" s="1028"/>
      <c r="AD218" s="1028"/>
      <c r="AE218" s="1028"/>
      <c r="AF218" s="1028"/>
      <c r="AG218" s="1028"/>
      <c r="AH218" s="1028"/>
      <c r="AI218" s="1028"/>
      <c r="AJ218" s="1028"/>
      <c r="AK218" s="1028"/>
      <c r="AL218" s="1028"/>
      <c r="AM218" s="1028"/>
      <c r="AN218" s="1028"/>
      <c r="AO218" s="1028"/>
      <c r="AP218" s="1028"/>
      <c r="AQ218" s="1028"/>
      <c r="AR218" s="1028"/>
      <c r="AS218" s="1028"/>
    </row>
    <row r="219" spans="1:45" ht="12.75" customHeight="1">
      <c r="A219" s="1028"/>
      <c r="B219" s="1028"/>
      <c r="C219" s="1028"/>
      <c r="D219" s="1102"/>
      <c r="E219" s="1028"/>
      <c r="F219" s="1028"/>
      <c r="G219" s="1028"/>
      <c r="H219" s="1028"/>
      <c r="I219" s="1028"/>
      <c r="J219" s="1102"/>
      <c r="K219" s="1028"/>
      <c r="L219" s="1028"/>
      <c r="M219" s="1028"/>
      <c r="N219" s="1028"/>
      <c r="O219" s="1028"/>
      <c r="P219" s="1028"/>
      <c r="Q219" s="1028"/>
      <c r="R219" s="1162"/>
      <c r="S219" s="713"/>
      <c r="T219" s="747"/>
      <c r="U219" s="1028"/>
      <c r="V219" s="1102"/>
      <c r="W219" s="1165"/>
      <c r="X219" s="1028"/>
      <c r="Y219" s="1028"/>
      <c r="Z219" s="1028"/>
      <c r="AA219" s="1028"/>
      <c r="AB219" s="1028"/>
      <c r="AC219" s="1028"/>
      <c r="AD219" s="1028"/>
      <c r="AE219" s="1028"/>
      <c r="AF219" s="1028"/>
      <c r="AG219" s="1028"/>
      <c r="AH219" s="1028"/>
      <c r="AI219" s="1028"/>
      <c r="AJ219" s="1028"/>
      <c r="AK219" s="1028"/>
      <c r="AL219" s="1028"/>
      <c r="AM219" s="1028"/>
      <c r="AN219" s="1028"/>
      <c r="AO219" s="1028"/>
      <c r="AP219" s="1028"/>
      <c r="AQ219" s="1028"/>
      <c r="AR219" s="1028"/>
      <c r="AS219" s="1028"/>
    </row>
    <row r="220" spans="1:45" ht="12.75" customHeight="1">
      <c r="A220" s="1028"/>
      <c r="B220" s="1028"/>
      <c r="C220" s="1028"/>
      <c r="D220" s="1102"/>
      <c r="E220" s="1028"/>
      <c r="F220" s="1028"/>
      <c r="G220" s="1028"/>
      <c r="H220" s="1028"/>
      <c r="I220" s="1028"/>
      <c r="J220" s="1102"/>
      <c r="K220" s="1028"/>
      <c r="L220" s="1028"/>
      <c r="M220" s="1028"/>
      <c r="N220" s="1028"/>
      <c r="O220" s="1028"/>
      <c r="P220" s="1028"/>
      <c r="Q220" s="1028"/>
      <c r="R220" s="1162"/>
      <c r="S220" s="713"/>
      <c r="T220" s="747"/>
      <c r="U220" s="1028"/>
      <c r="V220" s="1102"/>
      <c r="W220" s="1165"/>
      <c r="X220" s="1028"/>
      <c r="Y220" s="1028"/>
      <c r="Z220" s="1028"/>
      <c r="AA220" s="1028"/>
      <c r="AB220" s="1028"/>
      <c r="AC220" s="1028"/>
      <c r="AD220" s="1028"/>
      <c r="AE220" s="1028"/>
      <c r="AF220" s="1028"/>
      <c r="AG220" s="1028"/>
      <c r="AH220" s="1028"/>
      <c r="AI220" s="1028"/>
      <c r="AJ220" s="1028"/>
      <c r="AK220" s="1028"/>
      <c r="AL220" s="1028"/>
      <c r="AM220" s="1028"/>
      <c r="AN220" s="1028"/>
      <c r="AO220" s="1028"/>
      <c r="AP220" s="1028"/>
      <c r="AQ220" s="1028"/>
      <c r="AR220" s="1028"/>
      <c r="AS220" s="1028"/>
    </row>
    <row r="221" spans="1:45" ht="12.75" customHeight="1">
      <c r="A221" s="1028"/>
      <c r="B221" s="1028"/>
      <c r="C221" s="1028"/>
      <c r="D221" s="1102"/>
      <c r="E221" s="1028"/>
      <c r="F221" s="1028"/>
      <c r="G221" s="1028"/>
      <c r="H221" s="1028"/>
      <c r="I221" s="1028"/>
      <c r="J221" s="1102"/>
      <c r="K221" s="1028"/>
      <c r="L221" s="1028"/>
      <c r="M221" s="1028"/>
      <c r="N221" s="1028"/>
      <c r="O221" s="1028"/>
      <c r="P221" s="1028"/>
      <c r="Q221" s="1028"/>
      <c r="R221" s="1162"/>
      <c r="S221" s="713"/>
      <c r="T221" s="747"/>
      <c r="U221" s="1028"/>
      <c r="V221" s="1102"/>
      <c r="W221" s="1165"/>
      <c r="X221" s="1028"/>
      <c r="Y221" s="1028"/>
      <c r="Z221" s="1028"/>
      <c r="AA221" s="1028"/>
      <c r="AB221" s="1028"/>
      <c r="AC221" s="1028"/>
      <c r="AD221" s="1028"/>
      <c r="AE221" s="1028"/>
      <c r="AF221" s="1028"/>
      <c r="AG221" s="1028"/>
      <c r="AH221" s="1028"/>
      <c r="AI221" s="1028"/>
      <c r="AJ221" s="1028"/>
      <c r="AK221" s="1028"/>
      <c r="AL221" s="1028"/>
      <c r="AM221" s="1028"/>
      <c r="AN221" s="1028"/>
      <c r="AO221" s="1028"/>
      <c r="AP221" s="1028"/>
      <c r="AQ221" s="1028"/>
      <c r="AR221" s="1028"/>
      <c r="AS221" s="1028"/>
    </row>
    <row r="222" spans="1:45" ht="12.75" customHeight="1">
      <c r="A222" s="1028"/>
      <c r="B222" s="1028"/>
      <c r="C222" s="1028"/>
      <c r="D222" s="1102"/>
      <c r="E222" s="1028"/>
      <c r="F222" s="1028"/>
      <c r="G222" s="1028"/>
      <c r="H222" s="1028"/>
      <c r="I222" s="1028"/>
      <c r="J222" s="1102"/>
      <c r="K222" s="1028"/>
      <c r="L222" s="1028"/>
      <c r="M222" s="1028"/>
      <c r="N222" s="1028"/>
      <c r="O222" s="1028"/>
      <c r="P222" s="1028"/>
      <c r="Q222" s="1028"/>
      <c r="R222" s="1162"/>
      <c r="S222" s="713"/>
      <c r="T222" s="747"/>
      <c r="U222" s="1028"/>
      <c r="V222" s="1102"/>
      <c r="W222" s="1165"/>
      <c r="X222" s="1028"/>
      <c r="Y222" s="1028"/>
      <c r="Z222" s="1028"/>
      <c r="AA222" s="1028"/>
      <c r="AB222" s="1028"/>
      <c r="AC222" s="1028"/>
      <c r="AD222" s="1028"/>
      <c r="AE222" s="1028"/>
      <c r="AF222" s="1028"/>
      <c r="AG222" s="1028"/>
      <c r="AH222" s="1028"/>
      <c r="AI222" s="1028"/>
      <c r="AJ222" s="1028"/>
      <c r="AK222" s="1028"/>
      <c r="AL222" s="1028"/>
      <c r="AM222" s="1028"/>
      <c r="AN222" s="1028"/>
      <c r="AO222" s="1028"/>
      <c r="AP222" s="1028"/>
      <c r="AQ222" s="1028"/>
      <c r="AR222" s="1028"/>
      <c r="AS222" s="1028"/>
    </row>
    <row r="223" spans="1:45" ht="12.75" customHeight="1">
      <c r="A223" s="1028"/>
      <c r="B223" s="1028"/>
      <c r="C223" s="1028"/>
      <c r="D223" s="1102"/>
      <c r="E223" s="1028"/>
      <c r="F223" s="1028"/>
      <c r="G223" s="1028"/>
      <c r="H223" s="1028"/>
      <c r="I223" s="1028"/>
      <c r="J223" s="1102"/>
      <c r="K223" s="1028"/>
      <c r="L223" s="1028"/>
      <c r="M223" s="1028"/>
      <c r="N223" s="1028"/>
      <c r="O223" s="1028"/>
      <c r="P223" s="1028"/>
      <c r="Q223" s="1028"/>
      <c r="R223" s="1162"/>
      <c r="S223" s="713"/>
      <c r="T223" s="747"/>
      <c r="U223" s="1028"/>
      <c r="V223" s="1102"/>
      <c r="W223" s="1165"/>
      <c r="X223" s="1028"/>
      <c r="Y223" s="1028"/>
      <c r="Z223" s="1028"/>
      <c r="AA223" s="1028"/>
      <c r="AB223" s="1028"/>
      <c r="AC223" s="1028"/>
      <c r="AD223" s="1028"/>
      <c r="AE223" s="1028"/>
      <c r="AF223" s="1028"/>
      <c r="AG223" s="1028"/>
      <c r="AH223" s="1028"/>
      <c r="AI223" s="1028"/>
      <c r="AJ223" s="1028"/>
      <c r="AK223" s="1028"/>
      <c r="AL223" s="1028"/>
      <c r="AM223" s="1028"/>
      <c r="AN223" s="1028"/>
      <c r="AO223" s="1028"/>
      <c r="AP223" s="1028"/>
      <c r="AQ223" s="1028"/>
      <c r="AR223" s="1028"/>
      <c r="AS223" s="1028"/>
    </row>
    <row r="224" spans="1:45" ht="12.75" customHeight="1">
      <c r="A224" s="1028"/>
      <c r="B224" s="1028"/>
      <c r="C224" s="1028"/>
      <c r="D224" s="1102"/>
      <c r="E224" s="1028"/>
      <c r="F224" s="1028"/>
      <c r="G224" s="1028"/>
      <c r="H224" s="1028"/>
      <c r="I224" s="1028"/>
      <c r="J224" s="1102"/>
      <c r="K224" s="1028"/>
      <c r="L224" s="1028"/>
      <c r="M224" s="1028"/>
      <c r="N224" s="1028"/>
      <c r="O224" s="1028"/>
      <c r="P224" s="1028"/>
      <c r="Q224" s="1028"/>
      <c r="R224" s="1162"/>
      <c r="S224" s="713"/>
      <c r="T224" s="747"/>
      <c r="U224" s="1028"/>
      <c r="V224" s="1102"/>
      <c r="W224" s="1165"/>
      <c r="X224" s="1028"/>
      <c r="Y224" s="1028"/>
      <c r="Z224" s="1028"/>
      <c r="AA224" s="1028"/>
      <c r="AB224" s="1028"/>
      <c r="AC224" s="1028"/>
      <c r="AD224" s="1028"/>
      <c r="AE224" s="1028"/>
      <c r="AF224" s="1028"/>
      <c r="AG224" s="1028"/>
      <c r="AH224" s="1028"/>
      <c r="AI224" s="1028"/>
      <c r="AJ224" s="1028"/>
      <c r="AK224" s="1028"/>
      <c r="AL224" s="1028"/>
      <c r="AM224" s="1028"/>
      <c r="AN224" s="1028"/>
      <c r="AO224" s="1028"/>
      <c r="AP224" s="1028"/>
      <c r="AQ224" s="1028"/>
      <c r="AR224" s="1028"/>
      <c r="AS224" s="1028"/>
    </row>
    <row r="225" spans="1:45" ht="12.75" customHeight="1">
      <c r="A225" s="1028"/>
      <c r="B225" s="1028"/>
      <c r="C225" s="1028"/>
      <c r="D225" s="1102"/>
      <c r="E225" s="1028"/>
      <c r="F225" s="1028"/>
      <c r="G225" s="1028"/>
      <c r="H225" s="1028"/>
      <c r="I225" s="1028"/>
      <c r="J225" s="1102"/>
      <c r="K225" s="1028"/>
      <c r="L225" s="1028"/>
      <c r="M225" s="1028"/>
      <c r="N225" s="1028"/>
      <c r="O225" s="1028"/>
      <c r="P225" s="1028"/>
      <c r="Q225" s="1028"/>
      <c r="R225" s="1162"/>
      <c r="S225" s="713"/>
      <c r="T225" s="747"/>
      <c r="U225" s="1028"/>
      <c r="V225" s="1102"/>
      <c r="W225" s="1165"/>
      <c r="X225" s="1028"/>
      <c r="Y225" s="1028"/>
      <c r="Z225" s="1028"/>
      <c r="AA225" s="1028"/>
      <c r="AB225" s="1028"/>
      <c r="AC225" s="1028"/>
      <c r="AD225" s="1028"/>
      <c r="AE225" s="1028"/>
      <c r="AF225" s="1028"/>
      <c r="AG225" s="1028"/>
      <c r="AH225" s="1028"/>
      <c r="AI225" s="1028"/>
      <c r="AJ225" s="1028"/>
      <c r="AK225" s="1028"/>
      <c r="AL225" s="1028"/>
      <c r="AM225" s="1028"/>
      <c r="AN225" s="1028"/>
      <c r="AO225" s="1028"/>
      <c r="AP225" s="1028"/>
      <c r="AQ225" s="1028"/>
      <c r="AR225" s="1028"/>
      <c r="AS225" s="1028"/>
    </row>
    <row r="226" spans="1:45" ht="12.75" customHeight="1">
      <c r="A226" s="1028"/>
      <c r="B226" s="1028"/>
      <c r="C226" s="1028"/>
      <c r="D226" s="1102"/>
      <c r="E226" s="1028"/>
      <c r="F226" s="1028"/>
      <c r="G226" s="1028"/>
      <c r="H226" s="1028"/>
      <c r="I226" s="1028"/>
      <c r="J226" s="1102"/>
      <c r="K226" s="1028"/>
      <c r="L226" s="1028"/>
      <c r="M226" s="1028"/>
      <c r="N226" s="1028"/>
      <c r="O226" s="1028"/>
      <c r="P226" s="1028"/>
      <c r="Q226" s="1028"/>
      <c r="R226" s="1162"/>
      <c r="S226" s="713"/>
      <c r="T226" s="747"/>
      <c r="U226" s="1028"/>
      <c r="V226" s="1102"/>
      <c r="W226" s="1165"/>
      <c r="X226" s="1028"/>
      <c r="Y226" s="1028"/>
      <c r="Z226" s="1028"/>
      <c r="AA226" s="1028"/>
      <c r="AB226" s="1028"/>
      <c r="AC226" s="1028"/>
      <c r="AD226" s="1028"/>
      <c r="AE226" s="1028"/>
      <c r="AF226" s="1028"/>
      <c r="AG226" s="1028"/>
      <c r="AH226" s="1028"/>
      <c r="AI226" s="1028"/>
      <c r="AJ226" s="1028"/>
      <c r="AK226" s="1028"/>
      <c r="AL226" s="1028"/>
      <c r="AM226" s="1028"/>
      <c r="AN226" s="1028"/>
      <c r="AO226" s="1028"/>
      <c r="AP226" s="1028"/>
      <c r="AQ226" s="1028"/>
      <c r="AR226" s="1028"/>
      <c r="AS226" s="1028"/>
    </row>
    <row r="227" spans="1:45" ht="12.75" customHeight="1">
      <c r="A227" s="1028"/>
      <c r="B227" s="1028"/>
      <c r="C227" s="1028"/>
      <c r="D227" s="1102"/>
      <c r="E227" s="1028"/>
      <c r="F227" s="1028"/>
      <c r="G227" s="1028"/>
      <c r="H227" s="1028"/>
      <c r="I227" s="1028"/>
      <c r="J227" s="1102"/>
      <c r="K227" s="1028"/>
      <c r="L227" s="1028"/>
      <c r="M227" s="1028"/>
      <c r="N227" s="1028"/>
      <c r="O227" s="1028"/>
      <c r="P227" s="1028"/>
      <c r="Q227" s="1028"/>
      <c r="R227" s="1162"/>
      <c r="S227" s="713"/>
      <c r="T227" s="747"/>
      <c r="U227" s="1028"/>
      <c r="V227" s="1102"/>
      <c r="W227" s="1165"/>
      <c r="X227" s="1028"/>
      <c r="Y227" s="1028"/>
      <c r="Z227" s="1028"/>
      <c r="AA227" s="1028"/>
      <c r="AB227" s="1028"/>
      <c r="AC227" s="1028"/>
      <c r="AD227" s="1028"/>
      <c r="AE227" s="1028"/>
      <c r="AF227" s="1028"/>
      <c r="AG227" s="1028"/>
      <c r="AH227" s="1028"/>
      <c r="AI227" s="1028"/>
      <c r="AJ227" s="1028"/>
      <c r="AK227" s="1028"/>
      <c r="AL227" s="1028"/>
      <c r="AM227" s="1028"/>
      <c r="AN227" s="1028"/>
      <c r="AO227" s="1028"/>
      <c r="AP227" s="1028"/>
      <c r="AQ227" s="1028"/>
      <c r="AR227" s="1028"/>
      <c r="AS227" s="1028"/>
    </row>
    <row r="228" spans="1:45" ht="12.75" customHeight="1">
      <c r="A228" s="1028"/>
      <c r="B228" s="1028"/>
      <c r="C228" s="1028"/>
      <c r="D228" s="1102"/>
      <c r="E228" s="1028"/>
      <c r="F228" s="1028"/>
      <c r="G228" s="1028"/>
      <c r="H228" s="1028"/>
      <c r="I228" s="1028"/>
      <c r="J228" s="1102"/>
      <c r="K228" s="1028"/>
      <c r="L228" s="1028"/>
      <c r="M228" s="1028"/>
      <c r="N228" s="1028"/>
      <c r="O228" s="1028"/>
      <c r="P228" s="1028"/>
      <c r="Q228" s="1028"/>
      <c r="R228" s="1162"/>
      <c r="S228" s="713"/>
      <c r="T228" s="747"/>
      <c r="U228" s="1028"/>
      <c r="V228" s="1102"/>
      <c r="W228" s="1165"/>
      <c r="X228" s="1028"/>
      <c r="Y228" s="1028"/>
      <c r="Z228" s="1028"/>
      <c r="AA228" s="1028"/>
      <c r="AB228" s="1028"/>
      <c r="AC228" s="1028"/>
      <c r="AD228" s="1028"/>
      <c r="AE228" s="1028"/>
      <c r="AF228" s="1028"/>
      <c r="AG228" s="1028"/>
      <c r="AH228" s="1028"/>
      <c r="AI228" s="1028"/>
      <c r="AJ228" s="1028"/>
      <c r="AK228" s="1028"/>
      <c r="AL228" s="1028"/>
      <c r="AM228" s="1028"/>
      <c r="AN228" s="1028"/>
      <c r="AO228" s="1028"/>
      <c r="AP228" s="1028"/>
      <c r="AQ228" s="1028"/>
      <c r="AR228" s="1028"/>
      <c r="AS228" s="1028"/>
    </row>
    <row r="229" spans="1:45" ht="12.75" customHeight="1">
      <c r="A229" s="1028"/>
      <c r="B229" s="1028"/>
      <c r="C229" s="1028"/>
      <c r="D229" s="1102"/>
      <c r="E229" s="1028"/>
      <c r="F229" s="1028"/>
      <c r="G229" s="1028"/>
      <c r="H229" s="1028"/>
      <c r="I229" s="1028"/>
      <c r="J229" s="1102"/>
      <c r="K229" s="1028"/>
      <c r="L229" s="1028"/>
      <c r="M229" s="1028"/>
      <c r="N229" s="1028"/>
      <c r="O229" s="1028"/>
      <c r="P229" s="1028"/>
      <c r="Q229" s="1028"/>
      <c r="R229" s="1162"/>
      <c r="S229" s="713"/>
      <c r="T229" s="747"/>
      <c r="U229" s="1028"/>
      <c r="V229" s="1102"/>
      <c r="W229" s="1165"/>
      <c r="X229" s="1028"/>
      <c r="Y229" s="1028"/>
      <c r="Z229" s="1028"/>
      <c r="AA229" s="1028"/>
      <c r="AB229" s="1028"/>
      <c r="AC229" s="1028"/>
      <c r="AD229" s="1028"/>
      <c r="AE229" s="1028"/>
      <c r="AF229" s="1028"/>
      <c r="AG229" s="1028"/>
      <c r="AH229" s="1028"/>
      <c r="AI229" s="1028"/>
      <c r="AJ229" s="1028"/>
      <c r="AK229" s="1028"/>
      <c r="AL229" s="1028"/>
      <c r="AM229" s="1028"/>
      <c r="AN229" s="1028"/>
      <c r="AO229" s="1028"/>
      <c r="AP229" s="1028"/>
      <c r="AQ229" s="1028"/>
      <c r="AR229" s="1028"/>
      <c r="AS229" s="1028"/>
    </row>
    <row r="230" spans="1:45" ht="12.75" customHeight="1">
      <c r="A230" s="1028"/>
      <c r="B230" s="1028"/>
      <c r="C230" s="1028"/>
      <c r="D230" s="1102"/>
      <c r="E230" s="1028"/>
      <c r="F230" s="1028"/>
      <c r="G230" s="1028"/>
      <c r="H230" s="1028"/>
      <c r="I230" s="1028"/>
      <c r="J230" s="1102"/>
      <c r="K230" s="1028"/>
      <c r="L230" s="1028"/>
      <c r="M230" s="1028"/>
      <c r="N230" s="1028"/>
      <c r="O230" s="1028"/>
      <c r="P230" s="1028"/>
      <c r="Q230" s="1028"/>
      <c r="R230" s="1162"/>
      <c r="S230" s="713"/>
      <c r="T230" s="747"/>
      <c r="U230" s="1028"/>
      <c r="V230" s="1102"/>
      <c r="W230" s="1165"/>
      <c r="X230" s="1028"/>
      <c r="Y230" s="1028"/>
      <c r="Z230" s="1028"/>
      <c r="AA230" s="1028"/>
      <c r="AB230" s="1028"/>
      <c r="AC230" s="1028"/>
      <c r="AD230" s="1028"/>
      <c r="AE230" s="1028"/>
      <c r="AF230" s="1028"/>
      <c r="AG230" s="1028"/>
      <c r="AH230" s="1028"/>
      <c r="AI230" s="1028"/>
      <c r="AJ230" s="1028"/>
      <c r="AK230" s="1028"/>
      <c r="AL230" s="1028"/>
      <c r="AM230" s="1028"/>
      <c r="AN230" s="1028"/>
      <c r="AO230" s="1028"/>
      <c r="AP230" s="1028"/>
      <c r="AQ230" s="1028"/>
      <c r="AR230" s="1028"/>
      <c r="AS230" s="1028"/>
    </row>
    <row r="231" spans="1:45" ht="12.75" customHeight="1">
      <c r="A231" s="1028"/>
      <c r="B231" s="1028"/>
      <c r="C231" s="1028"/>
      <c r="D231" s="1102"/>
      <c r="E231" s="1028"/>
      <c r="F231" s="1028"/>
      <c r="G231" s="1028"/>
      <c r="H231" s="1028"/>
      <c r="I231" s="1028"/>
      <c r="J231" s="1102"/>
      <c r="K231" s="1028"/>
      <c r="L231" s="1028"/>
      <c r="M231" s="1028"/>
      <c r="N231" s="1028"/>
      <c r="O231" s="1028"/>
      <c r="P231" s="1028"/>
      <c r="Q231" s="1028"/>
      <c r="R231" s="1162"/>
      <c r="S231" s="713"/>
      <c r="T231" s="747"/>
      <c r="U231" s="1028"/>
      <c r="V231" s="1102"/>
      <c r="W231" s="1165"/>
      <c r="X231" s="1028"/>
      <c r="Y231" s="1028"/>
      <c r="Z231" s="1028"/>
      <c r="AA231" s="1028"/>
      <c r="AB231" s="1028"/>
      <c r="AC231" s="1028"/>
      <c r="AD231" s="1028"/>
      <c r="AE231" s="1028"/>
      <c r="AF231" s="1028"/>
      <c r="AG231" s="1028"/>
      <c r="AH231" s="1028"/>
      <c r="AI231" s="1028"/>
      <c r="AJ231" s="1028"/>
      <c r="AK231" s="1028"/>
      <c r="AL231" s="1028"/>
      <c r="AM231" s="1028"/>
      <c r="AN231" s="1028"/>
      <c r="AO231" s="1028"/>
      <c r="AP231" s="1028"/>
      <c r="AQ231" s="1028"/>
      <c r="AR231" s="1028"/>
      <c r="AS231" s="1028"/>
    </row>
    <row r="232" spans="1:45" ht="12.75" customHeight="1">
      <c r="A232" s="1028"/>
      <c r="B232" s="1028"/>
      <c r="C232" s="1028"/>
      <c r="D232" s="1102"/>
      <c r="E232" s="1028"/>
      <c r="F232" s="1028"/>
      <c r="G232" s="1028"/>
      <c r="H232" s="1028"/>
      <c r="I232" s="1028"/>
      <c r="J232" s="1102"/>
      <c r="K232" s="1028"/>
      <c r="L232" s="1028"/>
      <c r="M232" s="1028"/>
      <c r="N232" s="1028"/>
      <c r="O232" s="1028"/>
      <c r="P232" s="1028"/>
      <c r="Q232" s="1028"/>
      <c r="R232" s="1162"/>
      <c r="S232" s="713"/>
      <c r="T232" s="747"/>
      <c r="U232" s="1028"/>
      <c r="V232" s="1102"/>
      <c r="W232" s="1165"/>
      <c r="X232" s="1028"/>
      <c r="Y232" s="1028"/>
      <c r="Z232" s="1028"/>
      <c r="AA232" s="1028"/>
      <c r="AB232" s="1028"/>
      <c r="AC232" s="1028"/>
      <c r="AD232" s="1028"/>
      <c r="AE232" s="1028"/>
      <c r="AF232" s="1028"/>
      <c r="AG232" s="1028"/>
      <c r="AH232" s="1028"/>
      <c r="AI232" s="1028"/>
      <c r="AJ232" s="1028"/>
      <c r="AK232" s="1028"/>
      <c r="AL232" s="1028"/>
      <c r="AM232" s="1028"/>
      <c r="AN232" s="1028"/>
      <c r="AO232" s="1028"/>
      <c r="AP232" s="1028"/>
      <c r="AQ232" s="1028"/>
      <c r="AR232" s="1028"/>
      <c r="AS232" s="1028"/>
    </row>
    <row r="233" spans="1:45" ht="12.75" customHeight="1">
      <c r="A233" s="1028"/>
      <c r="B233" s="1028"/>
      <c r="C233" s="1028"/>
      <c r="D233" s="1102"/>
      <c r="E233" s="1028"/>
      <c r="F233" s="1028"/>
      <c r="G233" s="1028"/>
      <c r="H233" s="1028"/>
      <c r="I233" s="1028"/>
      <c r="J233" s="1102"/>
      <c r="K233" s="1028"/>
      <c r="L233" s="1028"/>
      <c r="M233" s="1028"/>
      <c r="N233" s="1028"/>
      <c r="O233" s="1028"/>
      <c r="P233" s="1028"/>
      <c r="Q233" s="1028"/>
      <c r="R233" s="1162"/>
      <c r="S233" s="713"/>
      <c r="T233" s="747"/>
      <c r="U233" s="1028"/>
      <c r="V233" s="1102"/>
      <c r="W233" s="1165"/>
      <c r="X233" s="1028"/>
      <c r="Y233" s="1028"/>
      <c r="Z233" s="1028"/>
      <c r="AA233" s="1028"/>
      <c r="AB233" s="1028"/>
      <c r="AC233" s="1028"/>
      <c r="AD233" s="1028"/>
      <c r="AE233" s="1028"/>
      <c r="AF233" s="1028"/>
      <c r="AG233" s="1028"/>
      <c r="AH233" s="1028"/>
      <c r="AI233" s="1028"/>
      <c r="AJ233" s="1028"/>
      <c r="AK233" s="1028"/>
      <c r="AL233" s="1028"/>
      <c r="AM233" s="1028"/>
      <c r="AN233" s="1028"/>
      <c r="AO233" s="1028"/>
      <c r="AP233" s="1028"/>
      <c r="AQ233" s="1028"/>
      <c r="AR233" s="1028"/>
      <c r="AS233" s="1028"/>
    </row>
    <row r="234" spans="1:45" ht="12.75" customHeight="1">
      <c r="A234" s="1028"/>
      <c r="B234" s="1028"/>
      <c r="C234" s="1028"/>
      <c r="D234" s="1102"/>
      <c r="E234" s="1028"/>
      <c r="F234" s="1028"/>
      <c r="G234" s="1028"/>
      <c r="H234" s="1028"/>
      <c r="I234" s="1028"/>
      <c r="J234" s="1102"/>
      <c r="K234" s="1028"/>
      <c r="L234" s="1028"/>
      <c r="M234" s="1028"/>
      <c r="N234" s="1028"/>
      <c r="O234" s="1028"/>
      <c r="P234" s="1028"/>
      <c r="Q234" s="1028"/>
      <c r="R234" s="1162"/>
      <c r="S234" s="713"/>
      <c r="T234" s="747"/>
      <c r="U234" s="1028"/>
      <c r="V234" s="1102"/>
      <c r="W234" s="1165"/>
      <c r="X234" s="1028"/>
      <c r="Y234" s="1028"/>
      <c r="Z234" s="1028"/>
      <c r="AA234" s="1028"/>
      <c r="AB234" s="1028"/>
      <c r="AC234" s="1028"/>
      <c r="AD234" s="1028"/>
      <c r="AE234" s="1028"/>
      <c r="AF234" s="1028"/>
      <c r="AG234" s="1028"/>
      <c r="AH234" s="1028"/>
      <c r="AI234" s="1028"/>
      <c r="AJ234" s="1028"/>
      <c r="AK234" s="1028"/>
      <c r="AL234" s="1028"/>
      <c r="AM234" s="1028"/>
      <c r="AN234" s="1028"/>
      <c r="AO234" s="1028"/>
      <c r="AP234" s="1028"/>
      <c r="AQ234" s="1028"/>
      <c r="AR234" s="1028"/>
      <c r="AS234" s="1028"/>
    </row>
    <row r="235" spans="1:45" ht="12.75" customHeight="1">
      <c r="A235" s="1028"/>
      <c r="B235" s="1028"/>
      <c r="C235" s="1028"/>
      <c r="D235" s="1102"/>
      <c r="E235" s="1028"/>
      <c r="F235" s="1028"/>
      <c r="G235" s="1028"/>
      <c r="H235" s="1028"/>
      <c r="I235" s="1028"/>
      <c r="J235" s="1102"/>
      <c r="K235" s="1028"/>
      <c r="L235" s="1028"/>
      <c r="M235" s="1028"/>
      <c r="N235" s="1028"/>
      <c r="O235" s="1028"/>
      <c r="P235" s="1028"/>
      <c r="Q235" s="1028"/>
      <c r="R235" s="1162"/>
      <c r="S235" s="713"/>
      <c r="T235" s="747"/>
      <c r="U235" s="1028"/>
      <c r="V235" s="1102"/>
      <c r="W235" s="1165"/>
      <c r="X235" s="1028"/>
      <c r="Y235" s="1028"/>
      <c r="Z235" s="1028"/>
      <c r="AA235" s="1028"/>
      <c r="AB235" s="1028"/>
      <c r="AC235" s="1028"/>
      <c r="AD235" s="1028"/>
      <c r="AE235" s="1028"/>
      <c r="AF235" s="1028"/>
      <c r="AG235" s="1028"/>
      <c r="AH235" s="1028"/>
      <c r="AI235" s="1028"/>
      <c r="AJ235" s="1028"/>
      <c r="AK235" s="1028"/>
      <c r="AL235" s="1028"/>
      <c r="AM235" s="1028"/>
      <c r="AN235" s="1028"/>
      <c r="AO235" s="1028"/>
      <c r="AP235" s="1028"/>
      <c r="AQ235" s="1028"/>
      <c r="AR235" s="1028"/>
      <c r="AS235" s="1028"/>
    </row>
    <row r="236" spans="1:45" ht="12.75" customHeight="1">
      <c r="A236" s="1028"/>
      <c r="B236" s="1028"/>
      <c r="C236" s="1028"/>
      <c r="D236" s="1102"/>
      <c r="E236" s="1028"/>
      <c r="F236" s="1028"/>
      <c r="G236" s="1028"/>
      <c r="H236" s="1028"/>
      <c r="I236" s="1028"/>
      <c r="J236" s="1102"/>
      <c r="K236" s="1028"/>
      <c r="L236" s="1028"/>
      <c r="M236" s="1028"/>
      <c r="N236" s="1028"/>
      <c r="O236" s="1028"/>
      <c r="P236" s="1028"/>
      <c r="Q236" s="1028"/>
      <c r="R236" s="1162"/>
      <c r="S236" s="713"/>
      <c r="T236" s="747"/>
      <c r="U236" s="1028"/>
      <c r="V236" s="1102"/>
      <c r="W236" s="1165"/>
      <c r="X236" s="1028"/>
      <c r="Y236" s="1028"/>
      <c r="Z236" s="1028"/>
      <c r="AA236" s="1028"/>
      <c r="AB236" s="1028"/>
      <c r="AC236" s="1028"/>
      <c r="AD236" s="1028"/>
      <c r="AE236" s="1028"/>
      <c r="AF236" s="1028"/>
      <c r="AG236" s="1028"/>
      <c r="AH236" s="1028"/>
      <c r="AI236" s="1028"/>
      <c r="AJ236" s="1028"/>
      <c r="AK236" s="1028"/>
      <c r="AL236" s="1028"/>
      <c r="AM236" s="1028"/>
      <c r="AN236" s="1028"/>
      <c r="AO236" s="1028"/>
      <c r="AP236" s="1028"/>
      <c r="AQ236" s="1028"/>
      <c r="AR236" s="1028"/>
      <c r="AS236" s="1028"/>
    </row>
    <row r="237" spans="1:45" ht="12.75" customHeight="1">
      <c r="A237" s="1028"/>
      <c r="B237" s="1028"/>
      <c r="C237" s="1028"/>
      <c r="D237" s="1102"/>
      <c r="E237" s="1028"/>
      <c r="F237" s="1028"/>
      <c r="G237" s="1028"/>
      <c r="H237" s="1028"/>
      <c r="I237" s="1028"/>
      <c r="J237" s="1102"/>
      <c r="K237" s="1028"/>
      <c r="L237" s="1028"/>
      <c r="M237" s="1028"/>
      <c r="N237" s="1028"/>
      <c r="O237" s="1028"/>
      <c r="P237" s="1028"/>
      <c r="Q237" s="1028"/>
      <c r="R237" s="1162"/>
      <c r="S237" s="713"/>
      <c r="T237" s="747"/>
      <c r="U237" s="1028"/>
      <c r="V237" s="1102"/>
      <c r="W237" s="1165"/>
      <c r="X237" s="1028"/>
      <c r="Y237" s="1028"/>
      <c r="Z237" s="1028"/>
      <c r="AA237" s="1028"/>
      <c r="AB237" s="1028"/>
      <c r="AC237" s="1028"/>
      <c r="AD237" s="1028"/>
      <c r="AE237" s="1028"/>
      <c r="AF237" s="1028"/>
      <c r="AG237" s="1028"/>
      <c r="AH237" s="1028"/>
      <c r="AI237" s="1028"/>
      <c r="AJ237" s="1028"/>
      <c r="AK237" s="1028"/>
      <c r="AL237" s="1028"/>
      <c r="AM237" s="1028"/>
      <c r="AN237" s="1028"/>
      <c r="AO237" s="1028"/>
      <c r="AP237" s="1028"/>
      <c r="AQ237" s="1028"/>
      <c r="AR237" s="1028"/>
      <c r="AS237" s="1028"/>
    </row>
    <row r="238" spans="1:45" ht="12.75" customHeight="1">
      <c r="A238" s="1028"/>
      <c r="B238" s="1028"/>
      <c r="C238" s="1028"/>
      <c r="D238" s="1102"/>
      <c r="E238" s="1028"/>
      <c r="F238" s="1028"/>
      <c r="G238" s="1028"/>
      <c r="H238" s="1028"/>
      <c r="I238" s="1028"/>
      <c r="J238" s="1102"/>
      <c r="K238" s="1028"/>
      <c r="L238" s="1028"/>
      <c r="M238" s="1028"/>
      <c r="N238" s="1028"/>
      <c r="O238" s="1028"/>
      <c r="P238" s="1028"/>
      <c r="Q238" s="1028"/>
      <c r="R238" s="1162"/>
      <c r="S238" s="713"/>
      <c r="T238" s="747"/>
      <c r="U238" s="1028"/>
      <c r="V238" s="1102"/>
      <c r="W238" s="1165"/>
      <c r="X238" s="1028"/>
      <c r="Y238" s="1028"/>
      <c r="Z238" s="1028"/>
      <c r="AA238" s="1028"/>
      <c r="AB238" s="1028"/>
      <c r="AC238" s="1028"/>
      <c r="AD238" s="1028"/>
      <c r="AE238" s="1028"/>
      <c r="AF238" s="1028"/>
      <c r="AG238" s="1028"/>
      <c r="AH238" s="1028"/>
      <c r="AI238" s="1028"/>
      <c r="AJ238" s="1028"/>
      <c r="AK238" s="1028"/>
      <c r="AL238" s="1028"/>
      <c r="AM238" s="1028"/>
      <c r="AN238" s="1028"/>
      <c r="AO238" s="1028"/>
      <c r="AP238" s="1028"/>
      <c r="AQ238" s="1028"/>
      <c r="AR238" s="1028"/>
      <c r="AS238" s="1028"/>
    </row>
    <row r="239" spans="1:45" ht="12.75" customHeight="1">
      <c r="A239" s="1028"/>
      <c r="B239" s="1028"/>
      <c r="C239" s="1028"/>
      <c r="D239" s="1102"/>
      <c r="E239" s="1028"/>
      <c r="F239" s="1028"/>
      <c r="G239" s="1028"/>
      <c r="H239" s="1028"/>
      <c r="I239" s="1028"/>
      <c r="J239" s="1102"/>
      <c r="K239" s="1028"/>
      <c r="L239" s="1028"/>
      <c r="M239" s="1028"/>
      <c r="N239" s="1028"/>
      <c r="O239" s="1028"/>
      <c r="P239" s="1028"/>
      <c r="Q239" s="1028"/>
      <c r="R239" s="1162"/>
      <c r="S239" s="713"/>
      <c r="T239" s="747"/>
      <c r="U239" s="1028"/>
      <c r="V239" s="1102"/>
      <c r="W239" s="1165"/>
      <c r="X239" s="1028"/>
      <c r="Y239" s="1028"/>
      <c r="Z239" s="1028"/>
      <c r="AA239" s="1028"/>
      <c r="AB239" s="1028"/>
      <c r="AC239" s="1028"/>
      <c r="AD239" s="1028"/>
      <c r="AE239" s="1028"/>
      <c r="AF239" s="1028"/>
      <c r="AG239" s="1028"/>
      <c r="AH239" s="1028"/>
      <c r="AI239" s="1028"/>
      <c r="AJ239" s="1028"/>
      <c r="AK239" s="1028"/>
      <c r="AL239" s="1028"/>
      <c r="AM239" s="1028"/>
      <c r="AN239" s="1028"/>
      <c r="AO239" s="1028"/>
      <c r="AP239" s="1028"/>
      <c r="AQ239" s="1028"/>
      <c r="AR239" s="1028"/>
      <c r="AS239" s="1028"/>
    </row>
    <row r="240" spans="1:45" ht="12.75" customHeight="1">
      <c r="A240" s="1028"/>
      <c r="B240" s="1028"/>
      <c r="C240" s="1028"/>
      <c r="D240" s="1102"/>
      <c r="E240" s="1028"/>
      <c r="F240" s="1028"/>
      <c r="G240" s="1028"/>
      <c r="H240" s="1028"/>
      <c r="I240" s="1028"/>
      <c r="J240" s="1102"/>
      <c r="K240" s="1028"/>
      <c r="L240" s="1028"/>
      <c r="M240" s="1028"/>
      <c r="N240" s="1028"/>
      <c r="O240" s="1028"/>
      <c r="P240" s="1028"/>
      <c r="Q240" s="1028"/>
      <c r="R240" s="1162"/>
      <c r="S240" s="713"/>
      <c r="T240" s="747"/>
      <c r="U240" s="1028"/>
      <c r="V240" s="1102"/>
      <c r="W240" s="1165"/>
      <c r="X240" s="1028"/>
      <c r="Y240" s="1028"/>
      <c r="Z240" s="1028"/>
      <c r="AA240" s="1028"/>
      <c r="AB240" s="1028"/>
      <c r="AC240" s="1028"/>
      <c r="AD240" s="1028"/>
      <c r="AE240" s="1028"/>
      <c r="AF240" s="1028"/>
      <c r="AG240" s="1028"/>
      <c r="AH240" s="1028"/>
      <c r="AI240" s="1028"/>
      <c r="AJ240" s="1028"/>
      <c r="AK240" s="1028"/>
      <c r="AL240" s="1028"/>
      <c r="AM240" s="1028"/>
      <c r="AN240" s="1028"/>
      <c r="AO240" s="1028"/>
      <c r="AP240" s="1028"/>
      <c r="AQ240" s="1028"/>
      <c r="AR240" s="1028"/>
      <c r="AS240" s="1028"/>
    </row>
    <row r="241" spans="1:45" ht="12.75" customHeight="1">
      <c r="A241" s="1028"/>
      <c r="B241" s="1028"/>
      <c r="C241" s="1028"/>
      <c r="D241" s="1102"/>
      <c r="E241" s="1028"/>
      <c r="F241" s="1028"/>
      <c r="G241" s="1028"/>
      <c r="H241" s="1028"/>
      <c r="I241" s="1028"/>
      <c r="J241" s="1102"/>
      <c r="K241" s="1028"/>
      <c r="L241" s="1028"/>
      <c r="M241" s="1028"/>
      <c r="N241" s="1028"/>
      <c r="O241" s="1028"/>
      <c r="P241" s="1028"/>
      <c r="Q241" s="1028"/>
      <c r="R241" s="1162"/>
      <c r="S241" s="713"/>
      <c r="T241" s="747"/>
      <c r="U241" s="1028"/>
      <c r="V241" s="1102"/>
      <c r="W241" s="1165"/>
      <c r="X241" s="1028"/>
      <c r="Y241" s="1028"/>
      <c r="Z241" s="1028"/>
      <c r="AA241" s="1028"/>
      <c r="AB241" s="1028"/>
      <c r="AC241" s="1028"/>
      <c r="AD241" s="1028"/>
      <c r="AE241" s="1028"/>
      <c r="AF241" s="1028"/>
      <c r="AG241" s="1028"/>
      <c r="AH241" s="1028"/>
      <c r="AI241" s="1028"/>
      <c r="AJ241" s="1028"/>
      <c r="AK241" s="1028"/>
      <c r="AL241" s="1028"/>
      <c r="AM241" s="1028"/>
      <c r="AN241" s="1028"/>
      <c r="AO241" s="1028"/>
      <c r="AP241" s="1028"/>
      <c r="AQ241" s="1028"/>
      <c r="AR241" s="1028"/>
      <c r="AS241" s="1028"/>
    </row>
    <row r="242" spans="1:45" ht="12.75" customHeight="1">
      <c r="A242" s="1028"/>
      <c r="B242" s="1028"/>
      <c r="C242" s="1028"/>
      <c r="D242" s="1102"/>
      <c r="E242" s="1028"/>
      <c r="F242" s="1028"/>
      <c r="G242" s="1028"/>
      <c r="H242" s="1028"/>
      <c r="I242" s="1028"/>
      <c r="J242" s="1102"/>
      <c r="K242" s="1028"/>
      <c r="L242" s="1028"/>
      <c r="M242" s="1028"/>
      <c r="N242" s="1028"/>
      <c r="O242" s="1028"/>
      <c r="P242" s="1028"/>
      <c r="Q242" s="1028"/>
      <c r="R242" s="1162"/>
      <c r="S242" s="713"/>
      <c r="T242" s="747"/>
      <c r="U242" s="1028"/>
      <c r="V242" s="1102"/>
      <c r="W242" s="1165"/>
      <c r="X242" s="1028"/>
      <c r="Y242" s="1028"/>
      <c r="Z242" s="1028"/>
      <c r="AA242" s="1028"/>
      <c r="AB242" s="1028"/>
      <c r="AC242" s="1028"/>
      <c r="AD242" s="1028"/>
      <c r="AE242" s="1028"/>
      <c r="AF242" s="1028"/>
      <c r="AG242" s="1028"/>
      <c r="AH242" s="1028"/>
      <c r="AI242" s="1028"/>
      <c r="AJ242" s="1028"/>
      <c r="AK242" s="1028"/>
      <c r="AL242" s="1028"/>
      <c r="AM242" s="1028"/>
      <c r="AN242" s="1028"/>
      <c r="AO242" s="1028"/>
      <c r="AP242" s="1028"/>
      <c r="AQ242" s="1028"/>
      <c r="AR242" s="1028"/>
      <c r="AS242" s="1028"/>
    </row>
    <row r="243" spans="1:45" ht="12.75" customHeight="1">
      <c r="A243" s="1028"/>
      <c r="B243" s="1028"/>
      <c r="C243" s="1028"/>
      <c r="D243" s="1102"/>
      <c r="E243" s="1028"/>
      <c r="F243" s="1028"/>
      <c r="G243" s="1028"/>
      <c r="H243" s="1028"/>
      <c r="I243" s="1028"/>
      <c r="J243" s="1102"/>
      <c r="K243" s="1028"/>
      <c r="L243" s="1028"/>
      <c r="M243" s="1028"/>
      <c r="N243" s="1028"/>
      <c r="O243" s="1028"/>
      <c r="P243" s="1028"/>
      <c r="Q243" s="1028"/>
      <c r="R243" s="1162"/>
      <c r="S243" s="713"/>
      <c r="T243" s="747"/>
      <c r="U243" s="1028"/>
      <c r="V243" s="1102"/>
      <c r="W243" s="1165"/>
      <c r="X243" s="1028"/>
      <c r="Y243" s="1028"/>
      <c r="Z243" s="1028"/>
      <c r="AA243" s="1028"/>
      <c r="AB243" s="1028"/>
      <c r="AC243" s="1028"/>
      <c r="AD243" s="1028"/>
      <c r="AE243" s="1028"/>
      <c r="AF243" s="1028"/>
      <c r="AG243" s="1028"/>
      <c r="AH243" s="1028"/>
      <c r="AI243" s="1028"/>
      <c r="AJ243" s="1028"/>
      <c r="AK243" s="1028"/>
      <c r="AL243" s="1028"/>
      <c r="AM243" s="1028"/>
      <c r="AN243" s="1028"/>
      <c r="AO243" s="1028"/>
      <c r="AP243" s="1028"/>
      <c r="AQ243" s="1028"/>
      <c r="AR243" s="1028"/>
      <c r="AS243" s="1028"/>
    </row>
    <row r="244" spans="1:45" ht="12.75" customHeight="1">
      <c r="A244" s="1028"/>
      <c r="B244" s="1028"/>
      <c r="C244" s="1028"/>
      <c r="D244" s="1102"/>
      <c r="E244" s="1028"/>
      <c r="F244" s="1028"/>
      <c r="G244" s="1028"/>
      <c r="H244" s="1028"/>
      <c r="I244" s="1028"/>
      <c r="J244" s="1102"/>
      <c r="K244" s="1028"/>
      <c r="L244" s="1028"/>
      <c r="M244" s="1028"/>
      <c r="N244" s="1028"/>
      <c r="O244" s="1028"/>
      <c r="P244" s="1028"/>
      <c r="Q244" s="1028"/>
      <c r="R244" s="1162"/>
      <c r="S244" s="713"/>
      <c r="T244" s="747"/>
      <c r="U244" s="1028"/>
      <c r="V244" s="1102"/>
      <c r="W244" s="1165"/>
      <c r="X244" s="1028"/>
      <c r="Y244" s="1028"/>
      <c r="Z244" s="1028"/>
      <c r="AA244" s="1028"/>
      <c r="AB244" s="1028"/>
      <c r="AC244" s="1028"/>
      <c r="AD244" s="1028"/>
      <c r="AE244" s="1028"/>
      <c r="AF244" s="1028"/>
      <c r="AG244" s="1028"/>
      <c r="AH244" s="1028"/>
      <c r="AI244" s="1028"/>
      <c r="AJ244" s="1028"/>
      <c r="AK244" s="1028"/>
      <c r="AL244" s="1028"/>
      <c r="AM244" s="1028"/>
      <c r="AN244" s="1028"/>
      <c r="AO244" s="1028"/>
      <c r="AP244" s="1028"/>
      <c r="AQ244" s="1028"/>
      <c r="AR244" s="1028"/>
      <c r="AS244" s="1028"/>
    </row>
    <row r="245" spans="1:45" ht="12.75" customHeight="1">
      <c r="A245" s="1028"/>
      <c r="B245" s="1028"/>
      <c r="C245" s="1028"/>
      <c r="D245" s="1102"/>
      <c r="E245" s="1028"/>
      <c r="F245" s="1028"/>
      <c r="G245" s="1028"/>
      <c r="H245" s="1028"/>
      <c r="I245" s="1028"/>
      <c r="J245" s="1102"/>
      <c r="K245" s="1028"/>
      <c r="L245" s="1028"/>
      <c r="M245" s="1028"/>
      <c r="N245" s="1028"/>
      <c r="O245" s="1028"/>
      <c r="P245" s="1028"/>
      <c r="Q245" s="1028"/>
      <c r="R245" s="1162"/>
      <c r="S245" s="713"/>
      <c r="T245" s="747"/>
      <c r="U245" s="1028"/>
      <c r="V245" s="1102"/>
      <c r="W245" s="1165"/>
      <c r="X245" s="1028"/>
      <c r="Y245" s="1028"/>
      <c r="Z245" s="1028"/>
      <c r="AA245" s="1028"/>
      <c r="AB245" s="1028"/>
      <c r="AC245" s="1028"/>
      <c r="AD245" s="1028"/>
      <c r="AE245" s="1028"/>
      <c r="AF245" s="1028"/>
      <c r="AG245" s="1028"/>
      <c r="AH245" s="1028"/>
      <c r="AI245" s="1028"/>
      <c r="AJ245" s="1028"/>
      <c r="AK245" s="1028"/>
      <c r="AL245" s="1028"/>
      <c r="AM245" s="1028"/>
      <c r="AN245" s="1028"/>
      <c r="AO245" s="1028"/>
      <c r="AP245" s="1028"/>
      <c r="AQ245" s="1028"/>
      <c r="AR245" s="1028"/>
      <c r="AS245" s="1028"/>
    </row>
    <row r="246" spans="1:45" ht="12.75" customHeight="1">
      <c r="A246" s="1028"/>
      <c r="B246" s="1028"/>
      <c r="C246" s="1028"/>
      <c r="D246" s="1102"/>
      <c r="E246" s="1028"/>
      <c r="F246" s="1028"/>
      <c r="G246" s="1028"/>
      <c r="H246" s="1028"/>
      <c r="I246" s="1028"/>
      <c r="J246" s="1102"/>
      <c r="K246" s="1028"/>
      <c r="L246" s="1028"/>
      <c r="M246" s="1028"/>
      <c r="N246" s="1028"/>
      <c r="O246" s="1028"/>
      <c r="P246" s="1028"/>
      <c r="Q246" s="1028"/>
      <c r="R246" s="1162"/>
      <c r="S246" s="713"/>
      <c r="T246" s="747"/>
      <c r="U246" s="1028"/>
      <c r="V246" s="1102"/>
      <c r="W246" s="1165"/>
      <c r="X246" s="1028"/>
      <c r="Y246" s="1028"/>
      <c r="Z246" s="1028"/>
      <c r="AA246" s="1028"/>
      <c r="AB246" s="1028"/>
      <c r="AC246" s="1028"/>
      <c r="AD246" s="1028"/>
      <c r="AE246" s="1028"/>
      <c r="AF246" s="1028"/>
      <c r="AG246" s="1028"/>
      <c r="AH246" s="1028"/>
      <c r="AI246" s="1028"/>
      <c r="AJ246" s="1028"/>
      <c r="AK246" s="1028"/>
      <c r="AL246" s="1028"/>
      <c r="AM246" s="1028"/>
      <c r="AN246" s="1028"/>
      <c r="AO246" s="1028"/>
      <c r="AP246" s="1028"/>
      <c r="AQ246" s="1028"/>
      <c r="AR246" s="1028"/>
      <c r="AS246" s="1028"/>
    </row>
    <row r="247" spans="1:45" ht="12.75" customHeight="1">
      <c r="A247" s="1028"/>
      <c r="B247" s="1028"/>
      <c r="C247" s="1028"/>
      <c r="D247" s="1102"/>
      <c r="E247" s="1028"/>
      <c r="F247" s="1028"/>
      <c r="G247" s="1028"/>
      <c r="H247" s="1028"/>
      <c r="I247" s="1028"/>
      <c r="J247" s="1102"/>
      <c r="K247" s="1028"/>
      <c r="L247" s="1028"/>
      <c r="M247" s="1028"/>
      <c r="N247" s="1028"/>
      <c r="O247" s="1028"/>
      <c r="P247" s="1028"/>
      <c r="Q247" s="1028"/>
      <c r="R247" s="1162"/>
      <c r="S247" s="713"/>
      <c r="T247" s="747"/>
      <c r="U247" s="1028"/>
      <c r="V247" s="1102"/>
      <c r="W247" s="1165"/>
      <c r="X247" s="1028"/>
      <c r="Y247" s="1028"/>
      <c r="Z247" s="1028"/>
      <c r="AA247" s="1028"/>
      <c r="AB247" s="1028"/>
      <c r="AC247" s="1028"/>
      <c r="AD247" s="1028"/>
      <c r="AE247" s="1028"/>
      <c r="AF247" s="1028"/>
      <c r="AG247" s="1028"/>
      <c r="AH247" s="1028"/>
      <c r="AI247" s="1028"/>
      <c r="AJ247" s="1028"/>
      <c r="AK247" s="1028"/>
      <c r="AL247" s="1028"/>
      <c r="AM247" s="1028"/>
      <c r="AN247" s="1028"/>
      <c r="AO247" s="1028"/>
      <c r="AP247" s="1028"/>
      <c r="AQ247" s="1028"/>
      <c r="AR247" s="1028"/>
      <c r="AS247" s="1028"/>
    </row>
    <row r="248" spans="1:45" ht="12.75" customHeight="1">
      <c r="A248" s="1028"/>
      <c r="B248" s="1028"/>
      <c r="C248" s="1028"/>
      <c r="D248" s="1102"/>
      <c r="E248" s="1028"/>
      <c r="F248" s="1028"/>
      <c r="G248" s="1028"/>
      <c r="H248" s="1028"/>
      <c r="I248" s="1028"/>
      <c r="J248" s="1102"/>
      <c r="K248" s="1028"/>
      <c r="L248" s="1028"/>
      <c r="M248" s="1028"/>
      <c r="N248" s="1028"/>
      <c r="O248" s="1028"/>
      <c r="P248" s="1028"/>
      <c r="Q248" s="1028"/>
      <c r="R248" s="1162"/>
      <c r="S248" s="713"/>
      <c r="T248" s="747"/>
      <c r="U248" s="1028"/>
      <c r="V248" s="1102"/>
      <c r="W248" s="1165"/>
      <c r="X248" s="1028"/>
      <c r="Y248" s="1028"/>
      <c r="Z248" s="1028"/>
      <c r="AA248" s="1028"/>
      <c r="AB248" s="1028"/>
      <c r="AC248" s="1028"/>
      <c r="AD248" s="1028"/>
      <c r="AE248" s="1028"/>
      <c r="AF248" s="1028"/>
      <c r="AG248" s="1028"/>
      <c r="AH248" s="1028"/>
      <c r="AI248" s="1028"/>
      <c r="AJ248" s="1028"/>
      <c r="AK248" s="1028"/>
      <c r="AL248" s="1028"/>
      <c r="AM248" s="1028"/>
      <c r="AN248" s="1028"/>
      <c r="AO248" s="1028"/>
      <c r="AP248" s="1028"/>
      <c r="AQ248" s="1028"/>
      <c r="AR248" s="1028"/>
      <c r="AS248" s="1028"/>
    </row>
    <row r="249" spans="1:45" ht="12.75" customHeight="1">
      <c r="A249" s="1028"/>
      <c r="B249" s="1028"/>
      <c r="C249" s="1028"/>
      <c r="D249" s="1102"/>
      <c r="E249" s="1028"/>
      <c r="F249" s="1028"/>
      <c r="G249" s="1028"/>
      <c r="H249" s="1028"/>
      <c r="I249" s="1028"/>
      <c r="J249" s="1102"/>
      <c r="K249" s="1028"/>
      <c r="L249" s="1028"/>
      <c r="M249" s="1028"/>
      <c r="N249" s="1028"/>
      <c r="O249" s="1028"/>
      <c r="P249" s="1028"/>
      <c r="Q249" s="1028"/>
      <c r="R249" s="1162"/>
      <c r="S249" s="713"/>
      <c r="T249" s="747"/>
      <c r="U249" s="1028"/>
      <c r="V249" s="1102"/>
      <c r="W249" s="1165"/>
      <c r="X249" s="1028"/>
      <c r="Y249" s="1028"/>
      <c r="Z249" s="1028"/>
      <c r="AA249" s="1028"/>
      <c r="AB249" s="1028"/>
      <c r="AC249" s="1028"/>
      <c r="AD249" s="1028"/>
      <c r="AE249" s="1028"/>
      <c r="AF249" s="1028"/>
      <c r="AG249" s="1028"/>
      <c r="AH249" s="1028"/>
      <c r="AI249" s="1028"/>
      <c r="AJ249" s="1028"/>
      <c r="AK249" s="1028"/>
      <c r="AL249" s="1028"/>
      <c r="AM249" s="1028"/>
      <c r="AN249" s="1028"/>
      <c r="AO249" s="1028"/>
      <c r="AP249" s="1028"/>
      <c r="AQ249" s="1028"/>
      <c r="AR249" s="1028"/>
      <c r="AS249" s="1028"/>
    </row>
    <row r="250" spans="1:45" ht="12.75" customHeight="1">
      <c r="A250" s="1028"/>
      <c r="B250" s="1028"/>
      <c r="C250" s="1028"/>
      <c r="D250" s="1102"/>
      <c r="E250" s="1028"/>
      <c r="F250" s="1028"/>
      <c r="G250" s="1028"/>
      <c r="H250" s="1028"/>
      <c r="I250" s="1028"/>
      <c r="J250" s="1102"/>
      <c r="K250" s="1028"/>
      <c r="L250" s="1028"/>
      <c r="M250" s="1028"/>
      <c r="N250" s="1028"/>
      <c r="O250" s="1028"/>
      <c r="P250" s="1028"/>
      <c r="Q250" s="1028"/>
      <c r="R250" s="1162"/>
      <c r="S250" s="713"/>
      <c r="T250" s="747"/>
      <c r="U250" s="1028"/>
      <c r="V250" s="1102"/>
      <c r="W250" s="1165"/>
      <c r="X250" s="1028"/>
      <c r="Y250" s="1028"/>
      <c r="Z250" s="1028"/>
      <c r="AA250" s="1028"/>
      <c r="AB250" s="1028"/>
      <c r="AC250" s="1028"/>
      <c r="AD250" s="1028"/>
      <c r="AE250" s="1028"/>
      <c r="AF250" s="1028"/>
      <c r="AG250" s="1028"/>
      <c r="AH250" s="1028"/>
      <c r="AI250" s="1028"/>
      <c r="AJ250" s="1028"/>
      <c r="AK250" s="1028"/>
      <c r="AL250" s="1028"/>
      <c r="AM250" s="1028"/>
      <c r="AN250" s="1028"/>
      <c r="AO250" s="1028"/>
      <c r="AP250" s="1028"/>
      <c r="AQ250" s="1028"/>
      <c r="AR250" s="1028"/>
      <c r="AS250" s="1028"/>
    </row>
    <row r="251" spans="1:45" ht="12.75" customHeight="1">
      <c r="A251" s="1028"/>
      <c r="B251" s="1028"/>
      <c r="C251" s="1028"/>
      <c r="D251" s="1102"/>
      <c r="E251" s="1028"/>
      <c r="F251" s="1028"/>
      <c r="G251" s="1028"/>
      <c r="H251" s="1028"/>
      <c r="I251" s="1028"/>
      <c r="J251" s="1102"/>
      <c r="K251" s="1028"/>
      <c r="L251" s="1028"/>
      <c r="M251" s="1028"/>
      <c r="N251" s="1028"/>
      <c r="O251" s="1028"/>
      <c r="P251" s="1028"/>
      <c r="Q251" s="1028"/>
      <c r="R251" s="1162"/>
      <c r="S251" s="713"/>
      <c r="T251" s="747"/>
      <c r="U251" s="1028"/>
      <c r="V251" s="1102"/>
      <c r="W251" s="1165"/>
      <c r="X251" s="1028"/>
      <c r="Y251" s="1028"/>
      <c r="Z251" s="1028"/>
      <c r="AA251" s="1028"/>
      <c r="AB251" s="1028"/>
      <c r="AC251" s="1028"/>
      <c r="AD251" s="1028"/>
      <c r="AE251" s="1028"/>
      <c r="AF251" s="1028"/>
      <c r="AG251" s="1028"/>
      <c r="AH251" s="1028"/>
      <c r="AI251" s="1028"/>
      <c r="AJ251" s="1028"/>
      <c r="AK251" s="1028"/>
      <c r="AL251" s="1028"/>
      <c r="AM251" s="1028"/>
      <c r="AN251" s="1028"/>
      <c r="AO251" s="1028"/>
      <c r="AP251" s="1028"/>
      <c r="AQ251" s="1028"/>
      <c r="AR251" s="1028"/>
      <c r="AS251" s="1028"/>
    </row>
    <row r="252" spans="1:45" ht="12.75" customHeight="1">
      <c r="A252" s="1028"/>
      <c r="B252" s="1028"/>
      <c r="C252" s="1028"/>
      <c r="D252" s="1102"/>
      <c r="E252" s="1028"/>
      <c r="F252" s="1028"/>
      <c r="G252" s="1028"/>
      <c r="H252" s="1028"/>
      <c r="I252" s="1028"/>
      <c r="J252" s="1102"/>
      <c r="K252" s="1028"/>
      <c r="L252" s="1028"/>
      <c r="M252" s="1028"/>
      <c r="N252" s="1028"/>
      <c r="O252" s="1028"/>
      <c r="P252" s="1028"/>
      <c r="Q252" s="1028"/>
      <c r="R252" s="1162"/>
      <c r="S252" s="713"/>
      <c r="T252" s="747"/>
      <c r="U252" s="1028"/>
      <c r="V252" s="1102"/>
      <c r="W252" s="1165"/>
      <c r="X252" s="1028"/>
      <c r="Y252" s="1028"/>
      <c r="Z252" s="1028"/>
      <c r="AA252" s="1028"/>
      <c r="AB252" s="1028"/>
      <c r="AC252" s="1028"/>
      <c r="AD252" s="1028"/>
      <c r="AE252" s="1028"/>
      <c r="AF252" s="1028"/>
      <c r="AG252" s="1028"/>
      <c r="AH252" s="1028"/>
      <c r="AI252" s="1028"/>
      <c r="AJ252" s="1028"/>
      <c r="AK252" s="1028"/>
      <c r="AL252" s="1028"/>
      <c r="AM252" s="1028"/>
      <c r="AN252" s="1028"/>
      <c r="AO252" s="1028"/>
      <c r="AP252" s="1028"/>
      <c r="AQ252" s="1028"/>
      <c r="AR252" s="1028"/>
      <c r="AS252" s="1028"/>
    </row>
    <row r="253" spans="1:45" ht="12.75" customHeight="1">
      <c r="A253" s="1028"/>
      <c r="B253" s="1028"/>
      <c r="C253" s="1028"/>
      <c r="D253" s="1102"/>
      <c r="E253" s="1028"/>
      <c r="F253" s="1028"/>
      <c r="G253" s="1028"/>
      <c r="H253" s="1028"/>
      <c r="I253" s="1028"/>
      <c r="J253" s="1102"/>
      <c r="K253" s="1028"/>
      <c r="L253" s="1028"/>
      <c r="M253" s="1028"/>
      <c r="N253" s="1028"/>
      <c r="O253" s="1028"/>
      <c r="P253" s="1028"/>
      <c r="Q253" s="1028"/>
      <c r="R253" s="1162"/>
      <c r="S253" s="713"/>
      <c r="T253" s="747"/>
      <c r="U253" s="1028"/>
      <c r="V253" s="1102"/>
      <c r="W253" s="1165"/>
      <c r="X253" s="1028"/>
      <c r="Y253" s="1028"/>
      <c r="Z253" s="1028"/>
      <c r="AA253" s="1028"/>
      <c r="AB253" s="1028"/>
      <c r="AC253" s="1028"/>
      <c r="AD253" s="1028"/>
      <c r="AE253" s="1028"/>
      <c r="AF253" s="1028"/>
      <c r="AG253" s="1028"/>
      <c r="AH253" s="1028"/>
      <c r="AI253" s="1028"/>
      <c r="AJ253" s="1028"/>
      <c r="AK253" s="1028"/>
      <c r="AL253" s="1028"/>
      <c r="AM253" s="1028"/>
      <c r="AN253" s="1028"/>
      <c r="AO253" s="1028"/>
      <c r="AP253" s="1028"/>
      <c r="AQ253" s="1028"/>
      <c r="AR253" s="1028"/>
      <c r="AS253" s="1028"/>
    </row>
    <row r="254" spans="1:45" ht="12.75" customHeight="1">
      <c r="A254" s="1028"/>
      <c r="B254" s="1028"/>
      <c r="C254" s="1028"/>
      <c r="D254" s="1102"/>
      <c r="E254" s="1028"/>
      <c r="F254" s="1028"/>
      <c r="G254" s="1028"/>
      <c r="H254" s="1028"/>
      <c r="I254" s="1028"/>
      <c r="J254" s="1102"/>
      <c r="K254" s="1028"/>
      <c r="L254" s="1028"/>
      <c r="M254" s="1028"/>
      <c r="N254" s="1028"/>
      <c r="O254" s="1028"/>
      <c r="P254" s="1028"/>
      <c r="Q254" s="1028"/>
      <c r="R254" s="1162"/>
      <c r="S254" s="713"/>
      <c r="T254" s="747"/>
      <c r="U254" s="1028"/>
      <c r="V254" s="1102"/>
      <c r="W254" s="1165"/>
      <c r="X254" s="1028"/>
      <c r="Y254" s="1028"/>
      <c r="Z254" s="1028"/>
      <c r="AA254" s="1028"/>
      <c r="AB254" s="1028"/>
      <c r="AC254" s="1028"/>
      <c r="AD254" s="1028"/>
      <c r="AE254" s="1028"/>
      <c r="AF254" s="1028"/>
      <c r="AG254" s="1028"/>
      <c r="AH254" s="1028"/>
      <c r="AI254" s="1028"/>
      <c r="AJ254" s="1028"/>
      <c r="AK254" s="1028"/>
      <c r="AL254" s="1028"/>
      <c r="AM254" s="1028"/>
      <c r="AN254" s="1028"/>
      <c r="AO254" s="1028"/>
      <c r="AP254" s="1028"/>
      <c r="AQ254" s="1028"/>
      <c r="AR254" s="1028"/>
      <c r="AS254" s="1028"/>
    </row>
    <row r="255" spans="1:45" ht="12.75" customHeight="1">
      <c r="A255" s="1028"/>
      <c r="B255" s="1028"/>
      <c r="C255" s="1028"/>
      <c r="D255" s="1102"/>
      <c r="E255" s="1028"/>
      <c r="F255" s="1028"/>
      <c r="G255" s="1028"/>
      <c r="H255" s="1028"/>
      <c r="I255" s="1028"/>
      <c r="J255" s="1102"/>
      <c r="K255" s="1028"/>
      <c r="L255" s="1028"/>
      <c r="M255" s="1028"/>
      <c r="N255" s="1028"/>
      <c r="O255" s="1028"/>
      <c r="P255" s="1028"/>
      <c r="Q255" s="1028"/>
      <c r="R255" s="1162"/>
      <c r="S255" s="713"/>
      <c r="T255" s="747"/>
      <c r="U255" s="1028"/>
      <c r="V255" s="1102"/>
      <c r="W255" s="1165"/>
      <c r="X255" s="1028"/>
      <c r="Y255" s="1028"/>
      <c r="Z255" s="1028"/>
      <c r="AA255" s="1028"/>
      <c r="AB255" s="1028"/>
      <c r="AC255" s="1028"/>
      <c r="AD255" s="1028"/>
      <c r="AE255" s="1028"/>
      <c r="AF255" s="1028"/>
      <c r="AG255" s="1028"/>
      <c r="AH255" s="1028"/>
      <c r="AI255" s="1028"/>
      <c r="AJ255" s="1028"/>
      <c r="AK255" s="1028"/>
      <c r="AL255" s="1028"/>
      <c r="AM255" s="1028"/>
      <c r="AN255" s="1028"/>
      <c r="AO255" s="1028"/>
      <c r="AP255" s="1028"/>
      <c r="AQ255" s="1028"/>
      <c r="AR255" s="1028"/>
      <c r="AS255" s="1028"/>
    </row>
    <row r="256" spans="1:45" ht="12.75" customHeight="1">
      <c r="A256" s="1028"/>
      <c r="B256" s="1028"/>
      <c r="C256" s="1028"/>
      <c r="D256" s="1102"/>
      <c r="E256" s="1028"/>
      <c r="F256" s="1028"/>
      <c r="G256" s="1028"/>
      <c r="H256" s="1028"/>
      <c r="I256" s="1028"/>
      <c r="J256" s="1102"/>
      <c r="K256" s="1028"/>
      <c r="L256" s="1028"/>
      <c r="M256" s="1028"/>
      <c r="N256" s="1028"/>
      <c r="O256" s="1028"/>
      <c r="P256" s="1028"/>
      <c r="Q256" s="1028"/>
      <c r="R256" s="1162"/>
      <c r="S256" s="713"/>
      <c r="T256" s="747"/>
      <c r="U256" s="1028"/>
      <c r="V256" s="1102"/>
      <c r="W256" s="1165"/>
      <c r="X256" s="1028"/>
      <c r="Y256" s="1028"/>
      <c r="Z256" s="1028"/>
      <c r="AA256" s="1028"/>
      <c r="AB256" s="1028"/>
      <c r="AC256" s="1028"/>
      <c r="AD256" s="1028"/>
      <c r="AE256" s="1028"/>
      <c r="AF256" s="1028"/>
      <c r="AG256" s="1028"/>
      <c r="AH256" s="1028"/>
      <c r="AI256" s="1028"/>
      <c r="AJ256" s="1028"/>
      <c r="AK256" s="1028"/>
      <c r="AL256" s="1028"/>
      <c r="AM256" s="1028"/>
      <c r="AN256" s="1028"/>
      <c r="AO256" s="1028"/>
      <c r="AP256" s="1028"/>
      <c r="AQ256" s="1028"/>
      <c r="AR256" s="1028"/>
      <c r="AS256" s="1028"/>
    </row>
    <row r="257" spans="1:45" ht="12.75" customHeight="1">
      <c r="A257" s="1028"/>
      <c r="B257" s="1028"/>
      <c r="C257" s="1028"/>
      <c r="D257" s="1102"/>
      <c r="E257" s="1028"/>
      <c r="F257" s="1028"/>
      <c r="G257" s="1028"/>
      <c r="H257" s="1028"/>
      <c r="I257" s="1028"/>
      <c r="J257" s="1102"/>
      <c r="K257" s="1028"/>
      <c r="L257" s="1028"/>
      <c r="M257" s="1028"/>
      <c r="N257" s="1028"/>
      <c r="O257" s="1028"/>
      <c r="P257" s="1028"/>
      <c r="Q257" s="1028"/>
      <c r="R257" s="1162"/>
      <c r="S257" s="713"/>
      <c r="T257" s="747"/>
      <c r="U257" s="1028"/>
      <c r="V257" s="1102"/>
      <c r="W257" s="1165"/>
      <c r="X257" s="1028"/>
      <c r="Y257" s="1028"/>
      <c r="Z257" s="1028"/>
      <c r="AA257" s="1028"/>
      <c r="AB257" s="1028"/>
      <c r="AC257" s="1028"/>
      <c r="AD257" s="1028"/>
      <c r="AE257" s="1028"/>
      <c r="AF257" s="1028"/>
      <c r="AG257" s="1028"/>
      <c r="AH257" s="1028"/>
      <c r="AI257" s="1028"/>
      <c r="AJ257" s="1028"/>
      <c r="AK257" s="1028"/>
      <c r="AL257" s="1028"/>
      <c r="AM257" s="1028"/>
      <c r="AN257" s="1028"/>
      <c r="AO257" s="1028"/>
      <c r="AP257" s="1028"/>
      <c r="AQ257" s="1028"/>
      <c r="AR257" s="1028"/>
      <c r="AS257" s="1028"/>
    </row>
    <row r="258" spans="1:45" ht="12.75" customHeight="1">
      <c r="A258" s="1028"/>
      <c r="B258" s="1028"/>
      <c r="C258" s="1028"/>
      <c r="D258" s="1102"/>
      <c r="E258" s="1028"/>
      <c r="F258" s="1028"/>
      <c r="G258" s="1028"/>
      <c r="H258" s="1028"/>
      <c r="I258" s="1028"/>
      <c r="J258" s="1102"/>
      <c r="K258" s="1028"/>
      <c r="L258" s="1028"/>
      <c r="M258" s="1028"/>
      <c r="N258" s="1028"/>
      <c r="O258" s="1028"/>
      <c r="P258" s="1028"/>
      <c r="Q258" s="1028"/>
      <c r="R258" s="1162"/>
      <c r="S258" s="713"/>
      <c r="T258" s="747"/>
      <c r="U258" s="1028"/>
      <c r="V258" s="1102"/>
      <c r="W258" s="1165"/>
      <c r="X258" s="1028"/>
      <c r="Y258" s="1028"/>
      <c r="Z258" s="1028"/>
      <c r="AA258" s="1028"/>
      <c r="AB258" s="1028"/>
      <c r="AC258" s="1028"/>
      <c r="AD258" s="1028"/>
      <c r="AE258" s="1028"/>
      <c r="AF258" s="1028"/>
      <c r="AG258" s="1028"/>
      <c r="AH258" s="1028"/>
      <c r="AI258" s="1028"/>
      <c r="AJ258" s="1028"/>
      <c r="AK258" s="1028"/>
      <c r="AL258" s="1028"/>
      <c r="AM258" s="1028"/>
      <c r="AN258" s="1028"/>
      <c r="AO258" s="1028"/>
      <c r="AP258" s="1028"/>
      <c r="AQ258" s="1028"/>
      <c r="AR258" s="1028"/>
      <c r="AS258" s="1028"/>
    </row>
    <row r="259" spans="1:45" ht="12.75" customHeight="1">
      <c r="A259" s="1028"/>
      <c r="B259" s="1028"/>
      <c r="C259" s="1028"/>
      <c r="D259" s="1102"/>
      <c r="E259" s="1028"/>
      <c r="F259" s="1028"/>
      <c r="G259" s="1028"/>
      <c r="H259" s="1028"/>
      <c r="I259" s="1028"/>
      <c r="J259" s="1102"/>
      <c r="K259" s="1028"/>
      <c r="L259" s="1028"/>
      <c r="M259" s="1028"/>
      <c r="N259" s="1028"/>
      <c r="O259" s="1028"/>
      <c r="P259" s="1028"/>
      <c r="Q259" s="1028"/>
      <c r="R259" s="1162"/>
      <c r="S259" s="713"/>
      <c r="T259" s="747"/>
      <c r="U259" s="1028"/>
      <c r="V259" s="1102"/>
      <c r="W259" s="1165"/>
      <c r="X259" s="1028"/>
      <c r="Y259" s="1028"/>
      <c r="Z259" s="1028"/>
      <c r="AA259" s="1028"/>
      <c r="AB259" s="1028"/>
      <c r="AC259" s="1028"/>
      <c r="AD259" s="1028"/>
      <c r="AE259" s="1028"/>
      <c r="AF259" s="1028"/>
      <c r="AG259" s="1028"/>
      <c r="AH259" s="1028"/>
      <c r="AI259" s="1028"/>
      <c r="AJ259" s="1028"/>
      <c r="AK259" s="1028"/>
      <c r="AL259" s="1028"/>
      <c r="AM259" s="1028"/>
      <c r="AN259" s="1028"/>
      <c r="AO259" s="1028"/>
      <c r="AP259" s="1028"/>
      <c r="AQ259" s="1028"/>
      <c r="AR259" s="1028"/>
      <c r="AS259" s="1028"/>
    </row>
    <row r="260" spans="1:45" ht="12.75" customHeight="1">
      <c r="A260" s="1028"/>
      <c r="B260" s="1028"/>
      <c r="C260" s="1028"/>
      <c r="D260" s="1102"/>
      <c r="E260" s="1028"/>
      <c r="F260" s="1028"/>
      <c r="G260" s="1028"/>
      <c r="H260" s="1028"/>
      <c r="I260" s="1028"/>
      <c r="J260" s="1102"/>
      <c r="K260" s="1028"/>
      <c r="L260" s="1028"/>
      <c r="M260" s="1028"/>
      <c r="N260" s="1028"/>
      <c r="O260" s="1028"/>
      <c r="P260" s="1028"/>
      <c r="Q260" s="1028"/>
      <c r="R260" s="1162"/>
      <c r="S260" s="713"/>
      <c r="T260" s="747"/>
      <c r="U260" s="1028"/>
      <c r="V260" s="1102"/>
      <c r="W260" s="1165"/>
      <c r="X260" s="1028"/>
      <c r="Y260" s="1028"/>
      <c r="Z260" s="1028"/>
      <c r="AA260" s="1028"/>
      <c r="AB260" s="1028"/>
      <c r="AC260" s="1028"/>
      <c r="AD260" s="1028"/>
      <c r="AE260" s="1028"/>
      <c r="AF260" s="1028"/>
      <c r="AG260" s="1028"/>
      <c r="AH260" s="1028"/>
      <c r="AI260" s="1028"/>
      <c r="AJ260" s="1028"/>
      <c r="AK260" s="1028"/>
      <c r="AL260" s="1028"/>
      <c r="AM260" s="1028"/>
      <c r="AN260" s="1028"/>
      <c r="AO260" s="1028"/>
      <c r="AP260" s="1028"/>
      <c r="AQ260" s="1028"/>
      <c r="AR260" s="1028"/>
      <c r="AS260" s="1028"/>
    </row>
    <row r="261" spans="1:45" ht="12.75" customHeight="1">
      <c r="A261" s="1028"/>
      <c r="B261" s="1028"/>
      <c r="C261" s="1028"/>
      <c r="D261" s="1102"/>
      <c r="E261" s="1028"/>
      <c r="F261" s="1028"/>
      <c r="G261" s="1028"/>
      <c r="H261" s="1028"/>
      <c r="I261" s="1028"/>
      <c r="J261" s="1102"/>
      <c r="K261" s="1028"/>
      <c r="L261" s="1028"/>
      <c r="M261" s="1028"/>
      <c r="N261" s="1028"/>
      <c r="O261" s="1028"/>
      <c r="P261" s="1028"/>
      <c r="Q261" s="1028"/>
      <c r="R261" s="1162"/>
      <c r="S261" s="713"/>
      <c r="T261" s="747"/>
      <c r="U261" s="1028"/>
      <c r="V261" s="1102"/>
      <c r="W261" s="1165"/>
      <c r="X261" s="1028"/>
      <c r="Y261" s="1028"/>
      <c r="Z261" s="1028"/>
      <c r="AA261" s="1028"/>
      <c r="AB261" s="1028"/>
      <c r="AC261" s="1028"/>
      <c r="AD261" s="1028"/>
      <c r="AE261" s="1028"/>
      <c r="AF261" s="1028"/>
      <c r="AG261" s="1028"/>
      <c r="AH261" s="1028"/>
      <c r="AI261" s="1028"/>
      <c r="AJ261" s="1028"/>
      <c r="AK261" s="1028"/>
      <c r="AL261" s="1028"/>
      <c r="AM261" s="1028"/>
      <c r="AN261" s="1028"/>
      <c r="AO261" s="1028"/>
      <c r="AP261" s="1028"/>
      <c r="AQ261" s="1028"/>
      <c r="AR261" s="1028"/>
      <c r="AS261" s="1028"/>
    </row>
    <row r="262" spans="1:45" ht="12.75" customHeight="1">
      <c r="A262" s="1028"/>
      <c r="B262" s="1028"/>
      <c r="C262" s="1028"/>
      <c r="D262" s="1102"/>
      <c r="E262" s="1028"/>
      <c r="F262" s="1028"/>
      <c r="G262" s="1028"/>
      <c r="H262" s="1028"/>
      <c r="I262" s="1028"/>
      <c r="J262" s="1102"/>
      <c r="K262" s="1028"/>
      <c r="L262" s="1028"/>
      <c r="M262" s="1028"/>
      <c r="N262" s="1028"/>
      <c r="O262" s="1028"/>
      <c r="P262" s="1028"/>
      <c r="Q262" s="1028"/>
      <c r="R262" s="1162"/>
      <c r="S262" s="713"/>
      <c r="T262" s="747"/>
      <c r="U262" s="1028"/>
      <c r="V262" s="1102"/>
      <c r="W262" s="1165"/>
      <c r="X262" s="1028"/>
      <c r="Y262" s="1028"/>
      <c r="Z262" s="1028"/>
      <c r="AA262" s="1028"/>
      <c r="AB262" s="1028"/>
      <c r="AC262" s="1028"/>
      <c r="AD262" s="1028"/>
      <c r="AE262" s="1028"/>
      <c r="AF262" s="1028"/>
      <c r="AG262" s="1028"/>
      <c r="AH262" s="1028"/>
      <c r="AI262" s="1028"/>
      <c r="AJ262" s="1028"/>
      <c r="AK262" s="1028"/>
      <c r="AL262" s="1028"/>
      <c r="AM262" s="1028"/>
      <c r="AN262" s="1028"/>
      <c r="AO262" s="1028"/>
      <c r="AP262" s="1028"/>
      <c r="AQ262" s="1028"/>
      <c r="AR262" s="1028"/>
      <c r="AS262" s="1028"/>
    </row>
    <row r="263" spans="1:45" ht="12.75" customHeight="1">
      <c r="A263" s="1028"/>
      <c r="B263" s="1028"/>
      <c r="C263" s="1028"/>
      <c r="D263" s="1102"/>
      <c r="E263" s="1028"/>
      <c r="F263" s="1028"/>
      <c r="G263" s="1028"/>
      <c r="H263" s="1028"/>
      <c r="I263" s="1028"/>
      <c r="J263" s="1102"/>
      <c r="K263" s="1028"/>
      <c r="L263" s="1028"/>
      <c r="M263" s="1028"/>
      <c r="N263" s="1028"/>
      <c r="O263" s="1028"/>
      <c r="P263" s="1028"/>
      <c r="Q263" s="1028"/>
      <c r="R263" s="1162"/>
      <c r="S263" s="713"/>
      <c r="T263" s="747"/>
      <c r="U263" s="1028"/>
      <c r="V263" s="1102"/>
      <c r="W263" s="1165"/>
      <c r="X263" s="1028"/>
      <c r="Y263" s="1028"/>
      <c r="Z263" s="1028"/>
      <c r="AA263" s="1028"/>
      <c r="AB263" s="1028"/>
      <c r="AC263" s="1028"/>
      <c r="AD263" s="1028"/>
      <c r="AE263" s="1028"/>
      <c r="AF263" s="1028"/>
      <c r="AG263" s="1028"/>
      <c r="AH263" s="1028"/>
      <c r="AI263" s="1028"/>
      <c r="AJ263" s="1028"/>
      <c r="AK263" s="1028"/>
      <c r="AL263" s="1028"/>
      <c r="AM263" s="1028"/>
      <c r="AN263" s="1028"/>
      <c r="AO263" s="1028"/>
      <c r="AP263" s="1028"/>
      <c r="AQ263" s="1028"/>
      <c r="AR263" s="1028"/>
      <c r="AS263" s="1028"/>
    </row>
    <row r="264" spans="1:45" ht="12.75" customHeight="1">
      <c r="A264" s="1028"/>
      <c r="B264" s="1028"/>
      <c r="C264" s="1028"/>
      <c r="D264" s="1102"/>
      <c r="E264" s="1028"/>
      <c r="F264" s="1028"/>
      <c r="G264" s="1028"/>
      <c r="H264" s="1028"/>
      <c r="I264" s="1028"/>
      <c r="J264" s="1102"/>
      <c r="K264" s="1028"/>
      <c r="L264" s="1028"/>
      <c r="M264" s="1028"/>
      <c r="N264" s="1028"/>
      <c r="O264" s="1028"/>
      <c r="P264" s="1028"/>
      <c r="Q264" s="1028"/>
      <c r="R264" s="1162"/>
      <c r="S264" s="713"/>
      <c r="T264" s="747"/>
      <c r="U264" s="1028"/>
      <c r="V264" s="1102"/>
      <c r="W264" s="1165"/>
      <c r="X264" s="1028"/>
      <c r="Y264" s="1028"/>
      <c r="Z264" s="1028"/>
      <c r="AA264" s="1028"/>
      <c r="AB264" s="1028"/>
      <c r="AC264" s="1028"/>
      <c r="AD264" s="1028"/>
      <c r="AE264" s="1028"/>
      <c r="AF264" s="1028"/>
      <c r="AG264" s="1028"/>
      <c r="AH264" s="1028"/>
      <c r="AI264" s="1028"/>
      <c r="AJ264" s="1028"/>
      <c r="AK264" s="1028"/>
      <c r="AL264" s="1028"/>
      <c r="AM264" s="1028"/>
      <c r="AN264" s="1028"/>
      <c r="AO264" s="1028"/>
      <c r="AP264" s="1028"/>
      <c r="AQ264" s="1028"/>
      <c r="AR264" s="1028"/>
      <c r="AS264" s="1028"/>
    </row>
    <row r="265" spans="1:45" ht="12.75" customHeight="1">
      <c r="A265" s="1028"/>
      <c r="B265" s="1028"/>
      <c r="C265" s="1028"/>
      <c r="D265" s="1102"/>
      <c r="E265" s="1028"/>
      <c r="F265" s="1028"/>
      <c r="G265" s="1028"/>
      <c r="H265" s="1028"/>
      <c r="I265" s="1028"/>
      <c r="J265" s="1102"/>
      <c r="K265" s="1028"/>
      <c r="L265" s="1028"/>
      <c r="M265" s="1028"/>
      <c r="N265" s="1028"/>
      <c r="O265" s="1028"/>
      <c r="P265" s="1028"/>
      <c r="Q265" s="1028"/>
      <c r="R265" s="1162"/>
      <c r="S265" s="713"/>
      <c r="T265" s="747"/>
      <c r="U265" s="1028"/>
      <c r="V265" s="1102"/>
      <c r="W265" s="1165"/>
      <c r="X265" s="1028"/>
      <c r="Y265" s="1028"/>
      <c r="Z265" s="1028"/>
      <c r="AA265" s="1028"/>
      <c r="AB265" s="1028"/>
      <c r="AC265" s="1028"/>
      <c r="AD265" s="1028"/>
      <c r="AE265" s="1028"/>
      <c r="AF265" s="1028"/>
      <c r="AG265" s="1028"/>
      <c r="AH265" s="1028"/>
      <c r="AI265" s="1028"/>
      <c r="AJ265" s="1028"/>
      <c r="AK265" s="1028"/>
      <c r="AL265" s="1028"/>
      <c r="AM265" s="1028"/>
      <c r="AN265" s="1028"/>
      <c r="AO265" s="1028"/>
      <c r="AP265" s="1028"/>
      <c r="AQ265" s="1028"/>
      <c r="AR265" s="1028"/>
      <c r="AS265" s="1028"/>
    </row>
    <row r="266" spans="1:45" ht="12.75" customHeight="1">
      <c r="A266" s="1028"/>
      <c r="B266" s="1028"/>
      <c r="C266" s="1028"/>
      <c r="D266" s="1102"/>
      <c r="E266" s="1028"/>
      <c r="F266" s="1028"/>
      <c r="G266" s="1028"/>
      <c r="H266" s="1028"/>
      <c r="I266" s="1028"/>
      <c r="J266" s="1102"/>
      <c r="K266" s="1028"/>
      <c r="L266" s="1028"/>
      <c r="M266" s="1028"/>
      <c r="N266" s="1028"/>
      <c r="O266" s="1028"/>
      <c r="P266" s="1028"/>
      <c r="Q266" s="1028"/>
      <c r="R266" s="1162"/>
      <c r="S266" s="713"/>
      <c r="T266" s="747"/>
      <c r="U266" s="1028"/>
      <c r="V266" s="1102"/>
      <c r="W266" s="1165"/>
      <c r="X266" s="1028"/>
      <c r="Y266" s="1028"/>
      <c r="Z266" s="1028"/>
      <c r="AA266" s="1028"/>
      <c r="AB266" s="1028"/>
      <c r="AC266" s="1028"/>
      <c r="AD266" s="1028"/>
      <c r="AE266" s="1028"/>
      <c r="AF266" s="1028"/>
      <c r="AG266" s="1028"/>
      <c r="AH266" s="1028"/>
      <c r="AI266" s="1028"/>
      <c r="AJ266" s="1028"/>
      <c r="AK266" s="1028"/>
      <c r="AL266" s="1028"/>
      <c r="AM266" s="1028"/>
      <c r="AN266" s="1028"/>
      <c r="AO266" s="1028"/>
      <c r="AP266" s="1028"/>
      <c r="AQ266" s="1028"/>
      <c r="AR266" s="1028"/>
      <c r="AS266" s="1028"/>
    </row>
    <row r="267" spans="1:45" ht="12.75" customHeight="1">
      <c r="A267" s="1028"/>
      <c r="B267" s="1028"/>
      <c r="C267" s="1028"/>
      <c r="D267" s="1102"/>
      <c r="E267" s="1028"/>
      <c r="F267" s="1028"/>
      <c r="G267" s="1028"/>
      <c r="H267" s="1028"/>
      <c r="I267" s="1028"/>
      <c r="J267" s="1102"/>
      <c r="K267" s="1028"/>
      <c r="L267" s="1028"/>
      <c r="M267" s="1028"/>
      <c r="N267" s="1028"/>
      <c r="O267" s="1028"/>
      <c r="P267" s="1028"/>
      <c r="Q267" s="1028"/>
      <c r="R267" s="1162"/>
      <c r="S267" s="713"/>
      <c r="T267" s="747"/>
      <c r="U267" s="1028"/>
      <c r="V267" s="1102"/>
      <c r="W267" s="1165"/>
      <c r="X267" s="1028"/>
      <c r="Y267" s="1028"/>
      <c r="Z267" s="1028"/>
      <c r="AA267" s="1028"/>
      <c r="AB267" s="1028"/>
      <c r="AC267" s="1028"/>
      <c r="AD267" s="1028"/>
      <c r="AE267" s="1028"/>
      <c r="AF267" s="1028"/>
      <c r="AG267" s="1028"/>
      <c r="AH267" s="1028"/>
      <c r="AI267" s="1028"/>
      <c r="AJ267" s="1028"/>
      <c r="AK267" s="1028"/>
      <c r="AL267" s="1028"/>
      <c r="AM267" s="1028"/>
      <c r="AN267" s="1028"/>
      <c r="AO267" s="1028"/>
      <c r="AP267" s="1028"/>
      <c r="AQ267" s="1028"/>
      <c r="AR267" s="1028"/>
      <c r="AS267" s="1028"/>
    </row>
    <row r="268" spans="1:45" ht="12.75" customHeight="1">
      <c r="A268" s="1028"/>
      <c r="B268" s="1028"/>
      <c r="C268" s="1028"/>
      <c r="D268" s="1102"/>
      <c r="E268" s="1028"/>
      <c r="F268" s="1028"/>
      <c r="G268" s="1028"/>
      <c r="H268" s="1028"/>
      <c r="I268" s="1028"/>
      <c r="J268" s="1102"/>
      <c r="K268" s="1028"/>
      <c r="L268" s="1028"/>
      <c r="M268" s="1028"/>
      <c r="N268" s="1028"/>
      <c r="O268" s="1028"/>
      <c r="P268" s="1028"/>
      <c r="Q268" s="1028"/>
      <c r="R268" s="1162"/>
      <c r="S268" s="713"/>
      <c r="T268" s="747"/>
      <c r="U268" s="1028"/>
      <c r="V268" s="1102"/>
      <c r="W268" s="1165"/>
      <c r="X268" s="1028"/>
      <c r="Y268" s="1028"/>
      <c r="Z268" s="1028"/>
      <c r="AA268" s="1028"/>
      <c r="AB268" s="1028"/>
      <c r="AC268" s="1028"/>
      <c r="AD268" s="1028"/>
      <c r="AE268" s="1028"/>
      <c r="AF268" s="1028"/>
      <c r="AG268" s="1028"/>
      <c r="AH268" s="1028"/>
      <c r="AI268" s="1028"/>
      <c r="AJ268" s="1028"/>
      <c r="AK268" s="1028"/>
      <c r="AL268" s="1028"/>
      <c r="AM268" s="1028"/>
      <c r="AN268" s="1028"/>
      <c r="AO268" s="1028"/>
      <c r="AP268" s="1028"/>
      <c r="AQ268" s="1028"/>
      <c r="AR268" s="1028"/>
      <c r="AS268" s="1028"/>
    </row>
    <row r="269" spans="1:45" ht="12.75" customHeight="1">
      <c r="A269" s="1028"/>
      <c r="B269" s="1028"/>
      <c r="C269" s="1028"/>
      <c r="D269" s="1102"/>
      <c r="E269" s="1028"/>
      <c r="F269" s="1028"/>
      <c r="G269" s="1028"/>
      <c r="H269" s="1028"/>
      <c r="I269" s="1028"/>
      <c r="J269" s="1102"/>
      <c r="K269" s="1028"/>
      <c r="L269" s="1028"/>
      <c r="M269" s="1028"/>
      <c r="N269" s="1028"/>
      <c r="O269" s="1028"/>
      <c r="P269" s="1028"/>
      <c r="Q269" s="1028"/>
      <c r="R269" s="1162"/>
      <c r="S269" s="713"/>
      <c r="T269" s="747"/>
      <c r="U269" s="1028"/>
      <c r="V269" s="1102"/>
      <c r="W269" s="1165"/>
      <c r="X269" s="1028"/>
      <c r="Y269" s="1028"/>
      <c r="Z269" s="1028"/>
      <c r="AA269" s="1028"/>
      <c r="AB269" s="1028"/>
      <c r="AC269" s="1028"/>
      <c r="AD269" s="1028"/>
      <c r="AE269" s="1028"/>
      <c r="AF269" s="1028"/>
      <c r="AG269" s="1028"/>
      <c r="AH269" s="1028"/>
      <c r="AI269" s="1028"/>
      <c r="AJ269" s="1028"/>
      <c r="AK269" s="1028"/>
      <c r="AL269" s="1028"/>
      <c r="AM269" s="1028"/>
      <c r="AN269" s="1028"/>
      <c r="AO269" s="1028"/>
      <c r="AP269" s="1028"/>
      <c r="AQ269" s="1028"/>
      <c r="AR269" s="1028"/>
      <c r="AS269" s="1028"/>
    </row>
    <row r="270" spans="1:45" ht="12.75" customHeight="1">
      <c r="A270" s="1028"/>
      <c r="B270" s="1028"/>
      <c r="C270" s="1028"/>
      <c r="D270" s="1102"/>
      <c r="E270" s="1028"/>
      <c r="F270" s="1028"/>
      <c r="G270" s="1028"/>
      <c r="H270" s="1028"/>
      <c r="I270" s="1028"/>
      <c r="J270" s="1102"/>
      <c r="K270" s="1028"/>
      <c r="L270" s="1028"/>
      <c r="M270" s="1028"/>
      <c r="N270" s="1028"/>
      <c r="O270" s="1028"/>
      <c r="P270" s="1028"/>
      <c r="Q270" s="1028"/>
      <c r="R270" s="1162"/>
      <c r="S270" s="713"/>
      <c r="T270" s="747"/>
      <c r="U270" s="1028"/>
      <c r="V270" s="1102"/>
      <c r="W270" s="1165"/>
      <c r="X270" s="1028"/>
      <c r="Y270" s="1028"/>
      <c r="Z270" s="1028"/>
      <c r="AA270" s="1028"/>
      <c r="AB270" s="1028"/>
      <c r="AC270" s="1028"/>
      <c r="AD270" s="1028"/>
      <c r="AE270" s="1028"/>
      <c r="AF270" s="1028"/>
      <c r="AG270" s="1028"/>
      <c r="AH270" s="1028"/>
      <c r="AI270" s="1028"/>
      <c r="AJ270" s="1028"/>
      <c r="AK270" s="1028"/>
      <c r="AL270" s="1028"/>
      <c r="AM270" s="1028"/>
      <c r="AN270" s="1028"/>
      <c r="AO270" s="1028"/>
      <c r="AP270" s="1028"/>
      <c r="AQ270" s="1028"/>
      <c r="AR270" s="1028"/>
      <c r="AS270" s="1028"/>
    </row>
    <row r="271" spans="1:45" ht="12.75" customHeight="1">
      <c r="A271" s="1028"/>
      <c r="B271" s="1028"/>
      <c r="C271" s="1028"/>
      <c r="D271" s="1102"/>
      <c r="E271" s="1028"/>
      <c r="F271" s="1028"/>
      <c r="G271" s="1028"/>
      <c r="H271" s="1028"/>
      <c r="I271" s="1028"/>
      <c r="J271" s="1102"/>
      <c r="K271" s="1028"/>
      <c r="L271" s="1028"/>
      <c r="M271" s="1028"/>
      <c r="N271" s="1028"/>
      <c r="O271" s="1028"/>
      <c r="P271" s="1028"/>
      <c r="Q271" s="1028"/>
      <c r="R271" s="1162"/>
      <c r="S271" s="713"/>
      <c r="T271" s="747"/>
      <c r="U271" s="1028"/>
      <c r="V271" s="1102"/>
      <c r="W271" s="1165"/>
      <c r="X271" s="1028"/>
      <c r="Y271" s="1028"/>
      <c r="Z271" s="1028"/>
      <c r="AA271" s="1028"/>
      <c r="AB271" s="1028"/>
      <c r="AC271" s="1028"/>
      <c r="AD271" s="1028"/>
      <c r="AE271" s="1028"/>
      <c r="AF271" s="1028"/>
      <c r="AG271" s="1028"/>
      <c r="AH271" s="1028"/>
      <c r="AI271" s="1028"/>
      <c r="AJ271" s="1028"/>
      <c r="AK271" s="1028"/>
      <c r="AL271" s="1028"/>
      <c r="AM271" s="1028"/>
      <c r="AN271" s="1028"/>
      <c r="AO271" s="1028"/>
      <c r="AP271" s="1028"/>
      <c r="AQ271" s="1028"/>
      <c r="AR271" s="1028"/>
      <c r="AS271" s="1028"/>
    </row>
    <row r="272" spans="1:45" ht="12.75" customHeight="1">
      <c r="A272" s="1028"/>
      <c r="B272" s="1028"/>
      <c r="C272" s="1028"/>
      <c r="D272" s="1102"/>
      <c r="E272" s="1028"/>
      <c r="F272" s="1028"/>
      <c r="G272" s="1028"/>
      <c r="H272" s="1028"/>
      <c r="I272" s="1028"/>
      <c r="J272" s="1102"/>
      <c r="K272" s="1028"/>
      <c r="L272" s="1028"/>
      <c r="M272" s="1028"/>
      <c r="N272" s="1028"/>
      <c r="O272" s="1028"/>
      <c r="P272" s="1028"/>
      <c r="Q272" s="1028"/>
      <c r="R272" s="1162"/>
      <c r="S272" s="713"/>
      <c r="T272" s="747"/>
      <c r="U272" s="1028"/>
      <c r="V272" s="1102"/>
      <c r="W272" s="1165"/>
      <c r="X272" s="1028"/>
      <c r="Y272" s="1028"/>
      <c r="Z272" s="1028"/>
      <c r="AA272" s="1028"/>
      <c r="AB272" s="1028"/>
      <c r="AC272" s="1028"/>
      <c r="AD272" s="1028"/>
      <c r="AE272" s="1028"/>
      <c r="AF272" s="1028"/>
      <c r="AG272" s="1028"/>
      <c r="AH272" s="1028"/>
      <c r="AI272" s="1028"/>
      <c r="AJ272" s="1028"/>
      <c r="AK272" s="1028"/>
      <c r="AL272" s="1028"/>
      <c r="AM272" s="1028"/>
      <c r="AN272" s="1028"/>
      <c r="AO272" s="1028"/>
      <c r="AP272" s="1028"/>
      <c r="AQ272" s="1028"/>
      <c r="AR272" s="1028"/>
      <c r="AS272" s="1028"/>
    </row>
    <row r="273" spans="1:45" ht="12.75" customHeight="1">
      <c r="A273" s="1028"/>
      <c r="B273" s="1028"/>
      <c r="C273" s="1028"/>
      <c r="D273" s="1102"/>
      <c r="E273" s="1028"/>
      <c r="F273" s="1028"/>
      <c r="G273" s="1028"/>
      <c r="H273" s="1028"/>
      <c r="I273" s="1028"/>
      <c r="J273" s="1102"/>
      <c r="K273" s="1028"/>
      <c r="L273" s="1028"/>
      <c r="M273" s="1028"/>
      <c r="N273" s="1028"/>
      <c r="O273" s="1028"/>
      <c r="P273" s="1028"/>
      <c r="Q273" s="1028"/>
      <c r="R273" s="1162"/>
      <c r="S273" s="713"/>
      <c r="T273" s="747"/>
      <c r="U273" s="1028"/>
      <c r="V273" s="1102"/>
      <c r="W273" s="1165"/>
      <c r="X273" s="1028"/>
      <c r="Y273" s="1028"/>
      <c r="Z273" s="1028"/>
      <c r="AA273" s="1028"/>
      <c r="AB273" s="1028"/>
      <c r="AC273" s="1028"/>
      <c r="AD273" s="1028"/>
      <c r="AE273" s="1028"/>
      <c r="AF273" s="1028"/>
      <c r="AG273" s="1028"/>
      <c r="AH273" s="1028"/>
      <c r="AI273" s="1028"/>
      <c r="AJ273" s="1028"/>
      <c r="AK273" s="1028"/>
      <c r="AL273" s="1028"/>
      <c r="AM273" s="1028"/>
      <c r="AN273" s="1028"/>
      <c r="AO273" s="1028"/>
      <c r="AP273" s="1028"/>
      <c r="AQ273" s="1028"/>
      <c r="AR273" s="1028"/>
      <c r="AS273" s="1028"/>
    </row>
    <row r="274" spans="1:45" ht="12.75" customHeight="1">
      <c r="A274" s="1028"/>
      <c r="B274" s="1028"/>
      <c r="C274" s="1028"/>
      <c r="D274" s="1102"/>
      <c r="E274" s="1028"/>
      <c r="F274" s="1028"/>
      <c r="G274" s="1028"/>
      <c r="H274" s="1028"/>
      <c r="I274" s="1028"/>
      <c r="J274" s="1102"/>
      <c r="K274" s="1028"/>
      <c r="L274" s="1028"/>
      <c r="M274" s="1028"/>
      <c r="N274" s="1028"/>
      <c r="O274" s="1028"/>
      <c r="P274" s="1028"/>
      <c r="Q274" s="1028"/>
      <c r="R274" s="1162"/>
      <c r="S274" s="713"/>
      <c r="T274" s="747"/>
      <c r="U274" s="1028"/>
      <c r="V274" s="1102"/>
      <c r="W274" s="1165"/>
      <c r="X274" s="1028"/>
      <c r="Y274" s="1028"/>
      <c r="Z274" s="1028"/>
      <c r="AA274" s="1028"/>
      <c r="AB274" s="1028"/>
      <c r="AC274" s="1028"/>
      <c r="AD274" s="1028"/>
      <c r="AE274" s="1028"/>
      <c r="AF274" s="1028"/>
      <c r="AG274" s="1028"/>
      <c r="AH274" s="1028"/>
      <c r="AI274" s="1028"/>
      <c r="AJ274" s="1028"/>
      <c r="AK274" s="1028"/>
      <c r="AL274" s="1028"/>
      <c r="AM274" s="1028"/>
      <c r="AN274" s="1028"/>
      <c r="AO274" s="1028"/>
      <c r="AP274" s="1028"/>
      <c r="AQ274" s="1028"/>
      <c r="AR274" s="1028"/>
      <c r="AS274" s="1028"/>
    </row>
    <row r="275" spans="1:45" ht="12.75" customHeight="1">
      <c r="A275" s="1028"/>
      <c r="B275" s="1028"/>
      <c r="C275" s="1028"/>
      <c r="D275" s="1102"/>
      <c r="E275" s="1028"/>
      <c r="F275" s="1028"/>
      <c r="G275" s="1028"/>
      <c r="H275" s="1028"/>
      <c r="I275" s="1028"/>
      <c r="J275" s="1102"/>
      <c r="K275" s="1028"/>
      <c r="L275" s="1028"/>
      <c r="M275" s="1028"/>
      <c r="N275" s="1028"/>
      <c r="O275" s="1028"/>
      <c r="P275" s="1028"/>
      <c r="Q275" s="1028"/>
      <c r="R275" s="1162"/>
      <c r="S275" s="713"/>
      <c r="T275" s="747"/>
      <c r="U275" s="1028"/>
      <c r="V275" s="1102"/>
      <c r="W275" s="1165"/>
      <c r="X275" s="1028"/>
      <c r="Y275" s="1028"/>
      <c r="Z275" s="1028"/>
      <c r="AA275" s="1028"/>
      <c r="AB275" s="1028"/>
      <c r="AC275" s="1028"/>
      <c r="AD275" s="1028"/>
      <c r="AE275" s="1028"/>
      <c r="AF275" s="1028"/>
      <c r="AG275" s="1028"/>
      <c r="AH275" s="1028"/>
      <c r="AI275" s="1028"/>
      <c r="AJ275" s="1028"/>
      <c r="AK275" s="1028"/>
      <c r="AL275" s="1028"/>
      <c r="AM275" s="1028"/>
      <c r="AN275" s="1028"/>
      <c r="AO275" s="1028"/>
      <c r="AP275" s="1028"/>
      <c r="AQ275" s="1028"/>
      <c r="AR275" s="1028"/>
      <c r="AS275" s="1028"/>
    </row>
    <row r="276" spans="1:45" ht="12.75" customHeight="1">
      <c r="A276" s="1028"/>
      <c r="B276" s="1028"/>
      <c r="C276" s="1028"/>
      <c r="D276" s="1102"/>
      <c r="E276" s="1028"/>
      <c r="F276" s="1028"/>
      <c r="G276" s="1028"/>
      <c r="H276" s="1028"/>
      <c r="I276" s="1028"/>
      <c r="J276" s="1102"/>
      <c r="K276" s="1028"/>
      <c r="L276" s="1028"/>
      <c r="M276" s="1028"/>
      <c r="N276" s="1028"/>
      <c r="O276" s="1028"/>
      <c r="P276" s="1028"/>
      <c r="Q276" s="1028"/>
      <c r="R276" s="1162"/>
      <c r="S276" s="713"/>
      <c r="T276" s="747"/>
      <c r="U276" s="1028"/>
      <c r="V276" s="1102"/>
      <c r="W276" s="1165"/>
      <c r="X276" s="1028"/>
      <c r="Y276" s="1028"/>
      <c r="Z276" s="1028"/>
      <c r="AA276" s="1028"/>
      <c r="AB276" s="1028"/>
      <c r="AC276" s="1028"/>
      <c r="AD276" s="1028"/>
      <c r="AE276" s="1028"/>
      <c r="AF276" s="1028"/>
      <c r="AG276" s="1028"/>
      <c r="AH276" s="1028"/>
      <c r="AI276" s="1028"/>
      <c r="AJ276" s="1028"/>
      <c r="AK276" s="1028"/>
      <c r="AL276" s="1028"/>
      <c r="AM276" s="1028"/>
      <c r="AN276" s="1028"/>
      <c r="AO276" s="1028"/>
      <c r="AP276" s="1028"/>
      <c r="AQ276" s="1028"/>
      <c r="AR276" s="1028"/>
      <c r="AS276" s="1028"/>
    </row>
    <row r="277" spans="1:45" ht="12.75" customHeight="1">
      <c r="A277" s="1028"/>
      <c r="B277" s="1028"/>
      <c r="C277" s="1028"/>
      <c r="D277" s="1102"/>
      <c r="E277" s="1028"/>
      <c r="F277" s="1028"/>
      <c r="G277" s="1028"/>
      <c r="H277" s="1028"/>
      <c r="I277" s="1028"/>
      <c r="J277" s="1102"/>
      <c r="K277" s="1028"/>
      <c r="L277" s="1028"/>
      <c r="M277" s="1028"/>
      <c r="N277" s="1028"/>
      <c r="O277" s="1028"/>
      <c r="P277" s="1028"/>
      <c r="Q277" s="1028"/>
      <c r="R277" s="1162"/>
      <c r="S277" s="713"/>
      <c r="T277" s="747"/>
      <c r="U277" s="1028"/>
      <c r="V277" s="1102"/>
      <c r="W277" s="1165"/>
      <c r="X277" s="1028"/>
      <c r="Y277" s="1028"/>
      <c r="Z277" s="1028"/>
      <c r="AA277" s="1028"/>
      <c r="AB277" s="1028"/>
      <c r="AC277" s="1028"/>
      <c r="AD277" s="1028"/>
      <c r="AE277" s="1028"/>
      <c r="AF277" s="1028"/>
      <c r="AG277" s="1028"/>
      <c r="AH277" s="1028"/>
      <c r="AI277" s="1028"/>
      <c r="AJ277" s="1028"/>
      <c r="AK277" s="1028"/>
      <c r="AL277" s="1028"/>
      <c r="AM277" s="1028"/>
      <c r="AN277" s="1028"/>
      <c r="AO277" s="1028"/>
      <c r="AP277" s="1028"/>
      <c r="AQ277" s="1028"/>
      <c r="AR277" s="1028"/>
      <c r="AS277" s="1028"/>
    </row>
    <row r="278" spans="1:45" ht="12.75" customHeight="1">
      <c r="A278" s="1028"/>
      <c r="B278" s="1028"/>
      <c r="C278" s="1028"/>
      <c r="D278" s="1102"/>
      <c r="E278" s="1028"/>
      <c r="F278" s="1028"/>
      <c r="G278" s="1028"/>
      <c r="H278" s="1028"/>
      <c r="I278" s="1028"/>
      <c r="J278" s="1102"/>
      <c r="K278" s="1028"/>
      <c r="L278" s="1028"/>
      <c r="M278" s="1028"/>
      <c r="N278" s="1028"/>
      <c r="O278" s="1028"/>
      <c r="P278" s="1028"/>
      <c r="Q278" s="1028"/>
      <c r="R278" s="1162"/>
      <c r="S278" s="713"/>
      <c r="T278" s="747"/>
      <c r="U278" s="1028"/>
      <c r="V278" s="1102"/>
      <c r="W278" s="1165"/>
      <c r="X278" s="1028"/>
      <c r="Y278" s="1028"/>
      <c r="Z278" s="1028"/>
      <c r="AA278" s="1028"/>
      <c r="AB278" s="1028"/>
      <c r="AC278" s="1028"/>
      <c r="AD278" s="1028"/>
      <c r="AE278" s="1028"/>
      <c r="AF278" s="1028"/>
      <c r="AG278" s="1028"/>
      <c r="AH278" s="1028"/>
      <c r="AI278" s="1028"/>
      <c r="AJ278" s="1028"/>
      <c r="AK278" s="1028"/>
      <c r="AL278" s="1028"/>
      <c r="AM278" s="1028"/>
      <c r="AN278" s="1028"/>
      <c r="AO278" s="1028"/>
      <c r="AP278" s="1028"/>
      <c r="AQ278" s="1028"/>
      <c r="AR278" s="1028"/>
      <c r="AS278" s="1028"/>
    </row>
    <row r="279" spans="1:45" ht="12.75" customHeight="1">
      <c r="A279" s="1028"/>
      <c r="B279" s="1028"/>
      <c r="C279" s="1028"/>
      <c r="D279" s="1102"/>
      <c r="E279" s="1028"/>
      <c r="F279" s="1028"/>
      <c r="G279" s="1028"/>
      <c r="H279" s="1028"/>
      <c r="I279" s="1028"/>
      <c r="J279" s="1102"/>
      <c r="K279" s="1028"/>
      <c r="L279" s="1028"/>
      <c r="M279" s="1028"/>
      <c r="N279" s="1028"/>
      <c r="O279" s="1028"/>
      <c r="P279" s="1028"/>
      <c r="Q279" s="1028"/>
      <c r="R279" s="1162"/>
      <c r="S279" s="713"/>
      <c r="T279" s="747"/>
      <c r="U279" s="1028"/>
      <c r="V279" s="1102"/>
      <c r="W279" s="1165"/>
      <c r="X279" s="1028"/>
      <c r="Y279" s="1028"/>
      <c r="Z279" s="1028"/>
      <c r="AA279" s="1028"/>
      <c r="AB279" s="1028"/>
      <c r="AC279" s="1028"/>
      <c r="AD279" s="1028"/>
      <c r="AE279" s="1028"/>
      <c r="AF279" s="1028"/>
      <c r="AG279" s="1028"/>
      <c r="AH279" s="1028"/>
      <c r="AI279" s="1028"/>
      <c r="AJ279" s="1028"/>
      <c r="AK279" s="1028"/>
      <c r="AL279" s="1028"/>
      <c r="AM279" s="1028"/>
      <c r="AN279" s="1028"/>
      <c r="AO279" s="1028"/>
      <c r="AP279" s="1028"/>
      <c r="AQ279" s="1028"/>
      <c r="AR279" s="1028"/>
      <c r="AS279" s="1028"/>
    </row>
    <row r="280" spans="1:45" ht="12.75" customHeight="1">
      <c r="A280" s="1028"/>
      <c r="B280" s="1028"/>
      <c r="C280" s="1028"/>
      <c r="D280" s="1102"/>
      <c r="E280" s="1028"/>
      <c r="F280" s="1028"/>
      <c r="G280" s="1028"/>
      <c r="H280" s="1028"/>
      <c r="I280" s="1028"/>
      <c r="J280" s="1102"/>
      <c r="K280" s="1028"/>
      <c r="L280" s="1028"/>
      <c r="M280" s="1028"/>
      <c r="N280" s="1028"/>
      <c r="O280" s="1028"/>
      <c r="P280" s="1028"/>
      <c r="Q280" s="1028"/>
      <c r="R280" s="1162"/>
      <c r="S280" s="713"/>
      <c r="T280" s="747"/>
      <c r="U280" s="1028"/>
      <c r="V280" s="1102"/>
      <c r="W280" s="1165"/>
      <c r="X280" s="1028"/>
      <c r="Y280" s="1028"/>
      <c r="Z280" s="1028"/>
      <c r="AA280" s="1028"/>
      <c r="AB280" s="1028"/>
      <c r="AC280" s="1028"/>
      <c r="AD280" s="1028"/>
      <c r="AE280" s="1028"/>
      <c r="AF280" s="1028"/>
      <c r="AG280" s="1028"/>
      <c r="AH280" s="1028"/>
      <c r="AI280" s="1028"/>
      <c r="AJ280" s="1028"/>
      <c r="AK280" s="1028"/>
      <c r="AL280" s="1028"/>
      <c r="AM280" s="1028"/>
      <c r="AN280" s="1028"/>
      <c r="AO280" s="1028"/>
      <c r="AP280" s="1028"/>
      <c r="AQ280" s="1028"/>
      <c r="AR280" s="1028"/>
      <c r="AS280" s="1028"/>
    </row>
    <row r="281" spans="1:45" ht="12.75" customHeight="1">
      <c r="A281" s="1028"/>
      <c r="B281" s="1028"/>
      <c r="C281" s="1028"/>
      <c r="D281" s="1102"/>
      <c r="E281" s="1028"/>
      <c r="F281" s="1028"/>
      <c r="G281" s="1028"/>
      <c r="H281" s="1028"/>
      <c r="I281" s="1028"/>
      <c r="J281" s="1102"/>
      <c r="K281" s="1028"/>
      <c r="L281" s="1028"/>
      <c r="M281" s="1028"/>
      <c r="N281" s="1028"/>
      <c r="O281" s="1028"/>
      <c r="P281" s="1028"/>
      <c r="Q281" s="1028"/>
      <c r="R281" s="1162"/>
      <c r="S281" s="713"/>
      <c r="T281" s="747"/>
      <c r="U281" s="1028"/>
      <c r="V281" s="1102"/>
      <c r="W281" s="1165"/>
      <c r="X281" s="1028"/>
      <c r="Y281" s="1028"/>
      <c r="Z281" s="1028"/>
      <c r="AA281" s="1028"/>
      <c r="AB281" s="1028"/>
      <c r="AC281" s="1028"/>
      <c r="AD281" s="1028"/>
      <c r="AE281" s="1028"/>
      <c r="AF281" s="1028"/>
      <c r="AG281" s="1028"/>
      <c r="AH281" s="1028"/>
      <c r="AI281" s="1028"/>
      <c r="AJ281" s="1028"/>
      <c r="AK281" s="1028"/>
      <c r="AL281" s="1028"/>
      <c r="AM281" s="1028"/>
      <c r="AN281" s="1028"/>
      <c r="AO281" s="1028"/>
      <c r="AP281" s="1028"/>
      <c r="AQ281" s="1028"/>
      <c r="AR281" s="1028"/>
      <c r="AS281" s="1028"/>
    </row>
    <row r="282" spans="1:45" ht="12.75" customHeight="1">
      <c r="A282" s="1028"/>
      <c r="B282" s="1028"/>
      <c r="C282" s="1028"/>
      <c r="D282" s="1102"/>
      <c r="E282" s="1028"/>
      <c r="F282" s="1028"/>
      <c r="G282" s="1028"/>
      <c r="H282" s="1028"/>
      <c r="I282" s="1028"/>
      <c r="J282" s="1102"/>
      <c r="K282" s="1028"/>
      <c r="L282" s="1028"/>
      <c r="M282" s="1028"/>
      <c r="N282" s="1028"/>
      <c r="O282" s="1028"/>
      <c r="P282" s="1028"/>
      <c r="Q282" s="1028"/>
      <c r="R282" s="1162"/>
      <c r="S282" s="713"/>
      <c r="T282" s="747"/>
      <c r="U282" s="1028"/>
      <c r="V282" s="1102"/>
      <c r="W282" s="1165"/>
      <c r="X282" s="1028"/>
      <c r="Y282" s="1028"/>
      <c r="Z282" s="1028"/>
      <c r="AA282" s="1028"/>
      <c r="AB282" s="1028"/>
      <c r="AC282" s="1028"/>
      <c r="AD282" s="1028"/>
      <c r="AE282" s="1028"/>
      <c r="AF282" s="1028"/>
      <c r="AG282" s="1028"/>
      <c r="AH282" s="1028"/>
      <c r="AI282" s="1028"/>
      <c r="AJ282" s="1028"/>
      <c r="AK282" s="1028"/>
      <c r="AL282" s="1028"/>
      <c r="AM282" s="1028"/>
      <c r="AN282" s="1028"/>
      <c r="AO282" s="1028"/>
      <c r="AP282" s="1028"/>
      <c r="AQ282" s="1028"/>
      <c r="AR282" s="1028"/>
      <c r="AS282" s="1028"/>
    </row>
    <row r="283" spans="1:45" ht="12.75" customHeight="1">
      <c r="A283" s="1028"/>
      <c r="B283" s="1028"/>
      <c r="C283" s="1028"/>
      <c r="D283" s="1102"/>
      <c r="E283" s="1028"/>
      <c r="F283" s="1028"/>
      <c r="G283" s="1028"/>
      <c r="H283" s="1028"/>
      <c r="I283" s="1028"/>
      <c r="J283" s="1102"/>
      <c r="K283" s="1028"/>
      <c r="L283" s="1028"/>
      <c r="M283" s="1028"/>
      <c r="N283" s="1028"/>
      <c r="O283" s="1028"/>
      <c r="P283" s="1028"/>
      <c r="Q283" s="1028"/>
      <c r="R283" s="1162"/>
      <c r="S283" s="713"/>
      <c r="T283" s="747"/>
      <c r="U283" s="1028"/>
      <c r="V283" s="1102"/>
      <c r="W283" s="1165"/>
      <c r="X283" s="1028"/>
      <c r="Y283" s="1028"/>
      <c r="Z283" s="1028"/>
      <c r="AA283" s="1028"/>
      <c r="AB283" s="1028"/>
      <c r="AC283" s="1028"/>
      <c r="AD283" s="1028"/>
      <c r="AE283" s="1028"/>
      <c r="AF283" s="1028"/>
      <c r="AG283" s="1028"/>
      <c r="AH283" s="1028"/>
      <c r="AI283" s="1028"/>
      <c r="AJ283" s="1028"/>
      <c r="AK283" s="1028"/>
      <c r="AL283" s="1028"/>
      <c r="AM283" s="1028"/>
      <c r="AN283" s="1028"/>
      <c r="AO283" s="1028"/>
      <c r="AP283" s="1028"/>
      <c r="AQ283" s="1028"/>
      <c r="AR283" s="1028"/>
      <c r="AS283" s="1028"/>
    </row>
    <row r="284" spans="1:45" ht="12.75" customHeight="1">
      <c r="A284" s="1028"/>
      <c r="B284" s="1028"/>
      <c r="C284" s="1028"/>
      <c r="D284" s="1102"/>
      <c r="E284" s="1028"/>
      <c r="F284" s="1028"/>
      <c r="G284" s="1028"/>
      <c r="H284" s="1028"/>
      <c r="I284" s="1028"/>
      <c r="J284" s="1102"/>
      <c r="K284" s="1028"/>
      <c r="L284" s="1028"/>
      <c r="M284" s="1028"/>
      <c r="N284" s="1028"/>
      <c r="O284" s="1028"/>
      <c r="P284" s="1028"/>
      <c r="Q284" s="1028"/>
      <c r="R284" s="1162"/>
      <c r="S284" s="713"/>
      <c r="T284" s="747"/>
      <c r="U284" s="1028"/>
      <c r="V284" s="1102"/>
      <c r="W284" s="1165"/>
      <c r="X284" s="1028"/>
      <c r="Y284" s="1028"/>
      <c r="Z284" s="1028"/>
      <c r="AA284" s="1028"/>
      <c r="AB284" s="1028"/>
      <c r="AC284" s="1028"/>
      <c r="AD284" s="1028"/>
      <c r="AE284" s="1028"/>
      <c r="AF284" s="1028"/>
      <c r="AG284" s="1028"/>
      <c r="AH284" s="1028"/>
      <c r="AI284" s="1028"/>
      <c r="AJ284" s="1028"/>
      <c r="AK284" s="1028"/>
      <c r="AL284" s="1028"/>
      <c r="AM284" s="1028"/>
      <c r="AN284" s="1028"/>
      <c r="AO284" s="1028"/>
      <c r="AP284" s="1028"/>
      <c r="AQ284" s="1028"/>
      <c r="AR284" s="1028"/>
      <c r="AS284" s="1028"/>
    </row>
    <row r="285" spans="1:45" ht="12.75" customHeight="1">
      <c r="A285" s="1028"/>
      <c r="B285" s="1028"/>
      <c r="C285" s="1028"/>
      <c r="D285" s="1102"/>
      <c r="E285" s="1028"/>
      <c r="F285" s="1028"/>
      <c r="G285" s="1028"/>
      <c r="H285" s="1028"/>
      <c r="I285" s="1028"/>
      <c r="J285" s="1102"/>
      <c r="K285" s="1028"/>
      <c r="L285" s="1028"/>
      <c r="M285" s="1028"/>
      <c r="N285" s="1028"/>
      <c r="O285" s="1028"/>
      <c r="P285" s="1028"/>
      <c r="Q285" s="1028"/>
      <c r="R285" s="1162"/>
      <c r="S285" s="713"/>
      <c r="T285" s="747"/>
      <c r="U285" s="1028"/>
      <c r="V285" s="1102"/>
      <c r="W285" s="1165"/>
      <c r="X285" s="1028"/>
      <c r="Y285" s="1028"/>
      <c r="Z285" s="1028"/>
      <c r="AA285" s="1028"/>
      <c r="AB285" s="1028"/>
      <c r="AC285" s="1028"/>
      <c r="AD285" s="1028"/>
      <c r="AE285" s="1028"/>
      <c r="AF285" s="1028"/>
      <c r="AG285" s="1028"/>
      <c r="AH285" s="1028"/>
      <c r="AI285" s="1028"/>
      <c r="AJ285" s="1028"/>
      <c r="AK285" s="1028"/>
      <c r="AL285" s="1028"/>
      <c r="AM285" s="1028"/>
      <c r="AN285" s="1028"/>
      <c r="AO285" s="1028"/>
      <c r="AP285" s="1028"/>
      <c r="AQ285" s="1028"/>
      <c r="AR285" s="1028"/>
      <c r="AS285" s="1028"/>
    </row>
    <row r="286" spans="1:45" ht="12.75" customHeight="1">
      <c r="A286" s="1028"/>
      <c r="B286" s="1028"/>
      <c r="C286" s="1028"/>
      <c r="D286" s="1102"/>
      <c r="E286" s="1028"/>
      <c r="F286" s="1028"/>
      <c r="G286" s="1028"/>
      <c r="H286" s="1028"/>
      <c r="I286" s="1028"/>
      <c r="J286" s="1102"/>
      <c r="K286" s="1028"/>
      <c r="L286" s="1028"/>
      <c r="M286" s="1028"/>
      <c r="N286" s="1028"/>
      <c r="O286" s="1028"/>
      <c r="P286" s="1028"/>
      <c r="Q286" s="1028"/>
      <c r="R286" s="1162"/>
      <c r="S286" s="713"/>
      <c r="T286" s="747"/>
      <c r="U286" s="1028"/>
      <c r="V286" s="1102"/>
      <c r="W286" s="1165"/>
      <c r="X286" s="1028"/>
      <c r="Y286" s="1028"/>
      <c r="Z286" s="1028"/>
      <c r="AA286" s="1028"/>
      <c r="AB286" s="1028"/>
      <c r="AC286" s="1028"/>
      <c r="AD286" s="1028"/>
      <c r="AE286" s="1028"/>
      <c r="AF286" s="1028"/>
      <c r="AG286" s="1028"/>
      <c r="AH286" s="1028"/>
      <c r="AI286" s="1028"/>
      <c r="AJ286" s="1028"/>
      <c r="AK286" s="1028"/>
      <c r="AL286" s="1028"/>
      <c r="AM286" s="1028"/>
      <c r="AN286" s="1028"/>
      <c r="AO286" s="1028"/>
      <c r="AP286" s="1028"/>
      <c r="AQ286" s="1028"/>
      <c r="AR286" s="1028"/>
      <c r="AS286" s="1028"/>
    </row>
    <row r="287" spans="1:45" ht="12.75" customHeight="1">
      <c r="A287" s="1028"/>
      <c r="B287" s="1028"/>
      <c r="C287" s="1028"/>
      <c r="D287" s="1102"/>
      <c r="E287" s="1028"/>
      <c r="F287" s="1028"/>
      <c r="G287" s="1028"/>
      <c r="H287" s="1028"/>
      <c r="I287" s="1028"/>
      <c r="J287" s="1102"/>
      <c r="K287" s="1028"/>
      <c r="L287" s="1028"/>
      <c r="M287" s="1028"/>
      <c r="N287" s="1028"/>
      <c r="O287" s="1028"/>
      <c r="P287" s="1028"/>
      <c r="Q287" s="1028"/>
      <c r="R287" s="1162"/>
      <c r="S287" s="713"/>
      <c r="T287" s="747"/>
      <c r="U287" s="1028"/>
      <c r="V287" s="1102"/>
      <c r="W287" s="1165"/>
      <c r="X287" s="1028"/>
      <c r="Y287" s="1028"/>
      <c r="Z287" s="1028"/>
      <c r="AA287" s="1028"/>
      <c r="AB287" s="1028"/>
      <c r="AC287" s="1028"/>
      <c r="AD287" s="1028"/>
      <c r="AE287" s="1028"/>
      <c r="AF287" s="1028"/>
      <c r="AG287" s="1028"/>
      <c r="AH287" s="1028"/>
      <c r="AI287" s="1028"/>
      <c r="AJ287" s="1028"/>
      <c r="AK287" s="1028"/>
      <c r="AL287" s="1028"/>
      <c r="AM287" s="1028"/>
      <c r="AN287" s="1028"/>
      <c r="AO287" s="1028"/>
      <c r="AP287" s="1028"/>
      <c r="AQ287" s="1028"/>
      <c r="AR287" s="1028"/>
      <c r="AS287" s="1028"/>
    </row>
    <row r="288" spans="1:45" ht="12.75" customHeight="1">
      <c r="A288" s="1028"/>
      <c r="B288" s="1028"/>
      <c r="C288" s="1028"/>
      <c r="D288" s="1102"/>
      <c r="E288" s="1028"/>
      <c r="F288" s="1028"/>
      <c r="G288" s="1028"/>
      <c r="H288" s="1028"/>
      <c r="I288" s="1028"/>
      <c r="J288" s="1102"/>
      <c r="K288" s="1028"/>
      <c r="L288" s="1028"/>
      <c r="M288" s="1028"/>
      <c r="N288" s="1028"/>
      <c r="O288" s="1028"/>
      <c r="P288" s="1028"/>
      <c r="Q288" s="1028"/>
      <c r="R288" s="1162"/>
      <c r="S288" s="713"/>
      <c r="T288" s="747"/>
      <c r="U288" s="1028"/>
      <c r="V288" s="1102"/>
      <c r="W288" s="1165"/>
      <c r="X288" s="1028"/>
      <c r="Y288" s="1028"/>
      <c r="Z288" s="1028"/>
      <c r="AA288" s="1028"/>
      <c r="AB288" s="1028"/>
      <c r="AC288" s="1028"/>
      <c r="AD288" s="1028"/>
      <c r="AE288" s="1028"/>
      <c r="AF288" s="1028"/>
      <c r="AG288" s="1028"/>
      <c r="AH288" s="1028"/>
      <c r="AI288" s="1028"/>
      <c r="AJ288" s="1028"/>
      <c r="AK288" s="1028"/>
      <c r="AL288" s="1028"/>
      <c r="AM288" s="1028"/>
      <c r="AN288" s="1028"/>
      <c r="AO288" s="1028"/>
      <c r="AP288" s="1028"/>
      <c r="AQ288" s="1028"/>
      <c r="AR288" s="1028"/>
      <c r="AS288" s="1028"/>
    </row>
    <row r="289" spans="1:45" ht="12.75" customHeight="1">
      <c r="A289" s="1028"/>
      <c r="B289" s="1028"/>
      <c r="C289" s="1028"/>
      <c r="D289" s="1102"/>
      <c r="E289" s="1028"/>
      <c r="F289" s="1028"/>
      <c r="G289" s="1028"/>
      <c r="H289" s="1028"/>
      <c r="I289" s="1028"/>
      <c r="J289" s="1102"/>
      <c r="K289" s="1028"/>
      <c r="L289" s="1028"/>
      <c r="M289" s="1028"/>
      <c r="N289" s="1028"/>
      <c r="O289" s="1028"/>
      <c r="P289" s="1028"/>
      <c r="Q289" s="1028"/>
      <c r="R289" s="1162"/>
      <c r="S289" s="713"/>
      <c r="T289" s="747"/>
      <c r="U289" s="1028"/>
      <c r="V289" s="1102"/>
      <c r="W289" s="1165"/>
      <c r="X289" s="1028"/>
      <c r="Y289" s="1028"/>
      <c r="Z289" s="1028"/>
      <c r="AA289" s="1028"/>
      <c r="AB289" s="1028"/>
      <c r="AC289" s="1028"/>
      <c r="AD289" s="1028"/>
      <c r="AE289" s="1028"/>
      <c r="AF289" s="1028"/>
      <c r="AG289" s="1028"/>
      <c r="AH289" s="1028"/>
      <c r="AI289" s="1028"/>
      <c r="AJ289" s="1028"/>
      <c r="AK289" s="1028"/>
      <c r="AL289" s="1028"/>
      <c r="AM289" s="1028"/>
      <c r="AN289" s="1028"/>
      <c r="AO289" s="1028"/>
      <c r="AP289" s="1028"/>
      <c r="AQ289" s="1028"/>
      <c r="AR289" s="1028"/>
      <c r="AS289" s="1028"/>
    </row>
    <row r="290" spans="1:45" ht="12.75" customHeight="1">
      <c r="A290" s="1028"/>
      <c r="B290" s="1028"/>
      <c r="C290" s="1028"/>
      <c r="D290" s="1102"/>
      <c r="E290" s="1028"/>
      <c r="F290" s="1028"/>
      <c r="G290" s="1028"/>
      <c r="H290" s="1028"/>
      <c r="I290" s="1028"/>
      <c r="J290" s="1102"/>
      <c r="K290" s="1028"/>
      <c r="L290" s="1028"/>
      <c r="M290" s="1028"/>
      <c r="N290" s="1028"/>
      <c r="O290" s="1028"/>
      <c r="P290" s="1028"/>
      <c r="Q290" s="1028"/>
      <c r="R290" s="1162"/>
      <c r="S290" s="713"/>
      <c r="T290" s="747"/>
      <c r="U290" s="1028"/>
      <c r="V290" s="1102"/>
      <c r="W290" s="1165"/>
      <c r="X290" s="1028"/>
      <c r="Y290" s="1028"/>
      <c r="Z290" s="1028"/>
      <c r="AA290" s="1028"/>
      <c r="AB290" s="1028"/>
      <c r="AC290" s="1028"/>
      <c r="AD290" s="1028"/>
      <c r="AE290" s="1028"/>
      <c r="AF290" s="1028"/>
      <c r="AG290" s="1028"/>
      <c r="AH290" s="1028"/>
      <c r="AI290" s="1028"/>
      <c r="AJ290" s="1028"/>
      <c r="AK290" s="1028"/>
      <c r="AL290" s="1028"/>
      <c r="AM290" s="1028"/>
      <c r="AN290" s="1028"/>
      <c r="AO290" s="1028"/>
      <c r="AP290" s="1028"/>
      <c r="AQ290" s="1028"/>
      <c r="AR290" s="1028"/>
      <c r="AS290" s="1028"/>
    </row>
    <row r="291" spans="1:45" ht="12.75" customHeight="1">
      <c r="A291" s="1028"/>
      <c r="B291" s="1028"/>
      <c r="C291" s="1028"/>
      <c r="D291" s="1102"/>
      <c r="E291" s="1028"/>
      <c r="F291" s="1028"/>
      <c r="G291" s="1028"/>
      <c r="H291" s="1028"/>
      <c r="I291" s="1028"/>
      <c r="J291" s="1102"/>
      <c r="K291" s="1028"/>
      <c r="L291" s="1028"/>
      <c r="M291" s="1028"/>
      <c r="N291" s="1028"/>
      <c r="O291" s="1028"/>
      <c r="P291" s="1028"/>
      <c r="Q291" s="1028"/>
      <c r="R291" s="1162"/>
      <c r="S291" s="713"/>
      <c r="T291" s="747"/>
      <c r="U291" s="1028"/>
      <c r="V291" s="1102"/>
      <c r="W291" s="1165"/>
      <c r="X291" s="1028"/>
      <c r="Y291" s="1028"/>
      <c r="Z291" s="1028"/>
      <c r="AA291" s="1028"/>
      <c r="AB291" s="1028"/>
      <c r="AC291" s="1028"/>
      <c r="AD291" s="1028"/>
      <c r="AE291" s="1028"/>
      <c r="AF291" s="1028"/>
      <c r="AG291" s="1028"/>
      <c r="AH291" s="1028"/>
      <c r="AI291" s="1028"/>
      <c r="AJ291" s="1028"/>
      <c r="AK291" s="1028"/>
      <c r="AL291" s="1028"/>
      <c r="AM291" s="1028"/>
      <c r="AN291" s="1028"/>
      <c r="AO291" s="1028"/>
      <c r="AP291" s="1028"/>
      <c r="AQ291" s="1028"/>
      <c r="AR291" s="1028"/>
      <c r="AS291" s="1028"/>
    </row>
    <row r="292" spans="1:45" ht="12.75" customHeight="1">
      <c r="A292" s="1028"/>
      <c r="B292" s="1028"/>
      <c r="C292" s="1028"/>
      <c r="D292" s="1102"/>
      <c r="E292" s="1028"/>
      <c r="F292" s="1028"/>
      <c r="G292" s="1028"/>
      <c r="H292" s="1028"/>
      <c r="I292" s="1028"/>
      <c r="J292" s="1102"/>
      <c r="K292" s="1028"/>
      <c r="L292" s="1028"/>
      <c r="M292" s="1028"/>
      <c r="N292" s="1028"/>
      <c r="O292" s="1028"/>
      <c r="P292" s="1028"/>
      <c r="Q292" s="1028"/>
      <c r="R292" s="1162"/>
      <c r="S292" s="713"/>
      <c r="T292" s="747"/>
      <c r="U292" s="1028"/>
      <c r="V292" s="1102"/>
      <c r="W292" s="1165"/>
      <c r="X292" s="1028"/>
      <c r="Y292" s="1028"/>
      <c r="Z292" s="1028"/>
      <c r="AA292" s="1028"/>
      <c r="AB292" s="1028"/>
      <c r="AC292" s="1028"/>
      <c r="AD292" s="1028"/>
      <c r="AE292" s="1028"/>
      <c r="AF292" s="1028"/>
      <c r="AG292" s="1028"/>
      <c r="AH292" s="1028"/>
      <c r="AI292" s="1028"/>
      <c r="AJ292" s="1028"/>
      <c r="AK292" s="1028"/>
      <c r="AL292" s="1028"/>
      <c r="AM292" s="1028"/>
      <c r="AN292" s="1028"/>
      <c r="AO292" s="1028"/>
      <c r="AP292" s="1028"/>
      <c r="AQ292" s="1028"/>
      <c r="AR292" s="1028"/>
      <c r="AS292" s="1028"/>
    </row>
    <row r="293" spans="1:45" ht="12.75" customHeight="1">
      <c r="A293" s="1028"/>
      <c r="B293" s="1028"/>
      <c r="C293" s="1028"/>
      <c r="D293" s="1102"/>
      <c r="E293" s="1028"/>
      <c r="F293" s="1028"/>
      <c r="G293" s="1028"/>
      <c r="H293" s="1028"/>
      <c r="I293" s="1028"/>
      <c r="J293" s="1102"/>
      <c r="K293" s="1028"/>
      <c r="L293" s="1028"/>
      <c r="M293" s="1028"/>
      <c r="N293" s="1028"/>
      <c r="O293" s="1028"/>
      <c r="P293" s="1028"/>
      <c r="Q293" s="1028"/>
      <c r="R293" s="1162"/>
      <c r="S293" s="713"/>
      <c r="T293" s="747"/>
      <c r="U293" s="1028"/>
      <c r="V293" s="1102"/>
      <c r="W293" s="1165"/>
      <c r="X293" s="1028"/>
      <c r="Y293" s="1028"/>
      <c r="Z293" s="1028"/>
      <c r="AA293" s="1028"/>
      <c r="AB293" s="1028"/>
      <c r="AC293" s="1028"/>
      <c r="AD293" s="1028"/>
      <c r="AE293" s="1028"/>
      <c r="AF293" s="1028"/>
      <c r="AG293" s="1028"/>
      <c r="AH293" s="1028"/>
      <c r="AI293" s="1028"/>
      <c r="AJ293" s="1028"/>
      <c r="AK293" s="1028"/>
      <c r="AL293" s="1028"/>
      <c r="AM293" s="1028"/>
      <c r="AN293" s="1028"/>
      <c r="AO293" s="1028"/>
      <c r="AP293" s="1028"/>
      <c r="AQ293" s="1028"/>
      <c r="AR293" s="1028"/>
      <c r="AS293" s="1028"/>
    </row>
    <row r="294" spans="1:45" ht="12.75" customHeight="1">
      <c r="A294" s="1028"/>
      <c r="B294" s="1028"/>
      <c r="C294" s="1028"/>
      <c r="D294" s="1102"/>
      <c r="E294" s="1028"/>
      <c r="F294" s="1028"/>
      <c r="G294" s="1028"/>
      <c r="H294" s="1028"/>
      <c r="I294" s="1028"/>
      <c r="J294" s="1102"/>
      <c r="K294" s="1028"/>
      <c r="L294" s="1028"/>
      <c r="M294" s="1028"/>
      <c r="N294" s="1028"/>
      <c r="O294" s="1028"/>
      <c r="P294" s="1028"/>
      <c r="Q294" s="1028"/>
      <c r="R294" s="1162"/>
      <c r="S294" s="713"/>
      <c r="T294" s="747"/>
      <c r="U294" s="1028"/>
      <c r="V294" s="1102"/>
      <c r="W294" s="1165"/>
      <c r="X294" s="1028"/>
      <c r="Y294" s="1028"/>
      <c r="Z294" s="1028"/>
      <c r="AA294" s="1028"/>
      <c r="AB294" s="1028"/>
      <c r="AC294" s="1028"/>
      <c r="AD294" s="1028"/>
      <c r="AE294" s="1028"/>
      <c r="AF294" s="1028"/>
      <c r="AG294" s="1028"/>
      <c r="AH294" s="1028"/>
      <c r="AI294" s="1028"/>
      <c r="AJ294" s="1028"/>
      <c r="AK294" s="1028"/>
      <c r="AL294" s="1028"/>
      <c r="AM294" s="1028"/>
      <c r="AN294" s="1028"/>
      <c r="AO294" s="1028"/>
      <c r="AP294" s="1028"/>
      <c r="AQ294" s="1028"/>
      <c r="AR294" s="1028"/>
      <c r="AS294" s="1028"/>
    </row>
    <row r="295" spans="1:45" ht="12.75" customHeight="1">
      <c r="A295" s="1028"/>
      <c r="B295" s="1028"/>
      <c r="C295" s="1028"/>
      <c r="D295" s="1102"/>
      <c r="E295" s="1028"/>
      <c r="F295" s="1028"/>
      <c r="G295" s="1028"/>
      <c r="H295" s="1028"/>
      <c r="I295" s="1028"/>
      <c r="J295" s="1102"/>
      <c r="K295" s="1028"/>
      <c r="L295" s="1028"/>
      <c r="M295" s="1028"/>
      <c r="N295" s="1028"/>
      <c r="O295" s="1028"/>
      <c r="P295" s="1028"/>
      <c r="Q295" s="1028"/>
      <c r="R295" s="1162"/>
      <c r="S295" s="713"/>
      <c r="T295" s="747"/>
      <c r="U295" s="1028"/>
      <c r="V295" s="1102"/>
      <c r="W295" s="1165"/>
      <c r="X295" s="1028"/>
      <c r="Y295" s="1028"/>
      <c r="Z295" s="1028"/>
      <c r="AA295" s="1028"/>
      <c r="AB295" s="1028"/>
      <c r="AC295" s="1028"/>
      <c r="AD295" s="1028"/>
      <c r="AE295" s="1028"/>
      <c r="AF295" s="1028"/>
      <c r="AG295" s="1028"/>
      <c r="AH295" s="1028"/>
      <c r="AI295" s="1028"/>
      <c r="AJ295" s="1028"/>
      <c r="AK295" s="1028"/>
      <c r="AL295" s="1028"/>
      <c r="AM295" s="1028"/>
      <c r="AN295" s="1028"/>
      <c r="AO295" s="1028"/>
      <c r="AP295" s="1028"/>
      <c r="AQ295" s="1028"/>
      <c r="AR295" s="1028"/>
      <c r="AS295" s="1028"/>
    </row>
    <row r="296" spans="1:45" ht="12.75" customHeight="1">
      <c r="A296" s="1028"/>
      <c r="B296" s="1028"/>
      <c r="C296" s="1028"/>
      <c r="D296" s="1102"/>
      <c r="E296" s="1028"/>
      <c r="F296" s="1028"/>
      <c r="G296" s="1028"/>
      <c r="H296" s="1028"/>
      <c r="I296" s="1028"/>
      <c r="J296" s="1102"/>
      <c r="K296" s="1028"/>
      <c r="L296" s="1028"/>
      <c r="M296" s="1028"/>
      <c r="N296" s="1028"/>
      <c r="O296" s="1028"/>
      <c r="P296" s="1028"/>
      <c r="Q296" s="1028"/>
      <c r="R296" s="1162"/>
      <c r="S296" s="713"/>
      <c r="T296" s="747"/>
      <c r="U296" s="1028"/>
      <c r="V296" s="1102"/>
      <c r="W296" s="1165"/>
      <c r="X296" s="1028"/>
      <c r="Y296" s="1028"/>
      <c r="Z296" s="1028"/>
      <c r="AA296" s="1028"/>
      <c r="AB296" s="1028"/>
      <c r="AC296" s="1028"/>
      <c r="AD296" s="1028"/>
      <c r="AE296" s="1028"/>
      <c r="AF296" s="1028"/>
      <c r="AG296" s="1028"/>
      <c r="AH296" s="1028"/>
      <c r="AI296" s="1028"/>
      <c r="AJ296" s="1028"/>
      <c r="AK296" s="1028"/>
      <c r="AL296" s="1028"/>
      <c r="AM296" s="1028"/>
      <c r="AN296" s="1028"/>
      <c r="AO296" s="1028"/>
      <c r="AP296" s="1028"/>
      <c r="AQ296" s="1028"/>
      <c r="AR296" s="1028"/>
      <c r="AS296" s="1028"/>
    </row>
    <row r="297" spans="1:45" ht="12.75" customHeight="1">
      <c r="A297" s="1028"/>
      <c r="B297" s="1028"/>
      <c r="C297" s="1028"/>
      <c r="D297" s="1102"/>
      <c r="E297" s="1028"/>
      <c r="F297" s="1028"/>
      <c r="G297" s="1028"/>
      <c r="H297" s="1028"/>
      <c r="I297" s="1028"/>
      <c r="J297" s="1102"/>
      <c r="K297" s="1028"/>
      <c r="L297" s="1028"/>
      <c r="M297" s="1028"/>
      <c r="N297" s="1028"/>
      <c r="O297" s="1028"/>
      <c r="P297" s="1028"/>
      <c r="Q297" s="1028"/>
      <c r="R297" s="1162"/>
      <c r="S297" s="713"/>
      <c r="T297" s="747"/>
      <c r="U297" s="1028"/>
      <c r="V297" s="1102"/>
      <c r="W297" s="1165"/>
      <c r="X297" s="1028"/>
      <c r="Y297" s="1028"/>
      <c r="Z297" s="1028"/>
      <c r="AA297" s="1028"/>
      <c r="AB297" s="1028"/>
      <c r="AC297" s="1028"/>
      <c r="AD297" s="1028"/>
      <c r="AE297" s="1028"/>
      <c r="AF297" s="1028"/>
      <c r="AG297" s="1028"/>
      <c r="AH297" s="1028"/>
      <c r="AI297" s="1028"/>
      <c r="AJ297" s="1028"/>
      <c r="AK297" s="1028"/>
      <c r="AL297" s="1028"/>
      <c r="AM297" s="1028"/>
      <c r="AN297" s="1028"/>
      <c r="AO297" s="1028"/>
      <c r="AP297" s="1028"/>
      <c r="AQ297" s="1028"/>
      <c r="AR297" s="1028"/>
      <c r="AS297" s="1028"/>
    </row>
    <row r="298" spans="1:45" ht="12.75" customHeight="1">
      <c r="A298" s="1028"/>
      <c r="B298" s="1028"/>
      <c r="C298" s="1028"/>
      <c r="D298" s="1102"/>
      <c r="E298" s="1028"/>
      <c r="F298" s="1028"/>
      <c r="G298" s="1028"/>
      <c r="H298" s="1028"/>
      <c r="I298" s="1028"/>
      <c r="J298" s="1102"/>
      <c r="K298" s="1028"/>
      <c r="L298" s="1028"/>
      <c r="M298" s="1028"/>
      <c r="N298" s="1028"/>
      <c r="O298" s="1028"/>
      <c r="P298" s="1028"/>
      <c r="Q298" s="1028"/>
      <c r="R298" s="1162"/>
      <c r="S298" s="713"/>
      <c r="T298" s="747"/>
      <c r="U298" s="1028"/>
      <c r="V298" s="1102"/>
      <c r="W298" s="1165"/>
      <c r="X298" s="1028"/>
      <c r="Y298" s="1028"/>
      <c r="Z298" s="1028"/>
      <c r="AA298" s="1028"/>
      <c r="AB298" s="1028"/>
      <c r="AC298" s="1028"/>
      <c r="AD298" s="1028"/>
      <c r="AE298" s="1028"/>
      <c r="AF298" s="1028"/>
      <c r="AG298" s="1028"/>
      <c r="AH298" s="1028"/>
      <c r="AI298" s="1028"/>
      <c r="AJ298" s="1028"/>
      <c r="AK298" s="1028"/>
      <c r="AL298" s="1028"/>
      <c r="AM298" s="1028"/>
      <c r="AN298" s="1028"/>
      <c r="AO298" s="1028"/>
      <c r="AP298" s="1028"/>
      <c r="AQ298" s="1028"/>
      <c r="AR298" s="1028"/>
      <c r="AS298" s="1028"/>
    </row>
    <row r="299" spans="1:45" ht="12.75" customHeight="1">
      <c r="A299" s="1028"/>
      <c r="B299" s="1028"/>
      <c r="C299" s="1028"/>
      <c r="D299" s="1102"/>
      <c r="E299" s="1028"/>
      <c r="F299" s="1028"/>
      <c r="G299" s="1028"/>
      <c r="H299" s="1028"/>
      <c r="I299" s="1028"/>
      <c r="J299" s="1102"/>
      <c r="K299" s="1028"/>
      <c r="L299" s="1028"/>
      <c r="M299" s="1028"/>
      <c r="N299" s="1028"/>
      <c r="O299" s="1028"/>
      <c r="P299" s="1028"/>
      <c r="Q299" s="1028"/>
      <c r="R299" s="1162"/>
      <c r="S299" s="713"/>
      <c r="T299" s="747"/>
      <c r="U299" s="1028"/>
      <c r="V299" s="1102"/>
      <c r="W299" s="1165"/>
      <c r="X299" s="1028"/>
      <c r="Y299" s="1028"/>
      <c r="Z299" s="1028"/>
      <c r="AA299" s="1028"/>
      <c r="AB299" s="1028"/>
      <c r="AC299" s="1028"/>
      <c r="AD299" s="1028"/>
      <c r="AE299" s="1028"/>
      <c r="AF299" s="1028"/>
      <c r="AG299" s="1028"/>
      <c r="AH299" s="1028"/>
      <c r="AI299" s="1028"/>
      <c r="AJ299" s="1028"/>
      <c r="AK299" s="1028"/>
      <c r="AL299" s="1028"/>
      <c r="AM299" s="1028"/>
      <c r="AN299" s="1028"/>
      <c r="AO299" s="1028"/>
      <c r="AP299" s="1028"/>
      <c r="AQ299" s="1028"/>
      <c r="AR299" s="1028"/>
      <c r="AS299" s="1028"/>
    </row>
    <row r="300" spans="1:45" ht="12.75" customHeight="1">
      <c r="A300" s="1028"/>
      <c r="B300" s="1028"/>
      <c r="C300" s="1028"/>
      <c r="D300" s="1102"/>
      <c r="E300" s="1028"/>
      <c r="F300" s="1028"/>
      <c r="G300" s="1028"/>
      <c r="H300" s="1028"/>
      <c r="I300" s="1028"/>
      <c r="J300" s="1102"/>
      <c r="K300" s="1028"/>
      <c r="L300" s="1028"/>
      <c r="M300" s="1028"/>
      <c r="N300" s="1028"/>
      <c r="O300" s="1028"/>
      <c r="P300" s="1028"/>
      <c r="Q300" s="1028"/>
      <c r="R300" s="1162"/>
      <c r="S300" s="713"/>
      <c r="T300" s="747"/>
      <c r="U300" s="1028"/>
      <c r="V300" s="1102"/>
      <c r="W300" s="1165"/>
      <c r="X300" s="1028"/>
      <c r="Y300" s="1028"/>
      <c r="Z300" s="1028"/>
      <c r="AA300" s="1028"/>
      <c r="AB300" s="1028"/>
      <c r="AC300" s="1028"/>
      <c r="AD300" s="1028"/>
      <c r="AE300" s="1028"/>
      <c r="AF300" s="1028"/>
      <c r="AG300" s="1028"/>
      <c r="AH300" s="1028"/>
      <c r="AI300" s="1028"/>
      <c r="AJ300" s="1028"/>
      <c r="AK300" s="1028"/>
      <c r="AL300" s="1028"/>
      <c r="AM300" s="1028"/>
      <c r="AN300" s="1028"/>
      <c r="AO300" s="1028"/>
      <c r="AP300" s="1028"/>
      <c r="AQ300" s="1028"/>
      <c r="AR300" s="1028"/>
      <c r="AS300" s="1028"/>
    </row>
    <row r="301" spans="1:45" ht="12.75" customHeight="1">
      <c r="A301" s="1028"/>
      <c r="B301" s="1028"/>
      <c r="C301" s="1028"/>
      <c r="D301" s="1102"/>
      <c r="E301" s="1028"/>
      <c r="F301" s="1028"/>
      <c r="G301" s="1028"/>
      <c r="H301" s="1028"/>
      <c r="I301" s="1028"/>
      <c r="J301" s="1102"/>
      <c r="K301" s="1028"/>
      <c r="L301" s="1028"/>
      <c r="M301" s="1028"/>
      <c r="N301" s="1028"/>
      <c r="O301" s="1028"/>
      <c r="P301" s="1028"/>
      <c r="Q301" s="1028"/>
      <c r="R301" s="1162"/>
      <c r="S301" s="713"/>
      <c r="T301" s="747"/>
      <c r="U301" s="1028"/>
      <c r="V301" s="1102"/>
      <c r="W301" s="1165"/>
      <c r="X301" s="1028"/>
      <c r="Y301" s="1028"/>
      <c r="Z301" s="1028"/>
      <c r="AA301" s="1028"/>
      <c r="AB301" s="1028"/>
      <c r="AC301" s="1028"/>
      <c r="AD301" s="1028"/>
      <c r="AE301" s="1028"/>
      <c r="AF301" s="1028"/>
      <c r="AG301" s="1028"/>
      <c r="AH301" s="1028"/>
      <c r="AI301" s="1028"/>
      <c r="AJ301" s="1028"/>
      <c r="AK301" s="1028"/>
      <c r="AL301" s="1028"/>
      <c r="AM301" s="1028"/>
      <c r="AN301" s="1028"/>
      <c r="AO301" s="1028"/>
      <c r="AP301" s="1028"/>
      <c r="AQ301" s="1028"/>
      <c r="AR301" s="1028"/>
      <c r="AS301" s="1028"/>
    </row>
    <row r="302" spans="1:45" ht="12.75" customHeight="1">
      <c r="A302" s="1028"/>
      <c r="B302" s="1028"/>
      <c r="C302" s="1028"/>
      <c r="D302" s="1102"/>
      <c r="E302" s="1028"/>
      <c r="F302" s="1028"/>
      <c r="G302" s="1028"/>
      <c r="H302" s="1028"/>
      <c r="I302" s="1028"/>
      <c r="J302" s="1102"/>
      <c r="K302" s="1028"/>
      <c r="L302" s="1028"/>
      <c r="M302" s="1028"/>
      <c r="N302" s="1028"/>
      <c r="O302" s="1028"/>
      <c r="P302" s="1028"/>
      <c r="Q302" s="1028"/>
      <c r="R302" s="1162"/>
      <c r="S302" s="713"/>
      <c r="T302" s="747"/>
      <c r="U302" s="1028"/>
      <c r="V302" s="1102"/>
      <c r="W302" s="1165"/>
      <c r="X302" s="1028"/>
      <c r="Y302" s="1028"/>
      <c r="Z302" s="1028"/>
      <c r="AA302" s="1028"/>
      <c r="AB302" s="1028"/>
      <c r="AC302" s="1028"/>
      <c r="AD302" s="1028"/>
      <c r="AE302" s="1028"/>
      <c r="AF302" s="1028"/>
      <c r="AG302" s="1028"/>
      <c r="AH302" s="1028"/>
      <c r="AI302" s="1028"/>
      <c r="AJ302" s="1028"/>
      <c r="AK302" s="1028"/>
      <c r="AL302" s="1028"/>
      <c r="AM302" s="1028"/>
      <c r="AN302" s="1028"/>
      <c r="AO302" s="1028"/>
      <c r="AP302" s="1028"/>
      <c r="AQ302" s="1028"/>
      <c r="AR302" s="1028"/>
      <c r="AS302" s="1028"/>
    </row>
    <row r="303" spans="1:45" ht="12.75" customHeight="1">
      <c r="A303" s="1028"/>
      <c r="B303" s="1028"/>
      <c r="C303" s="1028"/>
      <c r="D303" s="1102"/>
      <c r="E303" s="1028"/>
      <c r="F303" s="1028"/>
      <c r="G303" s="1028"/>
      <c r="H303" s="1028"/>
      <c r="I303" s="1028"/>
      <c r="J303" s="1102"/>
      <c r="K303" s="1028"/>
      <c r="L303" s="1028"/>
      <c r="M303" s="1028"/>
      <c r="N303" s="1028"/>
      <c r="O303" s="1028"/>
      <c r="P303" s="1028"/>
      <c r="Q303" s="1028"/>
      <c r="R303" s="1162"/>
      <c r="S303" s="713"/>
      <c r="T303" s="747"/>
      <c r="U303" s="1028"/>
      <c r="V303" s="1102"/>
      <c r="W303" s="1165"/>
      <c r="X303" s="1028"/>
      <c r="Y303" s="1028"/>
      <c r="Z303" s="1028"/>
      <c r="AA303" s="1028"/>
      <c r="AB303" s="1028"/>
      <c r="AC303" s="1028"/>
      <c r="AD303" s="1028"/>
      <c r="AE303" s="1028"/>
      <c r="AF303" s="1028"/>
      <c r="AG303" s="1028"/>
      <c r="AH303" s="1028"/>
      <c r="AI303" s="1028"/>
      <c r="AJ303" s="1028"/>
      <c r="AK303" s="1028"/>
      <c r="AL303" s="1028"/>
      <c r="AM303" s="1028"/>
      <c r="AN303" s="1028"/>
      <c r="AO303" s="1028"/>
      <c r="AP303" s="1028"/>
      <c r="AQ303" s="1028"/>
      <c r="AR303" s="1028"/>
      <c r="AS303" s="1028"/>
    </row>
    <row r="304" spans="1:45" ht="12.75" customHeight="1">
      <c r="A304" s="1028"/>
      <c r="B304" s="1028"/>
      <c r="C304" s="1028"/>
      <c r="D304" s="1102"/>
      <c r="E304" s="1028"/>
      <c r="F304" s="1028"/>
      <c r="G304" s="1028"/>
      <c r="H304" s="1028"/>
      <c r="I304" s="1028"/>
      <c r="J304" s="1102"/>
      <c r="K304" s="1028"/>
      <c r="L304" s="1028"/>
      <c r="M304" s="1028"/>
      <c r="N304" s="1028"/>
      <c r="O304" s="1028"/>
      <c r="P304" s="1028"/>
      <c r="Q304" s="1028"/>
      <c r="R304" s="1162"/>
      <c r="S304" s="713"/>
      <c r="T304" s="747"/>
      <c r="U304" s="1028"/>
      <c r="V304" s="1102"/>
      <c r="W304" s="1165"/>
      <c r="X304" s="1028"/>
      <c r="Y304" s="1028"/>
      <c r="Z304" s="1028"/>
      <c r="AA304" s="1028"/>
      <c r="AB304" s="1028"/>
      <c r="AC304" s="1028"/>
      <c r="AD304" s="1028"/>
      <c r="AE304" s="1028"/>
      <c r="AF304" s="1028"/>
      <c r="AG304" s="1028"/>
      <c r="AH304" s="1028"/>
      <c r="AI304" s="1028"/>
      <c r="AJ304" s="1028"/>
      <c r="AK304" s="1028"/>
      <c r="AL304" s="1028"/>
      <c r="AM304" s="1028"/>
      <c r="AN304" s="1028"/>
      <c r="AO304" s="1028"/>
      <c r="AP304" s="1028"/>
      <c r="AQ304" s="1028"/>
      <c r="AR304" s="1028"/>
      <c r="AS304" s="1028"/>
    </row>
    <row r="305" spans="1:45" ht="12.75" customHeight="1">
      <c r="A305" s="1028"/>
      <c r="B305" s="1028"/>
      <c r="C305" s="1028"/>
      <c r="D305" s="1102"/>
      <c r="E305" s="1028"/>
      <c r="F305" s="1028"/>
      <c r="G305" s="1028"/>
      <c r="H305" s="1028"/>
      <c r="I305" s="1028"/>
      <c r="J305" s="1102"/>
      <c r="K305" s="1028"/>
      <c r="L305" s="1028"/>
      <c r="M305" s="1028"/>
      <c r="N305" s="1028"/>
      <c r="O305" s="1028"/>
      <c r="P305" s="1028"/>
      <c r="Q305" s="1028"/>
      <c r="R305" s="1162"/>
      <c r="S305" s="713"/>
      <c r="T305" s="747"/>
      <c r="U305" s="1028"/>
      <c r="V305" s="1102"/>
      <c r="W305" s="1165"/>
      <c r="X305" s="1028"/>
      <c r="Y305" s="1028"/>
      <c r="Z305" s="1028"/>
      <c r="AA305" s="1028"/>
      <c r="AB305" s="1028"/>
      <c r="AC305" s="1028"/>
      <c r="AD305" s="1028"/>
      <c r="AE305" s="1028"/>
      <c r="AF305" s="1028"/>
      <c r="AG305" s="1028"/>
      <c r="AH305" s="1028"/>
      <c r="AI305" s="1028"/>
      <c r="AJ305" s="1028"/>
      <c r="AK305" s="1028"/>
      <c r="AL305" s="1028"/>
      <c r="AM305" s="1028"/>
      <c r="AN305" s="1028"/>
      <c r="AO305" s="1028"/>
      <c r="AP305" s="1028"/>
      <c r="AQ305" s="1028"/>
      <c r="AR305" s="1028"/>
      <c r="AS305" s="1028"/>
    </row>
    <row r="306" spans="1:45" ht="12.75" customHeight="1">
      <c r="A306" s="1028"/>
      <c r="B306" s="1028"/>
      <c r="C306" s="1028"/>
      <c r="D306" s="1102"/>
      <c r="E306" s="1028"/>
      <c r="F306" s="1028"/>
      <c r="G306" s="1028"/>
      <c r="H306" s="1028"/>
      <c r="I306" s="1028"/>
      <c r="J306" s="1102"/>
      <c r="K306" s="1028"/>
      <c r="L306" s="1028"/>
      <c r="M306" s="1028"/>
      <c r="N306" s="1028"/>
      <c r="O306" s="1028"/>
      <c r="P306" s="1028"/>
      <c r="Q306" s="1028"/>
      <c r="R306" s="1162"/>
      <c r="S306" s="713"/>
      <c r="T306" s="747"/>
      <c r="U306" s="1028"/>
      <c r="V306" s="1102"/>
      <c r="W306" s="1165"/>
      <c r="X306" s="1028"/>
      <c r="Y306" s="1028"/>
      <c r="Z306" s="1028"/>
      <c r="AA306" s="1028"/>
      <c r="AB306" s="1028"/>
      <c r="AC306" s="1028"/>
      <c r="AD306" s="1028"/>
      <c r="AE306" s="1028"/>
      <c r="AF306" s="1028"/>
      <c r="AG306" s="1028"/>
      <c r="AH306" s="1028"/>
      <c r="AI306" s="1028"/>
      <c r="AJ306" s="1028"/>
      <c r="AK306" s="1028"/>
      <c r="AL306" s="1028"/>
      <c r="AM306" s="1028"/>
      <c r="AN306" s="1028"/>
      <c r="AO306" s="1028"/>
      <c r="AP306" s="1028"/>
      <c r="AQ306" s="1028"/>
      <c r="AR306" s="1028"/>
      <c r="AS306" s="1028"/>
    </row>
    <row r="307" spans="1:45" ht="12.75" customHeight="1">
      <c r="A307" s="1028"/>
      <c r="B307" s="1028"/>
      <c r="C307" s="1028"/>
      <c r="D307" s="1102"/>
      <c r="E307" s="1028"/>
      <c r="F307" s="1028"/>
      <c r="G307" s="1028"/>
      <c r="H307" s="1028"/>
      <c r="I307" s="1028"/>
      <c r="J307" s="1102"/>
      <c r="K307" s="1028"/>
      <c r="L307" s="1028"/>
      <c r="M307" s="1028"/>
      <c r="N307" s="1028"/>
      <c r="O307" s="1028"/>
      <c r="P307" s="1028"/>
      <c r="Q307" s="1028"/>
      <c r="R307" s="1162"/>
      <c r="S307" s="713"/>
      <c r="T307" s="747"/>
      <c r="U307" s="1028"/>
      <c r="V307" s="1102"/>
      <c r="W307" s="1165"/>
      <c r="X307" s="1028"/>
      <c r="Y307" s="1028"/>
      <c r="Z307" s="1028"/>
      <c r="AA307" s="1028"/>
      <c r="AB307" s="1028"/>
      <c r="AC307" s="1028"/>
      <c r="AD307" s="1028"/>
      <c r="AE307" s="1028"/>
      <c r="AF307" s="1028"/>
      <c r="AG307" s="1028"/>
      <c r="AH307" s="1028"/>
      <c r="AI307" s="1028"/>
      <c r="AJ307" s="1028"/>
      <c r="AK307" s="1028"/>
      <c r="AL307" s="1028"/>
      <c r="AM307" s="1028"/>
      <c r="AN307" s="1028"/>
      <c r="AO307" s="1028"/>
      <c r="AP307" s="1028"/>
      <c r="AQ307" s="1028"/>
      <c r="AR307" s="1028"/>
      <c r="AS307" s="1028"/>
    </row>
    <row r="308" spans="1:45" ht="12.75" customHeight="1">
      <c r="A308" s="1028"/>
      <c r="B308" s="1028"/>
      <c r="C308" s="1028"/>
      <c r="D308" s="1102"/>
      <c r="E308" s="1028"/>
      <c r="F308" s="1028"/>
      <c r="G308" s="1028"/>
      <c r="H308" s="1028"/>
      <c r="I308" s="1028"/>
      <c r="J308" s="1102"/>
      <c r="K308" s="1028"/>
      <c r="L308" s="1028"/>
      <c r="M308" s="1028"/>
      <c r="N308" s="1028"/>
      <c r="O308" s="1028"/>
      <c r="P308" s="1028"/>
      <c r="Q308" s="1028"/>
      <c r="R308" s="1162"/>
      <c r="S308" s="713"/>
      <c r="T308" s="747"/>
      <c r="U308" s="1028"/>
      <c r="V308" s="1102"/>
      <c r="W308" s="1165"/>
      <c r="X308" s="1028"/>
      <c r="Y308" s="1028"/>
      <c r="Z308" s="1028"/>
      <c r="AA308" s="1028"/>
      <c r="AB308" s="1028"/>
      <c r="AC308" s="1028"/>
      <c r="AD308" s="1028"/>
      <c r="AE308" s="1028"/>
      <c r="AF308" s="1028"/>
      <c r="AG308" s="1028"/>
      <c r="AH308" s="1028"/>
      <c r="AI308" s="1028"/>
      <c r="AJ308" s="1028"/>
      <c r="AK308" s="1028"/>
      <c r="AL308" s="1028"/>
      <c r="AM308" s="1028"/>
      <c r="AN308" s="1028"/>
      <c r="AO308" s="1028"/>
      <c r="AP308" s="1028"/>
      <c r="AQ308" s="1028"/>
      <c r="AR308" s="1028"/>
      <c r="AS308" s="1028"/>
    </row>
    <row r="309" spans="1:45" ht="12.75" customHeight="1">
      <c r="A309" s="1028"/>
      <c r="B309" s="1028"/>
      <c r="C309" s="1028"/>
      <c r="D309" s="1102"/>
      <c r="E309" s="1028"/>
      <c r="F309" s="1028"/>
      <c r="G309" s="1028"/>
      <c r="H309" s="1028"/>
      <c r="I309" s="1028"/>
      <c r="J309" s="1102"/>
      <c r="K309" s="1028"/>
      <c r="L309" s="1028"/>
      <c r="M309" s="1028"/>
      <c r="N309" s="1028"/>
      <c r="O309" s="1028"/>
      <c r="P309" s="1028"/>
      <c r="Q309" s="1028"/>
      <c r="R309" s="1162"/>
      <c r="S309" s="713"/>
      <c r="T309" s="747"/>
      <c r="U309" s="1028"/>
      <c r="V309" s="1102"/>
      <c r="W309" s="1165"/>
      <c r="X309" s="1028"/>
      <c r="Y309" s="1028"/>
      <c r="Z309" s="1028"/>
      <c r="AA309" s="1028"/>
      <c r="AB309" s="1028"/>
      <c r="AC309" s="1028"/>
      <c r="AD309" s="1028"/>
      <c r="AE309" s="1028"/>
      <c r="AF309" s="1028"/>
      <c r="AG309" s="1028"/>
      <c r="AH309" s="1028"/>
      <c r="AI309" s="1028"/>
      <c r="AJ309" s="1028"/>
      <c r="AK309" s="1028"/>
      <c r="AL309" s="1028"/>
      <c r="AM309" s="1028"/>
      <c r="AN309" s="1028"/>
      <c r="AO309" s="1028"/>
      <c r="AP309" s="1028"/>
      <c r="AQ309" s="1028"/>
      <c r="AR309" s="1028"/>
      <c r="AS309" s="1028"/>
    </row>
    <row r="310" spans="1:45" ht="12.75" customHeight="1">
      <c r="A310" s="1028"/>
      <c r="B310" s="1028"/>
      <c r="C310" s="1028"/>
      <c r="D310" s="1102"/>
      <c r="E310" s="1028"/>
      <c r="F310" s="1028"/>
      <c r="G310" s="1028"/>
      <c r="H310" s="1028"/>
      <c r="I310" s="1028"/>
      <c r="J310" s="1102"/>
      <c r="K310" s="1028"/>
      <c r="L310" s="1028"/>
      <c r="M310" s="1028"/>
      <c r="N310" s="1028"/>
      <c r="O310" s="1028"/>
      <c r="P310" s="1028"/>
      <c r="Q310" s="1028"/>
      <c r="R310" s="1162"/>
      <c r="S310" s="713"/>
      <c r="T310" s="747"/>
      <c r="U310" s="1028"/>
      <c r="V310" s="1102"/>
      <c r="W310" s="1165"/>
      <c r="X310" s="1028"/>
      <c r="Y310" s="1028"/>
      <c r="Z310" s="1028"/>
      <c r="AA310" s="1028"/>
      <c r="AB310" s="1028"/>
      <c r="AC310" s="1028"/>
      <c r="AD310" s="1028"/>
      <c r="AE310" s="1028"/>
      <c r="AF310" s="1028"/>
      <c r="AG310" s="1028"/>
      <c r="AH310" s="1028"/>
      <c r="AI310" s="1028"/>
      <c r="AJ310" s="1028"/>
      <c r="AK310" s="1028"/>
      <c r="AL310" s="1028"/>
      <c r="AM310" s="1028"/>
      <c r="AN310" s="1028"/>
      <c r="AO310" s="1028"/>
      <c r="AP310" s="1028"/>
      <c r="AQ310" s="1028"/>
      <c r="AR310" s="1028"/>
      <c r="AS310" s="1028"/>
    </row>
    <row r="311" spans="1:45" ht="12.75" customHeight="1">
      <c r="A311" s="1028"/>
      <c r="B311" s="1028"/>
      <c r="C311" s="1028"/>
      <c r="D311" s="1102"/>
      <c r="E311" s="1028"/>
      <c r="F311" s="1028"/>
      <c r="G311" s="1028"/>
      <c r="H311" s="1028"/>
      <c r="I311" s="1028"/>
      <c r="J311" s="1102"/>
      <c r="K311" s="1028"/>
      <c r="L311" s="1028"/>
      <c r="M311" s="1028"/>
      <c r="N311" s="1028"/>
      <c r="O311" s="1028"/>
      <c r="P311" s="1028"/>
      <c r="Q311" s="1028"/>
      <c r="R311" s="1162"/>
      <c r="S311" s="713"/>
      <c r="T311" s="747"/>
      <c r="U311" s="1028"/>
      <c r="V311" s="1102"/>
      <c r="W311" s="1165"/>
      <c r="X311" s="1028"/>
      <c r="Y311" s="1028"/>
      <c r="Z311" s="1028"/>
      <c r="AA311" s="1028"/>
      <c r="AB311" s="1028"/>
      <c r="AC311" s="1028"/>
      <c r="AD311" s="1028"/>
      <c r="AE311" s="1028"/>
      <c r="AF311" s="1028"/>
      <c r="AG311" s="1028"/>
      <c r="AH311" s="1028"/>
      <c r="AI311" s="1028"/>
      <c r="AJ311" s="1028"/>
      <c r="AK311" s="1028"/>
      <c r="AL311" s="1028"/>
      <c r="AM311" s="1028"/>
      <c r="AN311" s="1028"/>
      <c r="AO311" s="1028"/>
      <c r="AP311" s="1028"/>
      <c r="AQ311" s="1028"/>
      <c r="AR311" s="1028"/>
      <c r="AS311" s="1028"/>
    </row>
    <row r="312" spans="1:45" ht="12.75" customHeight="1">
      <c r="A312" s="1028"/>
      <c r="B312" s="1028"/>
      <c r="C312" s="1028"/>
      <c r="D312" s="1102"/>
      <c r="E312" s="1028"/>
      <c r="F312" s="1028"/>
      <c r="G312" s="1028"/>
      <c r="H312" s="1028"/>
      <c r="I312" s="1028"/>
      <c r="J312" s="1102"/>
      <c r="K312" s="1028"/>
      <c r="L312" s="1028"/>
      <c r="M312" s="1028"/>
      <c r="N312" s="1028"/>
      <c r="O312" s="1028"/>
      <c r="P312" s="1028"/>
      <c r="Q312" s="1028"/>
      <c r="R312" s="1162"/>
      <c r="S312" s="713"/>
      <c r="T312" s="747"/>
      <c r="U312" s="1028"/>
      <c r="V312" s="1102"/>
      <c r="W312" s="1165"/>
      <c r="X312" s="1028"/>
      <c r="Y312" s="1028"/>
      <c r="Z312" s="1028"/>
      <c r="AA312" s="1028"/>
      <c r="AB312" s="1028"/>
      <c r="AC312" s="1028"/>
      <c r="AD312" s="1028"/>
      <c r="AE312" s="1028"/>
      <c r="AF312" s="1028"/>
      <c r="AG312" s="1028"/>
      <c r="AH312" s="1028"/>
      <c r="AI312" s="1028"/>
      <c r="AJ312" s="1028"/>
      <c r="AK312" s="1028"/>
      <c r="AL312" s="1028"/>
      <c r="AM312" s="1028"/>
      <c r="AN312" s="1028"/>
      <c r="AO312" s="1028"/>
      <c r="AP312" s="1028"/>
      <c r="AQ312" s="1028"/>
      <c r="AR312" s="1028"/>
      <c r="AS312" s="1028"/>
    </row>
    <row r="313" spans="1:45" ht="12.75" customHeight="1">
      <c r="A313" s="1028"/>
      <c r="B313" s="1028"/>
      <c r="C313" s="1028"/>
      <c r="D313" s="1102"/>
      <c r="E313" s="1028"/>
      <c r="F313" s="1028"/>
      <c r="G313" s="1028"/>
      <c r="H313" s="1028"/>
      <c r="I313" s="1028"/>
      <c r="J313" s="1102"/>
      <c r="K313" s="1028"/>
      <c r="L313" s="1028"/>
      <c r="M313" s="1028"/>
      <c r="N313" s="1028"/>
      <c r="O313" s="1028"/>
      <c r="P313" s="1028"/>
      <c r="Q313" s="1028"/>
      <c r="R313" s="1162"/>
      <c r="S313" s="713"/>
      <c r="T313" s="747"/>
      <c r="U313" s="1028"/>
      <c r="V313" s="1102"/>
      <c r="W313" s="1165"/>
      <c r="X313" s="1028"/>
      <c r="Y313" s="1028"/>
      <c r="Z313" s="1028"/>
      <c r="AA313" s="1028"/>
      <c r="AB313" s="1028"/>
      <c r="AC313" s="1028"/>
      <c r="AD313" s="1028"/>
      <c r="AE313" s="1028"/>
      <c r="AF313" s="1028"/>
      <c r="AG313" s="1028"/>
      <c r="AH313" s="1028"/>
      <c r="AI313" s="1028"/>
      <c r="AJ313" s="1028"/>
      <c r="AK313" s="1028"/>
      <c r="AL313" s="1028"/>
      <c r="AM313" s="1028"/>
      <c r="AN313" s="1028"/>
      <c r="AO313" s="1028"/>
      <c r="AP313" s="1028"/>
      <c r="AQ313" s="1028"/>
      <c r="AR313" s="1028"/>
      <c r="AS313" s="1028"/>
    </row>
    <row r="314" spans="1:45" ht="12.75" customHeight="1">
      <c r="A314" s="1028"/>
      <c r="B314" s="1028"/>
      <c r="C314" s="1028"/>
      <c r="D314" s="1102"/>
      <c r="E314" s="1028"/>
      <c r="F314" s="1028"/>
      <c r="G314" s="1028"/>
      <c r="H314" s="1028"/>
      <c r="I314" s="1028"/>
      <c r="J314" s="1102"/>
      <c r="K314" s="1028"/>
      <c r="L314" s="1028"/>
      <c r="M314" s="1028"/>
      <c r="N314" s="1028"/>
      <c r="O314" s="1028"/>
      <c r="P314" s="1028"/>
      <c r="Q314" s="1028"/>
      <c r="R314" s="1162"/>
      <c r="S314" s="713"/>
      <c r="T314" s="747"/>
      <c r="U314" s="1028"/>
      <c r="V314" s="1102"/>
      <c r="W314" s="1165"/>
      <c r="X314" s="1028"/>
      <c r="Y314" s="1028"/>
      <c r="Z314" s="1028"/>
      <c r="AA314" s="1028"/>
      <c r="AB314" s="1028"/>
      <c r="AC314" s="1028"/>
      <c r="AD314" s="1028"/>
      <c r="AE314" s="1028"/>
      <c r="AF314" s="1028"/>
      <c r="AG314" s="1028"/>
      <c r="AH314" s="1028"/>
      <c r="AI314" s="1028"/>
      <c r="AJ314" s="1028"/>
      <c r="AK314" s="1028"/>
      <c r="AL314" s="1028"/>
      <c r="AM314" s="1028"/>
      <c r="AN314" s="1028"/>
      <c r="AO314" s="1028"/>
      <c r="AP314" s="1028"/>
      <c r="AQ314" s="1028"/>
      <c r="AR314" s="1028"/>
      <c r="AS314" s="1028"/>
    </row>
    <row r="315" spans="1:45" ht="12.75" customHeight="1">
      <c r="A315" s="1028"/>
      <c r="B315" s="1028"/>
      <c r="C315" s="1028"/>
      <c r="D315" s="1102"/>
      <c r="E315" s="1028"/>
      <c r="F315" s="1028"/>
      <c r="G315" s="1028"/>
      <c r="H315" s="1028"/>
      <c r="I315" s="1028"/>
      <c r="J315" s="1102"/>
      <c r="K315" s="1028"/>
      <c r="L315" s="1028"/>
      <c r="M315" s="1028"/>
      <c r="N315" s="1028"/>
      <c r="O315" s="1028"/>
      <c r="P315" s="1028"/>
      <c r="Q315" s="1028"/>
      <c r="R315" s="1162"/>
      <c r="S315" s="713"/>
      <c r="T315" s="747"/>
      <c r="U315" s="1028"/>
      <c r="V315" s="1102"/>
      <c r="W315" s="1165"/>
      <c r="X315" s="1028"/>
      <c r="Y315" s="1028"/>
      <c r="Z315" s="1028"/>
      <c r="AA315" s="1028"/>
      <c r="AB315" s="1028"/>
      <c r="AC315" s="1028"/>
      <c r="AD315" s="1028"/>
      <c r="AE315" s="1028"/>
      <c r="AF315" s="1028"/>
      <c r="AG315" s="1028"/>
      <c r="AH315" s="1028"/>
      <c r="AI315" s="1028"/>
      <c r="AJ315" s="1028"/>
      <c r="AK315" s="1028"/>
      <c r="AL315" s="1028"/>
      <c r="AM315" s="1028"/>
      <c r="AN315" s="1028"/>
      <c r="AO315" s="1028"/>
      <c r="AP315" s="1028"/>
      <c r="AQ315" s="1028"/>
      <c r="AR315" s="1028"/>
      <c r="AS315" s="1028"/>
    </row>
    <row r="316" spans="1:45" ht="12.75" customHeight="1">
      <c r="A316" s="1028"/>
      <c r="B316" s="1028"/>
      <c r="C316" s="1028"/>
      <c r="D316" s="1102"/>
      <c r="E316" s="1028"/>
      <c r="F316" s="1028"/>
      <c r="G316" s="1028"/>
      <c r="H316" s="1028"/>
      <c r="I316" s="1028"/>
      <c r="J316" s="1102"/>
      <c r="K316" s="1028"/>
      <c r="L316" s="1028"/>
      <c r="M316" s="1028"/>
      <c r="N316" s="1028"/>
      <c r="O316" s="1028"/>
      <c r="P316" s="1028"/>
      <c r="Q316" s="1028"/>
      <c r="R316" s="1162"/>
      <c r="S316" s="713"/>
      <c r="T316" s="747"/>
      <c r="U316" s="1028"/>
      <c r="V316" s="1102"/>
      <c r="W316" s="1165"/>
      <c r="X316" s="1028"/>
      <c r="Y316" s="1028"/>
      <c r="Z316" s="1028"/>
      <c r="AA316" s="1028"/>
      <c r="AB316" s="1028"/>
      <c r="AC316" s="1028"/>
      <c r="AD316" s="1028"/>
      <c r="AE316" s="1028"/>
      <c r="AF316" s="1028"/>
      <c r="AG316" s="1028"/>
      <c r="AH316" s="1028"/>
      <c r="AI316" s="1028"/>
      <c r="AJ316" s="1028"/>
      <c r="AK316" s="1028"/>
      <c r="AL316" s="1028"/>
      <c r="AM316" s="1028"/>
      <c r="AN316" s="1028"/>
      <c r="AO316" s="1028"/>
      <c r="AP316" s="1028"/>
      <c r="AQ316" s="1028"/>
      <c r="AR316" s="1028"/>
      <c r="AS316" s="1028"/>
    </row>
    <row r="317" spans="1:45" ht="12.75" customHeight="1">
      <c r="A317" s="1028"/>
      <c r="B317" s="1028"/>
      <c r="C317" s="1028"/>
      <c r="D317" s="1102"/>
      <c r="E317" s="1028"/>
      <c r="F317" s="1028"/>
      <c r="G317" s="1028"/>
      <c r="H317" s="1028"/>
      <c r="I317" s="1028"/>
      <c r="J317" s="1102"/>
      <c r="K317" s="1028"/>
      <c r="L317" s="1028"/>
      <c r="M317" s="1028"/>
      <c r="N317" s="1028"/>
      <c r="O317" s="1028"/>
      <c r="P317" s="1028"/>
      <c r="Q317" s="1028"/>
      <c r="R317" s="1162"/>
      <c r="S317" s="713"/>
      <c r="T317" s="747"/>
      <c r="U317" s="1028"/>
      <c r="V317" s="1102"/>
      <c r="W317" s="1165"/>
      <c r="X317" s="1028"/>
      <c r="Y317" s="1028"/>
      <c r="Z317" s="1028"/>
      <c r="AA317" s="1028"/>
      <c r="AB317" s="1028"/>
      <c r="AC317" s="1028"/>
      <c r="AD317" s="1028"/>
      <c r="AE317" s="1028"/>
      <c r="AF317" s="1028"/>
      <c r="AG317" s="1028"/>
      <c r="AH317" s="1028"/>
      <c r="AI317" s="1028"/>
      <c r="AJ317" s="1028"/>
      <c r="AK317" s="1028"/>
      <c r="AL317" s="1028"/>
      <c r="AM317" s="1028"/>
      <c r="AN317" s="1028"/>
      <c r="AO317" s="1028"/>
      <c r="AP317" s="1028"/>
      <c r="AQ317" s="1028"/>
      <c r="AR317" s="1028"/>
      <c r="AS317" s="1028"/>
    </row>
    <row r="318" spans="1:45" ht="12.75" customHeight="1">
      <c r="A318" s="1028"/>
      <c r="B318" s="1028"/>
      <c r="C318" s="1028"/>
      <c r="D318" s="1102"/>
      <c r="E318" s="1028"/>
      <c r="F318" s="1028"/>
      <c r="G318" s="1028"/>
      <c r="H318" s="1028"/>
      <c r="I318" s="1028"/>
      <c r="J318" s="1102"/>
      <c r="K318" s="1028"/>
      <c r="L318" s="1028"/>
      <c r="M318" s="1028"/>
      <c r="N318" s="1028"/>
      <c r="O318" s="1028"/>
      <c r="P318" s="1028"/>
      <c r="Q318" s="1028"/>
      <c r="R318" s="1162"/>
      <c r="S318" s="713"/>
      <c r="T318" s="747"/>
      <c r="U318" s="1028"/>
      <c r="V318" s="1102"/>
      <c r="W318" s="1165"/>
      <c r="X318" s="1028"/>
      <c r="Y318" s="1028"/>
      <c r="Z318" s="1028"/>
      <c r="AA318" s="1028"/>
      <c r="AB318" s="1028"/>
      <c r="AC318" s="1028"/>
      <c r="AD318" s="1028"/>
      <c r="AE318" s="1028"/>
      <c r="AF318" s="1028"/>
      <c r="AG318" s="1028"/>
      <c r="AH318" s="1028"/>
      <c r="AI318" s="1028"/>
      <c r="AJ318" s="1028"/>
      <c r="AK318" s="1028"/>
      <c r="AL318" s="1028"/>
      <c r="AM318" s="1028"/>
      <c r="AN318" s="1028"/>
      <c r="AO318" s="1028"/>
      <c r="AP318" s="1028"/>
      <c r="AQ318" s="1028"/>
      <c r="AR318" s="1028"/>
      <c r="AS318" s="1028"/>
    </row>
    <row r="319" spans="1:45" ht="12.75" customHeight="1">
      <c r="A319" s="1028"/>
      <c r="B319" s="1028"/>
      <c r="C319" s="1028"/>
      <c r="D319" s="1102"/>
      <c r="E319" s="1028"/>
      <c r="F319" s="1028"/>
      <c r="G319" s="1028"/>
      <c r="H319" s="1028"/>
      <c r="I319" s="1028"/>
      <c r="J319" s="1102"/>
      <c r="K319" s="1028"/>
      <c r="L319" s="1028"/>
      <c r="M319" s="1028"/>
      <c r="N319" s="1028"/>
      <c r="O319" s="1028"/>
      <c r="P319" s="1028"/>
      <c r="Q319" s="1028"/>
      <c r="R319" s="1162"/>
      <c r="S319" s="713"/>
      <c r="T319" s="747"/>
      <c r="U319" s="1028"/>
      <c r="V319" s="1102"/>
      <c r="W319" s="1165"/>
      <c r="X319" s="1028"/>
      <c r="Y319" s="1028"/>
      <c r="Z319" s="1028"/>
      <c r="AA319" s="1028"/>
      <c r="AB319" s="1028"/>
      <c r="AC319" s="1028"/>
      <c r="AD319" s="1028"/>
      <c r="AE319" s="1028"/>
      <c r="AF319" s="1028"/>
      <c r="AG319" s="1028"/>
      <c r="AH319" s="1028"/>
      <c r="AI319" s="1028"/>
      <c r="AJ319" s="1028"/>
      <c r="AK319" s="1028"/>
      <c r="AL319" s="1028"/>
      <c r="AM319" s="1028"/>
      <c r="AN319" s="1028"/>
      <c r="AO319" s="1028"/>
      <c r="AP319" s="1028"/>
      <c r="AQ319" s="1028"/>
      <c r="AR319" s="1028"/>
      <c r="AS319" s="1028"/>
    </row>
    <row r="320" spans="1:45" ht="12.75" customHeight="1">
      <c r="A320" s="1028"/>
      <c r="B320" s="1028"/>
      <c r="C320" s="1028"/>
      <c r="D320" s="1102"/>
      <c r="E320" s="1028"/>
      <c r="F320" s="1028"/>
      <c r="G320" s="1028"/>
      <c r="H320" s="1028"/>
      <c r="I320" s="1028"/>
      <c r="J320" s="1102"/>
      <c r="K320" s="1028"/>
      <c r="L320" s="1028"/>
      <c r="M320" s="1028"/>
      <c r="N320" s="1028"/>
      <c r="O320" s="1028"/>
      <c r="P320" s="1028"/>
      <c r="Q320" s="1028"/>
      <c r="R320" s="1162"/>
      <c r="S320" s="713"/>
      <c r="T320" s="747"/>
      <c r="U320" s="1028"/>
      <c r="V320" s="1102"/>
      <c r="W320" s="1165"/>
      <c r="X320" s="1028"/>
      <c r="Y320" s="1028"/>
      <c r="Z320" s="1028"/>
      <c r="AA320" s="1028"/>
      <c r="AB320" s="1028"/>
      <c r="AC320" s="1028"/>
      <c r="AD320" s="1028"/>
      <c r="AE320" s="1028"/>
      <c r="AF320" s="1028"/>
      <c r="AG320" s="1028"/>
      <c r="AH320" s="1028"/>
      <c r="AI320" s="1028"/>
      <c r="AJ320" s="1028"/>
      <c r="AK320" s="1028"/>
      <c r="AL320" s="1028"/>
      <c r="AM320" s="1028"/>
      <c r="AN320" s="1028"/>
      <c r="AO320" s="1028"/>
      <c r="AP320" s="1028"/>
      <c r="AQ320" s="1028"/>
      <c r="AR320" s="1028"/>
      <c r="AS320" s="1028"/>
    </row>
    <row r="321" spans="1:45" ht="12.75" customHeight="1">
      <c r="A321" s="1028"/>
      <c r="B321" s="1028"/>
      <c r="C321" s="1028"/>
      <c r="D321" s="1102"/>
      <c r="E321" s="1028"/>
      <c r="F321" s="1028"/>
      <c r="G321" s="1028"/>
      <c r="H321" s="1028"/>
      <c r="I321" s="1028"/>
      <c r="J321" s="1102"/>
      <c r="K321" s="1028"/>
      <c r="L321" s="1028"/>
      <c r="M321" s="1028"/>
      <c r="N321" s="1028"/>
      <c r="O321" s="1028"/>
      <c r="P321" s="1028"/>
      <c r="Q321" s="1028"/>
      <c r="R321" s="1162"/>
      <c r="S321" s="713"/>
      <c r="T321" s="747"/>
      <c r="U321" s="1028"/>
      <c r="V321" s="1102"/>
      <c r="W321" s="1165"/>
      <c r="X321" s="1028"/>
      <c r="Y321" s="1028"/>
      <c r="Z321" s="1028"/>
      <c r="AA321" s="1028"/>
      <c r="AB321" s="1028"/>
      <c r="AC321" s="1028"/>
      <c r="AD321" s="1028"/>
      <c r="AE321" s="1028"/>
      <c r="AF321" s="1028"/>
      <c r="AG321" s="1028"/>
      <c r="AH321" s="1028"/>
      <c r="AI321" s="1028"/>
      <c r="AJ321" s="1028"/>
      <c r="AK321" s="1028"/>
      <c r="AL321" s="1028"/>
      <c r="AM321" s="1028"/>
      <c r="AN321" s="1028"/>
      <c r="AO321" s="1028"/>
      <c r="AP321" s="1028"/>
      <c r="AQ321" s="1028"/>
      <c r="AR321" s="1028"/>
      <c r="AS321" s="1028"/>
    </row>
    <row r="322" spans="1:45" ht="12.75" customHeight="1">
      <c r="A322" s="1028"/>
      <c r="B322" s="1028"/>
      <c r="C322" s="1028"/>
      <c r="D322" s="1102"/>
      <c r="E322" s="1028"/>
      <c r="F322" s="1028"/>
      <c r="G322" s="1028"/>
      <c r="H322" s="1028"/>
      <c r="I322" s="1028"/>
      <c r="J322" s="1102"/>
      <c r="K322" s="1028"/>
      <c r="L322" s="1028"/>
      <c r="M322" s="1028"/>
      <c r="N322" s="1028"/>
      <c r="O322" s="1028"/>
      <c r="P322" s="1028"/>
      <c r="Q322" s="1028"/>
      <c r="R322" s="1162"/>
      <c r="S322" s="713"/>
      <c r="T322" s="747"/>
      <c r="U322" s="1028"/>
      <c r="V322" s="1102"/>
      <c r="W322" s="1165"/>
      <c r="X322" s="1028"/>
      <c r="Y322" s="1028"/>
      <c r="Z322" s="1028"/>
      <c r="AA322" s="1028"/>
      <c r="AB322" s="1028"/>
      <c r="AC322" s="1028"/>
      <c r="AD322" s="1028"/>
      <c r="AE322" s="1028"/>
      <c r="AF322" s="1028"/>
      <c r="AG322" s="1028"/>
      <c r="AH322" s="1028"/>
      <c r="AI322" s="1028"/>
      <c r="AJ322" s="1028"/>
      <c r="AK322" s="1028"/>
      <c r="AL322" s="1028"/>
      <c r="AM322" s="1028"/>
      <c r="AN322" s="1028"/>
      <c r="AO322" s="1028"/>
      <c r="AP322" s="1028"/>
      <c r="AQ322" s="1028"/>
      <c r="AR322" s="1028"/>
      <c r="AS322" s="1028"/>
    </row>
    <row r="323" spans="1:45" ht="12.75" customHeight="1">
      <c r="A323" s="1028"/>
      <c r="B323" s="1028"/>
      <c r="C323" s="1028"/>
      <c r="D323" s="1102"/>
      <c r="E323" s="1028"/>
      <c r="F323" s="1028"/>
      <c r="G323" s="1028"/>
      <c r="H323" s="1028"/>
      <c r="I323" s="1028"/>
      <c r="J323" s="1102"/>
      <c r="K323" s="1028"/>
      <c r="L323" s="1028"/>
      <c r="M323" s="1028"/>
      <c r="N323" s="1028"/>
      <c r="O323" s="1028"/>
      <c r="P323" s="1028"/>
      <c r="Q323" s="1028"/>
      <c r="R323" s="1162"/>
      <c r="S323" s="713"/>
      <c r="T323" s="747"/>
      <c r="U323" s="1028"/>
      <c r="V323" s="1102"/>
      <c r="W323" s="1165"/>
      <c r="X323" s="1028"/>
      <c r="Y323" s="1028"/>
      <c r="Z323" s="1028"/>
      <c r="AA323" s="1028"/>
      <c r="AB323" s="1028"/>
      <c r="AC323" s="1028"/>
      <c r="AD323" s="1028"/>
      <c r="AE323" s="1028"/>
      <c r="AF323" s="1028"/>
      <c r="AG323" s="1028"/>
      <c r="AH323" s="1028"/>
      <c r="AI323" s="1028"/>
      <c r="AJ323" s="1028"/>
      <c r="AK323" s="1028"/>
      <c r="AL323" s="1028"/>
      <c r="AM323" s="1028"/>
      <c r="AN323" s="1028"/>
      <c r="AO323" s="1028"/>
      <c r="AP323" s="1028"/>
      <c r="AQ323" s="1028"/>
      <c r="AR323" s="1028"/>
      <c r="AS323" s="1028"/>
    </row>
    <row r="324" spans="1:45" ht="12.75" customHeight="1">
      <c r="A324" s="1028"/>
      <c r="B324" s="1028"/>
      <c r="C324" s="1028"/>
      <c r="D324" s="1102"/>
      <c r="E324" s="1028"/>
      <c r="F324" s="1028"/>
      <c r="G324" s="1028"/>
      <c r="H324" s="1028"/>
      <c r="I324" s="1028"/>
      <c r="J324" s="1102"/>
      <c r="K324" s="1028"/>
      <c r="L324" s="1028"/>
      <c r="M324" s="1028"/>
      <c r="N324" s="1028"/>
      <c r="O324" s="1028"/>
      <c r="P324" s="1028"/>
      <c r="Q324" s="1028"/>
      <c r="R324" s="1162"/>
      <c r="S324" s="713"/>
      <c r="T324" s="747"/>
      <c r="U324" s="1028"/>
      <c r="V324" s="1102"/>
      <c r="W324" s="1165"/>
      <c r="X324" s="1028"/>
      <c r="Y324" s="1028"/>
      <c r="Z324" s="1028"/>
      <c r="AA324" s="1028"/>
      <c r="AB324" s="1028"/>
      <c r="AC324" s="1028"/>
      <c r="AD324" s="1028"/>
      <c r="AE324" s="1028"/>
      <c r="AF324" s="1028"/>
      <c r="AG324" s="1028"/>
      <c r="AH324" s="1028"/>
      <c r="AI324" s="1028"/>
      <c r="AJ324" s="1028"/>
      <c r="AK324" s="1028"/>
      <c r="AL324" s="1028"/>
      <c r="AM324" s="1028"/>
      <c r="AN324" s="1028"/>
      <c r="AO324" s="1028"/>
      <c r="AP324" s="1028"/>
      <c r="AQ324" s="1028"/>
      <c r="AR324" s="1028"/>
      <c r="AS324" s="1028"/>
    </row>
    <row r="325" spans="1:45" ht="12.75" customHeight="1">
      <c r="A325" s="1028"/>
      <c r="B325" s="1028"/>
      <c r="C325" s="1028"/>
      <c r="D325" s="1102"/>
      <c r="E325" s="1028"/>
      <c r="F325" s="1028"/>
      <c r="G325" s="1028"/>
      <c r="H325" s="1028"/>
      <c r="I325" s="1028"/>
      <c r="J325" s="1102"/>
      <c r="K325" s="1028"/>
      <c r="L325" s="1028"/>
      <c r="M325" s="1028"/>
      <c r="N325" s="1028"/>
      <c r="O325" s="1028"/>
      <c r="P325" s="1028"/>
      <c r="Q325" s="1028"/>
      <c r="R325" s="1162"/>
      <c r="S325" s="713"/>
      <c r="T325" s="747"/>
      <c r="U325" s="1028"/>
      <c r="V325" s="1102"/>
      <c r="W325" s="1165"/>
      <c r="X325" s="1028"/>
      <c r="Y325" s="1028"/>
      <c r="Z325" s="1028"/>
      <c r="AA325" s="1028"/>
      <c r="AB325" s="1028"/>
      <c r="AC325" s="1028"/>
      <c r="AD325" s="1028"/>
      <c r="AE325" s="1028"/>
      <c r="AF325" s="1028"/>
      <c r="AG325" s="1028"/>
      <c r="AH325" s="1028"/>
      <c r="AI325" s="1028"/>
      <c r="AJ325" s="1028"/>
      <c r="AK325" s="1028"/>
      <c r="AL325" s="1028"/>
      <c r="AM325" s="1028"/>
      <c r="AN325" s="1028"/>
      <c r="AO325" s="1028"/>
      <c r="AP325" s="1028"/>
      <c r="AQ325" s="1028"/>
      <c r="AR325" s="1028"/>
      <c r="AS325" s="1028"/>
    </row>
    <row r="326" spans="1:45" ht="12.75" customHeight="1">
      <c r="A326" s="1028"/>
      <c r="B326" s="1028"/>
      <c r="C326" s="1028"/>
      <c r="D326" s="1102"/>
      <c r="E326" s="1028"/>
      <c r="F326" s="1028"/>
      <c r="G326" s="1028"/>
      <c r="H326" s="1028"/>
      <c r="I326" s="1028"/>
      <c r="J326" s="1102"/>
      <c r="K326" s="1028"/>
      <c r="L326" s="1028"/>
      <c r="M326" s="1028"/>
      <c r="N326" s="1028"/>
      <c r="O326" s="1028"/>
      <c r="P326" s="1028"/>
      <c r="Q326" s="1028"/>
      <c r="R326" s="1162"/>
      <c r="S326" s="713"/>
      <c r="T326" s="747"/>
      <c r="U326" s="1028"/>
      <c r="V326" s="1102"/>
      <c r="W326" s="1165"/>
      <c r="X326" s="1028"/>
      <c r="Y326" s="1028"/>
      <c r="Z326" s="1028"/>
      <c r="AA326" s="1028"/>
      <c r="AB326" s="1028"/>
      <c r="AC326" s="1028"/>
      <c r="AD326" s="1028"/>
      <c r="AE326" s="1028"/>
      <c r="AF326" s="1028"/>
      <c r="AG326" s="1028"/>
      <c r="AH326" s="1028"/>
      <c r="AI326" s="1028"/>
      <c r="AJ326" s="1028"/>
      <c r="AK326" s="1028"/>
      <c r="AL326" s="1028"/>
      <c r="AM326" s="1028"/>
      <c r="AN326" s="1028"/>
      <c r="AO326" s="1028"/>
      <c r="AP326" s="1028"/>
      <c r="AQ326" s="1028"/>
      <c r="AR326" s="1028"/>
      <c r="AS326" s="1028"/>
    </row>
    <row r="327" spans="1:45" ht="12.75" customHeight="1">
      <c r="A327" s="1028"/>
      <c r="B327" s="1028"/>
      <c r="C327" s="1028"/>
      <c r="D327" s="1102"/>
      <c r="E327" s="1028"/>
      <c r="F327" s="1028"/>
      <c r="G327" s="1028"/>
      <c r="H327" s="1028"/>
      <c r="I327" s="1028"/>
      <c r="J327" s="1102"/>
      <c r="K327" s="1028"/>
      <c r="L327" s="1028"/>
      <c r="M327" s="1028"/>
      <c r="N327" s="1028"/>
      <c r="O327" s="1028"/>
      <c r="P327" s="1028"/>
      <c r="Q327" s="1028"/>
      <c r="R327" s="1162"/>
      <c r="S327" s="713"/>
      <c r="T327" s="747"/>
      <c r="U327" s="1028"/>
      <c r="V327" s="1102"/>
      <c r="W327" s="1165"/>
      <c r="X327" s="1028"/>
      <c r="Y327" s="1028"/>
      <c r="Z327" s="1028"/>
      <c r="AA327" s="1028"/>
      <c r="AB327" s="1028"/>
      <c r="AC327" s="1028"/>
      <c r="AD327" s="1028"/>
      <c r="AE327" s="1028"/>
      <c r="AF327" s="1028"/>
      <c r="AG327" s="1028"/>
      <c r="AH327" s="1028"/>
      <c r="AI327" s="1028"/>
      <c r="AJ327" s="1028"/>
      <c r="AK327" s="1028"/>
      <c r="AL327" s="1028"/>
      <c r="AM327" s="1028"/>
      <c r="AN327" s="1028"/>
      <c r="AO327" s="1028"/>
      <c r="AP327" s="1028"/>
      <c r="AQ327" s="1028"/>
      <c r="AR327" s="1028"/>
      <c r="AS327" s="1028"/>
    </row>
    <row r="328" spans="1:45" ht="12.75" customHeight="1">
      <c r="A328" s="1028"/>
      <c r="B328" s="1028"/>
      <c r="C328" s="1028"/>
      <c r="D328" s="1102"/>
      <c r="E328" s="1028"/>
      <c r="F328" s="1028"/>
      <c r="G328" s="1028"/>
      <c r="H328" s="1028"/>
      <c r="I328" s="1028"/>
      <c r="J328" s="1102"/>
      <c r="K328" s="1028"/>
      <c r="L328" s="1028"/>
      <c r="M328" s="1028"/>
      <c r="N328" s="1028"/>
      <c r="O328" s="1028"/>
      <c r="P328" s="1028"/>
      <c r="Q328" s="1028"/>
      <c r="R328" s="1162"/>
      <c r="S328" s="713"/>
      <c r="T328" s="747"/>
      <c r="U328" s="1028"/>
      <c r="V328" s="1102"/>
      <c r="W328" s="1165"/>
      <c r="X328" s="1028"/>
      <c r="Y328" s="1028"/>
      <c r="Z328" s="1028"/>
      <c r="AA328" s="1028"/>
      <c r="AB328" s="1028"/>
      <c r="AC328" s="1028"/>
      <c r="AD328" s="1028"/>
      <c r="AE328" s="1028"/>
      <c r="AF328" s="1028"/>
      <c r="AG328" s="1028"/>
      <c r="AH328" s="1028"/>
      <c r="AI328" s="1028"/>
      <c r="AJ328" s="1028"/>
      <c r="AK328" s="1028"/>
      <c r="AL328" s="1028"/>
      <c r="AM328" s="1028"/>
      <c r="AN328" s="1028"/>
      <c r="AO328" s="1028"/>
      <c r="AP328" s="1028"/>
      <c r="AQ328" s="1028"/>
      <c r="AR328" s="1028"/>
      <c r="AS328" s="1028"/>
    </row>
    <row r="329" spans="1:45" ht="12.75" customHeight="1">
      <c r="A329" s="1028"/>
      <c r="B329" s="1028"/>
      <c r="C329" s="1028"/>
      <c r="D329" s="1102"/>
      <c r="E329" s="1028"/>
      <c r="F329" s="1028"/>
      <c r="G329" s="1028"/>
      <c r="H329" s="1028"/>
      <c r="I329" s="1028"/>
      <c r="J329" s="1102"/>
      <c r="K329" s="1028"/>
      <c r="L329" s="1028"/>
      <c r="M329" s="1028"/>
      <c r="N329" s="1028"/>
      <c r="O329" s="1028"/>
      <c r="P329" s="1028"/>
      <c r="Q329" s="1028"/>
      <c r="R329" s="1162"/>
      <c r="S329" s="713"/>
      <c r="T329" s="747"/>
      <c r="U329" s="1028"/>
      <c r="V329" s="1102"/>
      <c r="W329" s="1165"/>
      <c r="X329" s="1028"/>
      <c r="Y329" s="1028"/>
      <c r="Z329" s="1028"/>
      <c r="AA329" s="1028"/>
      <c r="AB329" s="1028"/>
      <c r="AC329" s="1028"/>
      <c r="AD329" s="1028"/>
      <c r="AE329" s="1028"/>
      <c r="AF329" s="1028"/>
      <c r="AG329" s="1028"/>
      <c r="AH329" s="1028"/>
      <c r="AI329" s="1028"/>
      <c r="AJ329" s="1028"/>
      <c r="AK329" s="1028"/>
      <c r="AL329" s="1028"/>
      <c r="AM329" s="1028"/>
      <c r="AN329" s="1028"/>
      <c r="AO329" s="1028"/>
      <c r="AP329" s="1028"/>
      <c r="AQ329" s="1028"/>
      <c r="AR329" s="1028"/>
      <c r="AS329" s="1028"/>
    </row>
    <row r="330" spans="1:45" ht="12.75" customHeight="1">
      <c r="A330" s="1028"/>
      <c r="B330" s="1028"/>
      <c r="C330" s="1028"/>
      <c r="D330" s="1102"/>
      <c r="E330" s="1028"/>
      <c r="F330" s="1028"/>
      <c r="G330" s="1028"/>
      <c r="H330" s="1028"/>
      <c r="I330" s="1028"/>
      <c r="J330" s="1102"/>
      <c r="K330" s="1028"/>
      <c r="L330" s="1028"/>
      <c r="M330" s="1028"/>
      <c r="N330" s="1028"/>
      <c r="O330" s="1028"/>
      <c r="P330" s="1028"/>
      <c r="Q330" s="1028"/>
      <c r="R330" s="1162"/>
      <c r="S330" s="713"/>
      <c r="T330" s="747"/>
      <c r="U330" s="1028"/>
      <c r="V330" s="1102"/>
      <c r="W330" s="1165"/>
      <c r="X330" s="1028"/>
      <c r="Y330" s="1028"/>
      <c r="Z330" s="1028"/>
      <c r="AA330" s="1028"/>
      <c r="AB330" s="1028"/>
      <c r="AC330" s="1028"/>
      <c r="AD330" s="1028"/>
      <c r="AE330" s="1028"/>
      <c r="AF330" s="1028"/>
      <c r="AG330" s="1028"/>
      <c r="AH330" s="1028"/>
      <c r="AI330" s="1028"/>
      <c r="AJ330" s="1028"/>
      <c r="AK330" s="1028"/>
      <c r="AL330" s="1028"/>
      <c r="AM330" s="1028"/>
      <c r="AN330" s="1028"/>
      <c r="AO330" s="1028"/>
      <c r="AP330" s="1028"/>
      <c r="AQ330" s="1028"/>
      <c r="AR330" s="1028"/>
      <c r="AS330" s="1028"/>
    </row>
    <row r="331" spans="1:45" ht="12.75" customHeight="1">
      <c r="A331" s="1028"/>
      <c r="B331" s="1028"/>
      <c r="C331" s="1028"/>
      <c r="D331" s="1102"/>
      <c r="E331" s="1028"/>
      <c r="F331" s="1028"/>
      <c r="G331" s="1028"/>
      <c r="H331" s="1028"/>
      <c r="I331" s="1028"/>
      <c r="J331" s="1102"/>
      <c r="K331" s="1028"/>
      <c r="L331" s="1028"/>
      <c r="M331" s="1028"/>
      <c r="N331" s="1028"/>
      <c r="O331" s="1028"/>
      <c r="P331" s="1028"/>
      <c r="Q331" s="1028"/>
      <c r="R331" s="1162"/>
      <c r="S331" s="713"/>
      <c r="T331" s="747"/>
      <c r="U331" s="1028"/>
      <c r="V331" s="1102"/>
      <c r="W331" s="1165"/>
      <c r="X331" s="1028"/>
      <c r="Y331" s="1028"/>
      <c r="Z331" s="1028"/>
      <c r="AA331" s="1028"/>
      <c r="AB331" s="1028"/>
      <c r="AC331" s="1028"/>
      <c r="AD331" s="1028"/>
      <c r="AE331" s="1028"/>
      <c r="AF331" s="1028"/>
      <c r="AG331" s="1028"/>
      <c r="AH331" s="1028"/>
      <c r="AI331" s="1028"/>
      <c r="AJ331" s="1028"/>
      <c r="AK331" s="1028"/>
      <c r="AL331" s="1028"/>
      <c r="AM331" s="1028"/>
      <c r="AN331" s="1028"/>
      <c r="AO331" s="1028"/>
      <c r="AP331" s="1028"/>
      <c r="AQ331" s="1028"/>
      <c r="AR331" s="1028"/>
      <c r="AS331" s="1028"/>
    </row>
    <row r="332" spans="1:45" ht="12.75" customHeight="1">
      <c r="A332" s="1028"/>
      <c r="B332" s="1028"/>
      <c r="C332" s="1028"/>
      <c r="D332" s="1102"/>
      <c r="E332" s="1028"/>
      <c r="F332" s="1028"/>
      <c r="G332" s="1028"/>
      <c r="H332" s="1028"/>
      <c r="I332" s="1028"/>
      <c r="J332" s="1102"/>
      <c r="K332" s="1028"/>
      <c r="L332" s="1028"/>
      <c r="M332" s="1028"/>
      <c r="N332" s="1028"/>
      <c r="O332" s="1028"/>
      <c r="P332" s="1028"/>
      <c r="Q332" s="1028"/>
      <c r="R332" s="1162"/>
      <c r="S332" s="713"/>
      <c r="T332" s="747"/>
      <c r="U332" s="1028"/>
      <c r="V332" s="1102"/>
      <c r="W332" s="1165"/>
      <c r="X332" s="1028"/>
      <c r="Y332" s="1028"/>
      <c r="Z332" s="1028"/>
      <c r="AA332" s="1028"/>
      <c r="AB332" s="1028"/>
      <c r="AC332" s="1028"/>
      <c r="AD332" s="1028"/>
      <c r="AE332" s="1028"/>
      <c r="AF332" s="1028"/>
      <c r="AG332" s="1028"/>
      <c r="AH332" s="1028"/>
      <c r="AI332" s="1028"/>
      <c r="AJ332" s="1028"/>
      <c r="AK332" s="1028"/>
      <c r="AL332" s="1028"/>
      <c r="AM332" s="1028"/>
      <c r="AN332" s="1028"/>
      <c r="AO332" s="1028"/>
      <c r="AP332" s="1028"/>
      <c r="AQ332" s="1028"/>
      <c r="AR332" s="1028"/>
      <c r="AS332" s="1028"/>
    </row>
    <row r="333" spans="1:45" ht="12.75" customHeight="1">
      <c r="A333" s="1028"/>
      <c r="B333" s="1028"/>
      <c r="C333" s="1028"/>
      <c r="D333" s="1102"/>
      <c r="E333" s="1028"/>
      <c r="F333" s="1028"/>
      <c r="G333" s="1028"/>
      <c r="H333" s="1028"/>
      <c r="I333" s="1028"/>
      <c r="J333" s="1102"/>
      <c r="K333" s="1028"/>
      <c r="L333" s="1028"/>
      <c r="M333" s="1028"/>
      <c r="N333" s="1028"/>
      <c r="O333" s="1028"/>
      <c r="P333" s="1028"/>
      <c r="Q333" s="1028"/>
      <c r="R333" s="1162"/>
      <c r="S333" s="713"/>
      <c r="T333" s="747"/>
      <c r="U333" s="1028"/>
      <c r="V333" s="1102"/>
      <c r="W333" s="1165"/>
      <c r="X333" s="1028"/>
      <c r="Y333" s="1028"/>
      <c r="Z333" s="1028"/>
      <c r="AA333" s="1028"/>
      <c r="AB333" s="1028"/>
      <c r="AC333" s="1028"/>
      <c r="AD333" s="1028"/>
      <c r="AE333" s="1028"/>
      <c r="AF333" s="1028"/>
      <c r="AG333" s="1028"/>
      <c r="AH333" s="1028"/>
      <c r="AI333" s="1028"/>
      <c r="AJ333" s="1028"/>
      <c r="AK333" s="1028"/>
      <c r="AL333" s="1028"/>
      <c r="AM333" s="1028"/>
      <c r="AN333" s="1028"/>
      <c r="AO333" s="1028"/>
      <c r="AP333" s="1028"/>
      <c r="AQ333" s="1028"/>
      <c r="AR333" s="1028"/>
      <c r="AS333" s="1028"/>
    </row>
    <row r="334" spans="1:45" ht="12.75" customHeight="1">
      <c r="A334" s="1028"/>
      <c r="B334" s="1028"/>
      <c r="C334" s="1028"/>
      <c r="D334" s="1102"/>
      <c r="E334" s="1028"/>
      <c r="F334" s="1028"/>
      <c r="G334" s="1028"/>
      <c r="H334" s="1028"/>
      <c r="I334" s="1028"/>
      <c r="J334" s="1102"/>
      <c r="K334" s="1028"/>
      <c r="L334" s="1028"/>
      <c r="M334" s="1028"/>
      <c r="N334" s="1028"/>
      <c r="O334" s="1028"/>
      <c r="P334" s="1028"/>
      <c r="Q334" s="1028"/>
      <c r="R334" s="1162"/>
      <c r="S334" s="713"/>
      <c r="T334" s="747"/>
      <c r="U334" s="1028"/>
      <c r="V334" s="1102"/>
      <c r="W334" s="1165"/>
      <c r="X334" s="1028"/>
      <c r="Y334" s="1028"/>
      <c r="Z334" s="1028"/>
      <c r="AA334" s="1028"/>
      <c r="AB334" s="1028"/>
      <c r="AC334" s="1028"/>
      <c r="AD334" s="1028"/>
      <c r="AE334" s="1028"/>
      <c r="AF334" s="1028"/>
      <c r="AG334" s="1028"/>
      <c r="AH334" s="1028"/>
      <c r="AI334" s="1028"/>
      <c r="AJ334" s="1028"/>
      <c r="AK334" s="1028"/>
      <c r="AL334" s="1028"/>
      <c r="AM334" s="1028"/>
      <c r="AN334" s="1028"/>
      <c r="AO334" s="1028"/>
      <c r="AP334" s="1028"/>
      <c r="AQ334" s="1028"/>
      <c r="AR334" s="1028"/>
      <c r="AS334" s="1028"/>
    </row>
    <row r="335" spans="1:45" ht="12.75" customHeight="1">
      <c r="A335" s="1028"/>
      <c r="B335" s="1028"/>
      <c r="C335" s="1028"/>
      <c r="D335" s="1102"/>
      <c r="E335" s="1028"/>
      <c r="F335" s="1028"/>
      <c r="G335" s="1028"/>
      <c r="H335" s="1028"/>
      <c r="I335" s="1028"/>
      <c r="J335" s="1102"/>
      <c r="K335" s="1028"/>
      <c r="L335" s="1028"/>
      <c r="M335" s="1028"/>
      <c r="N335" s="1028"/>
      <c r="O335" s="1028"/>
      <c r="P335" s="1028"/>
      <c r="Q335" s="1028"/>
      <c r="R335" s="1162"/>
      <c r="S335" s="713"/>
      <c r="T335" s="747"/>
      <c r="U335" s="1028"/>
      <c r="V335" s="1102"/>
      <c r="W335" s="1165"/>
      <c r="X335" s="1028"/>
      <c r="Y335" s="1028"/>
      <c r="Z335" s="1028"/>
      <c r="AA335" s="1028"/>
      <c r="AB335" s="1028"/>
      <c r="AC335" s="1028"/>
      <c r="AD335" s="1028"/>
      <c r="AE335" s="1028"/>
      <c r="AF335" s="1028"/>
      <c r="AG335" s="1028"/>
      <c r="AH335" s="1028"/>
      <c r="AI335" s="1028"/>
      <c r="AJ335" s="1028"/>
      <c r="AK335" s="1028"/>
      <c r="AL335" s="1028"/>
      <c r="AM335" s="1028"/>
      <c r="AN335" s="1028"/>
      <c r="AO335" s="1028"/>
      <c r="AP335" s="1028"/>
      <c r="AQ335" s="1028"/>
      <c r="AR335" s="1028"/>
      <c r="AS335" s="1028"/>
    </row>
    <row r="336" spans="1:45" ht="12.75" customHeight="1">
      <c r="A336" s="1028"/>
      <c r="B336" s="1028"/>
      <c r="C336" s="1028"/>
      <c r="D336" s="1102"/>
      <c r="E336" s="1028"/>
      <c r="F336" s="1028"/>
      <c r="G336" s="1028"/>
      <c r="H336" s="1028"/>
      <c r="I336" s="1028"/>
      <c r="J336" s="1102"/>
      <c r="K336" s="1028"/>
      <c r="L336" s="1028"/>
      <c r="M336" s="1028"/>
      <c r="N336" s="1028"/>
      <c r="O336" s="1028"/>
      <c r="P336" s="1028"/>
      <c r="Q336" s="1028"/>
      <c r="R336" s="1162"/>
      <c r="S336" s="713"/>
      <c r="T336" s="747"/>
      <c r="U336" s="1028"/>
      <c r="V336" s="1102"/>
      <c r="W336" s="1165"/>
      <c r="X336" s="1028"/>
      <c r="Y336" s="1028"/>
      <c r="Z336" s="1028"/>
      <c r="AA336" s="1028"/>
      <c r="AB336" s="1028"/>
      <c r="AC336" s="1028"/>
      <c r="AD336" s="1028"/>
      <c r="AE336" s="1028"/>
      <c r="AF336" s="1028"/>
      <c r="AG336" s="1028"/>
      <c r="AH336" s="1028"/>
      <c r="AI336" s="1028"/>
      <c r="AJ336" s="1028"/>
      <c r="AK336" s="1028"/>
      <c r="AL336" s="1028"/>
      <c r="AM336" s="1028"/>
      <c r="AN336" s="1028"/>
      <c r="AO336" s="1028"/>
      <c r="AP336" s="1028"/>
      <c r="AQ336" s="1028"/>
      <c r="AR336" s="1028"/>
      <c r="AS336" s="1028"/>
    </row>
    <row r="337" spans="1:45" ht="12.75" customHeight="1">
      <c r="A337" s="1028"/>
      <c r="B337" s="1028"/>
      <c r="C337" s="1028"/>
      <c r="D337" s="1102"/>
      <c r="E337" s="1028"/>
      <c r="F337" s="1028"/>
      <c r="G337" s="1028"/>
      <c r="H337" s="1028"/>
      <c r="I337" s="1028"/>
      <c r="J337" s="1102"/>
      <c r="K337" s="1028"/>
      <c r="L337" s="1028"/>
      <c r="M337" s="1028"/>
      <c r="N337" s="1028"/>
      <c r="O337" s="1028"/>
      <c r="P337" s="1028"/>
      <c r="Q337" s="1028"/>
      <c r="R337" s="1162"/>
      <c r="S337" s="713"/>
      <c r="T337" s="747"/>
      <c r="U337" s="1028"/>
      <c r="V337" s="1102"/>
      <c r="W337" s="1165"/>
      <c r="X337" s="1028"/>
      <c r="Y337" s="1028"/>
      <c r="Z337" s="1028"/>
      <c r="AA337" s="1028"/>
      <c r="AB337" s="1028"/>
      <c r="AC337" s="1028"/>
      <c r="AD337" s="1028"/>
      <c r="AE337" s="1028"/>
      <c r="AF337" s="1028"/>
      <c r="AG337" s="1028"/>
      <c r="AH337" s="1028"/>
      <c r="AI337" s="1028"/>
      <c r="AJ337" s="1028"/>
      <c r="AK337" s="1028"/>
      <c r="AL337" s="1028"/>
      <c r="AM337" s="1028"/>
      <c r="AN337" s="1028"/>
      <c r="AO337" s="1028"/>
      <c r="AP337" s="1028"/>
      <c r="AQ337" s="1028"/>
      <c r="AR337" s="1028"/>
      <c r="AS337" s="1028"/>
    </row>
    <row r="338" spans="1:45" ht="12.75" customHeight="1">
      <c r="A338" s="1028"/>
      <c r="B338" s="1028"/>
      <c r="C338" s="1028"/>
      <c r="D338" s="1102"/>
      <c r="E338" s="1028"/>
      <c r="F338" s="1028"/>
      <c r="G338" s="1028"/>
      <c r="H338" s="1028"/>
      <c r="I338" s="1028"/>
      <c r="J338" s="1102"/>
      <c r="K338" s="1028"/>
      <c r="L338" s="1028"/>
      <c r="M338" s="1028"/>
      <c r="N338" s="1028"/>
      <c r="O338" s="1028"/>
      <c r="P338" s="1028"/>
      <c r="Q338" s="1028"/>
      <c r="R338" s="1162"/>
      <c r="S338" s="713"/>
      <c r="T338" s="747"/>
      <c r="U338" s="1028"/>
      <c r="V338" s="1102"/>
      <c r="W338" s="1165"/>
      <c r="X338" s="1028"/>
      <c r="Y338" s="1028"/>
      <c r="Z338" s="1028"/>
      <c r="AA338" s="1028"/>
      <c r="AB338" s="1028"/>
      <c r="AC338" s="1028"/>
      <c r="AD338" s="1028"/>
      <c r="AE338" s="1028"/>
      <c r="AF338" s="1028"/>
      <c r="AG338" s="1028"/>
      <c r="AH338" s="1028"/>
      <c r="AI338" s="1028"/>
      <c r="AJ338" s="1028"/>
      <c r="AK338" s="1028"/>
      <c r="AL338" s="1028"/>
      <c r="AM338" s="1028"/>
      <c r="AN338" s="1028"/>
      <c r="AO338" s="1028"/>
      <c r="AP338" s="1028"/>
      <c r="AQ338" s="1028"/>
      <c r="AR338" s="1028"/>
      <c r="AS338" s="1028"/>
    </row>
    <row r="339" spans="1:45" ht="12.75" customHeight="1">
      <c r="A339" s="1028"/>
      <c r="B339" s="1028"/>
      <c r="C339" s="1028"/>
      <c r="D339" s="1102"/>
      <c r="E339" s="1028"/>
      <c r="F339" s="1028"/>
      <c r="G339" s="1028"/>
      <c r="H339" s="1028"/>
      <c r="I339" s="1028"/>
      <c r="J339" s="1102"/>
      <c r="K339" s="1028"/>
      <c r="L339" s="1028"/>
      <c r="M339" s="1028"/>
      <c r="N339" s="1028"/>
      <c r="O339" s="1028"/>
      <c r="P339" s="1028"/>
      <c r="Q339" s="1028"/>
      <c r="R339" s="1162"/>
      <c r="S339" s="713"/>
      <c r="T339" s="747"/>
      <c r="U339" s="1028"/>
      <c r="V339" s="1102"/>
      <c r="W339" s="1165"/>
      <c r="X339" s="1028"/>
      <c r="Y339" s="1028"/>
      <c r="Z339" s="1028"/>
      <c r="AA339" s="1028"/>
      <c r="AB339" s="1028"/>
      <c r="AC339" s="1028"/>
      <c r="AD339" s="1028"/>
      <c r="AE339" s="1028"/>
      <c r="AF339" s="1028"/>
      <c r="AG339" s="1028"/>
      <c r="AH339" s="1028"/>
      <c r="AI339" s="1028"/>
      <c r="AJ339" s="1028"/>
      <c r="AK339" s="1028"/>
      <c r="AL339" s="1028"/>
      <c r="AM339" s="1028"/>
      <c r="AN339" s="1028"/>
      <c r="AO339" s="1028"/>
      <c r="AP339" s="1028"/>
      <c r="AQ339" s="1028"/>
      <c r="AR339" s="1028"/>
      <c r="AS339" s="1028"/>
    </row>
    <row r="340" spans="1:45" ht="12.75" customHeight="1">
      <c r="A340" s="1028"/>
      <c r="B340" s="1028"/>
      <c r="C340" s="1028"/>
      <c r="D340" s="1102"/>
      <c r="E340" s="1028"/>
      <c r="F340" s="1028"/>
      <c r="G340" s="1028"/>
      <c r="H340" s="1028"/>
      <c r="I340" s="1028"/>
      <c r="J340" s="1102"/>
      <c r="K340" s="1028"/>
      <c r="L340" s="1028"/>
      <c r="M340" s="1028"/>
      <c r="N340" s="1028"/>
      <c r="O340" s="1028"/>
      <c r="P340" s="1028"/>
      <c r="Q340" s="1028"/>
      <c r="R340" s="1162"/>
      <c r="S340" s="713"/>
      <c r="T340" s="747"/>
      <c r="U340" s="1028"/>
      <c r="V340" s="1102"/>
      <c r="W340" s="1165"/>
      <c r="X340" s="1028"/>
      <c r="Y340" s="1028"/>
      <c r="Z340" s="1028"/>
      <c r="AA340" s="1028"/>
      <c r="AB340" s="1028"/>
      <c r="AC340" s="1028"/>
      <c r="AD340" s="1028"/>
      <c r="AE340" s="1028"/>
      <c r="AF340" s="1028"/>
      <c r="AG340" s="1028"/>
      <c r="AH340" s="1028"/>
      <c r="AI340" s="1028"/>
      <c r="AJ340" s="1028"/>
      <c r="AK340" s="1028"/>
      <c r="AL340" s="1028"/>
      <c r="AM340" s="1028"/>
      <c r="AN340" s="1028"/>
      <c r="AO340" s="1028"/>
      <c r="AP340" s="1028"/>
      <c r="AQ340" s="1028"/>
      <c r="AR340" s="1028"/>
      <c r="AS340" s="1028"/>
    </row>
    <row r="341" spans="1:45" ht="12.75" customHeight="1">
      <c r="A341" s="1028"/>
      <c r="B341" s="1028"/>
      <c r="C341" s="1028"/>
      <c r="D341" s="1102"/>
      <c r="E341" s="1028"/>
      <c r="F341" s="1028"/>
      <c r="G341" s="1028"/>
      <c r="H341" s="1028"/>
      <c r="I341" s="1028"/>
      <c r="J341" s="1102"/>
      <c r="K341" s="1028"/>
      <c r="L341" s="1028"/>
      <c r="M341" s="1028"/>
      <c r="N341" s="1028"/>
      <c r="O341" s="1028"/>
      <c r="P341" s="1028"/>
      <c r="Q341" s="1028"/>
      <c r="R341" s="1162"/>
      <c r="S341" s="713"/>
      <c r="T341" s="747"/>
      <c r="U341" s="1028"/>
      <c r="V341" s="1102"/>
      <c r="W341" s="1165"/>
      <c r="X341" s="1028"/>
      <c r="Y341" s="1028"/>
      <c r="Z341" s="1028"/>
      <c r="AA341" s="1028"/>
      <c r="AB341" s="1028"/>
      <c r="AC341" s="1028"/>
      <c r="AD341" s="1028"/>
      <c r="AE341" s="1028"/>
      <c r="AF341" s="1028"/>
      <c r="AG341" s="1028"/>
      <c r="AH341" s="1028"/>
      <c r="AI341" s="1028"/>
      <c r="AJ341" s="1028"/>
      <c r="AK341" s="1028"/>
      <c r="AL341" s="1028"/>
      <c r="AM341" s="1028"/>
      <c r="AN341" s="1028"/>
      <c r="AO341" s="1028"/>
      <c r="AP341" s="1028"/>
      <c r="AQ341" s="1028"/>
      <c r="AR341" s="1028"/>
      <c r="AS341" s="1028"/>
    </row>
    <row r="342" spans="1:45" ht="12.75" customHeight="1">
      <c r="A342" s="1028"/>
      <c r="B342" s="1028"/>
      <c r="C342" s="1028"/>
      <c r="D342" s="1102"/>
      <c r="E342" s="1028"/>
      <c r="F342" s="1028"/>
      <c r="G342" s="1028"/>
      <c r="H342" s="1028"/>
      <c r="I342" s="1028"/>
      <c r="J342" s="1102"/>
      <c r="K342" s="1028"/>
      <c r="L342" s="1028"/>
      <c r="M342" s="1028"/>
      <c r="N342" s="1028"/>
      <c r="O342" s="1028"/>
      <c r="P342" s="1028"/>
      <c r="Q342" s="1028"/>
      <c r="R342" s="1162"/>
      <c r="S342" s="713"/>
      <c r="T342" s="747"/>
      <c r="U342" s="1028"/>
      <c r="V342" s="1102"/>
      <c r="W342" s="1165"/>
      <c r="X342" s="1028"/>
      <c r="Y342" s="1028"/>
      <c r="Z342" s="1028"/>
      <c r="AA342" s="1028"/>
      <c r="AB342" s="1028"/>
      <c r="AC342" s="1028"/>
      <c r="AD342" s="1028"/>
      <c r="AE342" s="1028"/>
      <c r="AF342" s="1028"/>
      <c r="AG342" s="1028"/>
      <c r="AH342" s="1028"/>
      <c r="AI342" s="1028"/>
      <c r="AJ342" s="1028"/>
      <c r="AK342" s="1028"/>
      <c r="AL342" s="1028"/>
      <c r="AM342" s="1028"/>
      <c r="AN342" s="1028"/>
      <c r="AO342" s="1028"/>
      <c r="AP342" s="1028"/>
      <c r="AQ342" s="1028"/>
      <c r="AR342" s="1028"/>
      <c r="AS342" s="1028"/>
    </row>
    <row r="343" spans="1:45" ht="12.75" customHeight="1">
      <c r="A343" s="1028"/>
      <c r="B343" s="1028"/>
      <c r="C343" s="1028"/>
      <c r="D343" s="1102"/>
      <c r="E343" s="1028"/>
      <c r="F343" s="1028"/>
      <c r="G343" s="1028"/>
      <c r="H343" s="1028"/>
      <c r="I343" s="1028"/>
      <c r="J343" s="1102"/>
      <c r="K343" s="1028"/>
      <c r="L343" s="1028"/>
      <c r="M343" s="1028"/>
      <c r="N343" s="1028"/>
      <c r="O343" s="1028"/>
      <c r="P343" s="1028"/>
      <c r="Q343" s="1028"/>
      <c r="R343" s="1162"/>
      <c r="S343" s="713"/>
      <c r="T343" s="747"/>
      <c r="U343" s="1028"/>
      <c r="V343" s="1102"/>
      <c r="W343" s="1165"/>
      <c r="X343" s="1028"/>
      <c r="Y343" s="1028"/>
      <c r="Z343" s="1028"/>
      <c r="AA343" s="1028"/>
      <c r="AB343" s="1028"/>
      <c r="AC343" s="1028"/>
      <c r="AD343" s="1028"/>
      <c r="AE343" s="1028"/>
      <c r="AF343" s="1028"/>
      <c r="AG343" s="1028"/>
      <c r="AH343" s="1028"/>
      <c r="AI343" s="1028"/>
      <c r="AJ343" s="1028"/>
      <c r="AK343" s="1028"/>
      <c r="AL343" s="1028"/>
      <c r="AM343" s="1028"/>
      <c r="AN343" s="1028"/>
      <c r="AO343" s="1028"/>
      <c r="AP343" s="1028"/>
      <c r="AQ343" s="1028"/>
      <c r="AR343" s="1028"/>
      <c r="AS343" s="1028"/>
    </row>
    <row r="344" spans="1:45" ht="12.75" customHeight="1">
      <c r="A344" s="1028"/>
      <c r="B344" s="1028"/>
      <c r="C344" s="1028"/>
      <c r="D344" s="1102"/>
      <c r="E344" s="1028"/>
      <c r="F344" s="1028"/>
      <c r="G344" s="1028"/>
      <c r="H344" s="1028"/>
      <c r="I344" s="1028"/>
      <c r="J344" s="1102"/>
      <c r="K344" s="1028"/>
      <c r="L344" s="1028"/>
      <c r="M344" s="1028"/>
      <c r="N344" s="1028"/>
      <c r="O344" s="1028"/>
      <c r="P344" s="1028"/>
      <c r="Q344" s="1028"/>
      <c r="R344" s="1162"/>
      <c r="S344" s="713"/>
      <c r="T344" s="747"/>
      <c r="U344" s="1028"/>
      <c r="V344" s="1102"/>
      <c r="W344" s="1165"/>
      <c r="X344" s="1028"/>
      <c r="Y344" s="1028"/>
      <c r="Z344" s="1028"/>
      <c r="AA344" s="1028"/>
      <c r="AB344" s="1028"/>
      <c r="AC344" s="1028"/>
      <c r="AD344" s="1028"/>
      <c r="AE344" s="1028"/>
      <c r="AF344" s="1028"/>
      <c r="AG344" s="1028"/>
      <c r="AH344" s="1028"/>
      <c r="AI344" s="1028"/>
      <c r="AJ344" s="1028"/>
      <c r="AK344" s="1028"/>
      <c r="AL344" s="1028"/>
      <c r="AM344" s="1028"/>
      <c r="AN344" s="1028"/>
      <c r="AO344" s="1028"/>
      <c r="AP344" s="1028"/>
      <c r="AQ344" s="1028"/>
      <c r="AR344" s="1028"/>
      <c r="AS344" s="1028"/>
    </row>
    <row r="345" spans="1:45" ht="12.75" customHeight="1">
      <c r="A345" s="1028"/>
      <c r="B345" s="1028"/>
      <c r="C345" s="1028"/>
      <c r="D345" s="1102"/>
      <c r="E345" s="1028"/>
      <c r="F345" s="1028"/>
      <c r="G345" s="1028"/>
      <c r="H345" s="1028"/>
      <c r="I345" s="1028"/>
      <c r="J345" s="1102"/>
      <c r="K345" s="1028"/>
      <c r="L345" s="1028"/>
      <c r="M345" s="1028"/>
      <c r="N345" s="1028"/>
      <c r="O345" s="1028"/>
      <c r="P345" s="1028"/>
      <c r="Q345" s="1028"/>
      <c r="R345" s="1162"/>
      <c r="S345" s="713"/>
      <c r="T345" s="747"/>
      <c r="U345" s="1028"/>
      <c r="V345" s="1102"/>
      <c r="W345" s="1165"/>
      <c r="X345" s="1028"/>
      <c r="Y345" s="1028"/>
      <c r="Z345" s="1028"/>
      <c r="AA345" s="1028"/>
      <c r="AB345" s="1028"/>
      <c r="AC345" s="1028"/>
      <c r="AD345" s="1028"/>
      <c r="AE345" s="1028"/>
      <c r="AF345" s="1028"/>
      <c r="AG345" s="1028"/>
      <c r="AH345" s="1028"/>
      <c r="AI345" s="1028"/>
      <c r="AJ345" s="1028"/>
      <c r="AK345" s="1028"/>
      <c r="AL345" s="1028"/>
      <c r="AM345" s="1028"/>
      <c r="AN345" s="1028"/>
      <c r="AO345" s="1028"/>
      <c r="AP345" s="1028"/>
      <c r="AQ345" s="1028"/>
      <c r="AR345" s="1028"/>
      <c r="AS345" s="1028"/>
    </row>
    <row r="346" spans="1:45" ht="12.75" customHeight="1">
      <c r="A346" s="1028"/>
      <c r="B346" s="1028"/>
      <c r="C346" s="1028"/>
      <c r="D346" s="1102"/>
      <c r="E346" s="1028"/>
      <c r="F346" s="1028"/>
      <c r="G346" s="1028"/>
      <c r="H346" s="1028"/>
      <c r="I346" s="1028"/>
      <c r="J346" s="1102"/>
      <c r="K346" s="1028"/>
      <c r="L346" s="1028"/>
      <c r="M346" s="1028"/>
      <c r="N346" s="1028"/>
      <c r="O346" s="1028"/>
      <c r="P346" s="1028"/>
      <c r="Q346" s="1028"/>
      <c r="R346" s="1162"/>
      <c r="S346" s="713"/>
      <c r="T346" s="747"/>
      <c r="U346" s="1028"/>
      <c r="V346" s="1102"/>
      <c r="W346" s="1165"/>
      <c r="X346" s="1028"/>
      <c r="Y346" s="1028"/>
      <c r="Z346" s="1028"/>
      <c r="AA346" s="1028"/>
      <c r="AB346" s="1028"/>
      <c r="AC346" s="1028"/>
      <c r="AD346" s="1028"/>
      <c r="AE346" s="1028"/>
      <c r="AF346" s="1028"/>
      <c r="AG346" s="1028"/>
      <c r="AH346" s="1028"/>
      <c r="AI346" s="1028"/>
      <c r="AJ346" s="1028"/>
      <c r="AK346" s="1028"/>
      <c r="AL346" s="1028"/>
      <c r="AM346" s="1028"/>
      <c r="AN346" s="1028"/>
      <c r="AO346" s="1028"/>
      <c r="AP346" s="1028"/>
      <c r="AQ346" s="1028"/>
      <c r="AR346" s="1028"/>
      <c r="AS346" s="1028"/>
    </row>
    <row r="347" spans="1:45" ht="12.75" customHeight="1">
      <c r="A347" s="1028"/>
      <c r="B347" s="1028"/>
      <c r="C347" s="1028"/>
      <c r="D347" s="1102"/>
      <c r="E347" s="1028"/>
      <c r="F347" s="1028"/>
      <c r="G347" s="1028"/>
      <c r="H347" s="1028"/>
      <c r="I347" s="1028"/>
      <c r="J347" s="1102"/>
      <c r="K347" s="1028"/>
      <c r="L347" s="1028"/>
      <c r="M347" s="1028"/>
      <c r="N347" s="1028"/>
      <c r="O347" s="1028"/>
      <c r="P347" s="1028"/>
      <c r="Q347" s="1028"/>
      <c r="R347" s="1162"/>
      <c r="S347" s="713"/>
      <c r="T347" s="747"/>
      <c r="U347" s="1028"/>
      <c r="V347" s="1102"/>
      <c r="W347" s="1165"/>
      <c r="X347" s="1028"/>
      <c r="Y347" s="1028"/>
      <c r="Z347" s="1028"/>
      <c r="AA347" s="1028"/>
      <c r="AB347" s="1028"/>
      <c r="AC347" s="1028"/>
      <c r="AD347" s="1028"/>
      <c r="AE347" s="1028"/>
      <c r="AF347" s="1028"/>
      <c r="AG347" s="1028"/>
      <c r="AH347" s="1028"/>
      <c r="AI347" s="1028"/>
      <c r="AJ347" s="1028"/>
      <c r="AK347" s="1028"/>
      <c r="AL347" s="1028"/>
      <c r="AM347" s="1028"/>
      <c r="AN347" s="1028"/>
      <c r="AO347" s="1028"/>
      <c r="AP347" s="1028"/>
      <c r="AQ347" s="1028"/>
      <c r="AR347" s="1028"/>
      <c r="AS347" s="1028"/>
    </row>
    <row r="348" spans="1:45" ht="12.75" customHeight="1">
      <c r="A348" s="1028"/>
      <c r="B348" s="1028"/>
      <c r="C348" s="1028"/>
      <c r="D348" s="1102"/>
      <c r="E348" s="1028"/>
      <c r="F348" s="1028"/>
      <c r="G348" s="1028"/>
      <c r="H348" s="1028"/>
      <c r="I348" s="1028"/>
      <c r="J348" s="1102"/>
      <c r="K348" s="1028"/>
      <c r="L348" s="1028"/>
      <c r="M348" s="1028"/>
      <c r="N348" s="1028"/>
      <c r="O348" s="1028"/>
      <c r="P348" s="1028"/>
      <c r="Q348" s="1028"/>
      <c r="R348" s="1162"/>
      <c r="S348" s="713"/>
      <c r="T348" s="747"/>
      <c r="U348" s="1028"/>
      <c r="V348" s="1102"/>
      <c r="W348" s="1165"/>
      <c r="X348" s="1028"/>
      <c r="Y348" s="1028"/>
      <c r="Z348" s="1028"/>
      <c r="AA348" s="1028"/>
      <c r="AB348" s="1028"/>
      <c r="AC348" s="1028"/>
      <c r="AD348" s="1028"/>
      <c r="AE348" s="1028"/>
      <c r="AF348" s="1028"/>
      <c r="AG348" s="1028"/>
      <c r="AH348" s="1028"/>
      <c r="AI348" s="1028"/>
      <c r="AJ348" s="1028"/>
      <c r="AK348" s="1028"/>
      <c r="AL348" s="1028"/>
      <c r="AM348" s="1028"/>
      <c r="AN348" s="1028"/>
      <c r="AO348" s="1028"/>
      <c r="AP348" s="1028"/>
      <c r="AQ348" s="1028"/>
      <c r="AR348" s="1028"/>
      <c r="AS348" s="1028"/>
    </row>
    <row r="349" spans="1:45" ht="12.75" customHeight="1">
      <c r="A349" s="1028"/>
      <c r="B349" s="1028"/>
      <c r="C349" s="1028"/>
      <c r="D349" s="1102"/>
      <c r="E349" s="1028"/>
      <c r="F349" s="1028"/>
      <c r="G349" s="1028"/>
      <c r="H349" s="1028"/>
      <c r="I349" s="1028"/>
      <c r="J349" s="1102"/>
      <c r="K349" s="1028"/>
      <c r="L349" s="1028"/>
      <c r="M349" s="1028"/>
      <c r="N349" s="1028"/>
      <c r="O349" s="1028"/>
      <c r="P349" s="1028"/>
      <c r="Q349" s="1028"/>
      <c r="R349" s="1162"/>
      <c r="S349" s="713"/>
      <c r="T349" s="747"/>
      <c r="U349" s="1028"/>
      <c r="V349" s="1102"/>
      <c r="W349" s="1165"/>
      <c r="X349" s="1028"/>
      <c r="Y349" s="1028"/>
      <c r="Z349" s="1028"/>
      <c r="AA349" s="1028"/>
      <c r="AB349" s="1028"/>
      <c r="AC349" s="1028"/>
      <c r="AD349" s="1028"/>
      <c r="AE349" s="1028"/>
      <c r="AF349" s="1028"/>
      <c r="AG349" s="1028"/>
      <c r="AH349" s="1028"/>
      <c r="AI349" s="1028"/>
      <c r="AJ349" s="1028"/>
      <c r="AK349" s="1028"/>
      <c r="AL349" s="1028"/>
      <c r="AM349" s="1028"/>
      <c r="AN349" s="1028"/>
      <c r="AO349" s="1028"/>
      <c r="AP349" s="1028"/>
      <c r="AQ349" s="1028"/>
      <c r="AR349" s="1028"/>
      <c r="AS349" s="1028"/>
    </row>
    <row r="350" spans="1:45" ht="12.75" customHeight="1">
      <c r="A350" s="1028"/>
      <c r="B350" s="1028"/>
      <c r="C350" s="1028"/>
      <c r="D350" s="1102"/>
      <c r="E350" s="1028"/>
      <c r="F350" s="1028"/>
      <c r="G350" s="1028"/>
      <c r="H350" s="1028"/>
      <c r="I350" s="1028"/>
      <c r="J350" s="1102"/>
      <c r="K350" s="1028"/>
      <c r="L350" s="1028"/>
      <c r="M350" s="1028"/>
      <c r="N350" s="1028"/>
      <c r="O350" s="1028"/>
      <c r="P350" s="1028"/>
      <c r="Q350" s="1028"/>
      <c r="R350" s="1162"/>
      <c r="S350" s="713"/>
      <c r="T350" s="747"/>
      <c r="U350" s="1028"/>
      <c r="V350" s="1102"/>
      <c r="W350" s="1165"/>
      <c r="X350" s="1028"/>
      <c r="Y350" s="1028"/>
      <c r="Z350" s="1028"/>
      <c r="AA350" s="1028"/>
      <c r="AB350" s="1028"/>
      <c r="AC350" s="1028"/>
      <c r="AD350" s="1028"/>
      <c r="AE350" s="1028"/>
      <c r="AF350" s="1028"/>
      <c r="AG350" s="1028"/>
      <c r="AH350" s="1028"/>
      <c r="AI350" s="1028"/>
      <c r="AJ350" s="1028"/>
      <c r="AK350" s="1028"/>
      <c r="AL350" s="1028"/>
      <c r="AM350" s="1028"/>
      <c r="AN350" s="1028"/>
      <c r="AO350" s="1028"/>
      <c r="AP350" s="1028"/>
      <c r="AQ350" s="1028"/>
      <c r="AR350" s="1028"/>
      <c r="AS350" s="1028"/>
    </row>
    <row r="351" spans="1:45" ht="12.75" customHeight="1">
      <c r="A351" s="1028"/>
      <c r="B351" s="1028"/>
      <c r="C351" s="1028"/>
      <c r="D351" s="1102"/>
      <c r="E351" s="1028"/>
      <c r="F351" s="1028"/>
      <c r="G351" s="1028"/>
      <c r="H351" s="1028"/>
      <c r="I351" s="1028"/>
      <c r="J351" s="1102"/>
      <c r="K351" s="1028"/>
      <c r="L351" s="1028"/>
      <c r="M351" s="1028"/>
      <c r="N351" s="1028"/>
      <c r="O351" s="1028"/>
      <c r="P351" s="1028"/>
      <c r="Q351" s="1028"/>
      <c r="R351" s="1162"/>
      <c r="S351" s="713"/>
      <c r="T351" s="747"/>
      <c r="U351" s="1028"/>
      <c r="V351" s="1102"/>
      <c r="W351" s="1165"/>
      <c r="X351" s="1028"/>
      <c r="Y351" s="1028"/>
      <c r="Z351" s="1028"/>
      <c r="AA351" s="1028"/>
      <c r="AB351" s="1028"/>
      <c r="AC351" s="1028"/>
      <c r="AD351" s="1028"/>
      <c r="AE351" s="1028"/>
      <c r="AF351" s="1028"/>
      <c r="AG351" s="1028"/>
      <c r="AH351" s="1028"/>
      <c r="AI351" s="1028"/>
      <c r="AJ351" s="1028"/>
      <c r="AK351" s="1028"/>
      <c r="AL351" s="1028"/>
      <c r="AM351" s="1028"/>
      <c r="AN351" s="1028"/>
      <c r="AO351" s="1028"/>
      <c r="AP351" s="1028"/>
      <c r="AQ351" s="1028"/>
      <c r="AR351" s="1028"/>
      <c r="AS351" s="1028"/>
    </row>
    <row r="352" spans="1:45" ht="12.75" customHeight="1">
      <c r="A352" s="1028"/>
      <c r="B352" s="1028"/>
      <c r="C352" s="1028"/>
      <c r="D352" s="1102"/>
      <c r="E352" s="1028"/>
      <c r="F352" s="1028"/>
      <c r="G352" s="1028"/>
      <c r="H352" s="1028"/>
      <c r="I352" s="1028"/>
      <c r="J352" s="1102"/>
      <c r="K352" s="1028"/>
      <c r="L352" s="1028"/>
      <c r="M352" s="1028"/>
      <c r="N352" s="1028"/>
      <c r="O352" s="1028"/>
      <c r="P352" s="1028"/>
      <c r="Q352" s="1028"/>
      <c r="R352" s="1162"/>
      <c r="S352" s="713"/>
      <c r="T352" s="747"/>
      <c r="U352" s="1028"/>
      <c r="V352" s="1102"/>
      <c r="W352" s="1165"/>
      <c r="X352" s="1028"/>
      <c r="Y352" s="1028"/>
      <c r="Z352" s="1028"/>
      <c r="AA352" s="1028"/>
      <c r="AB352" s="1028"/>
      <c r="AC352" s="1028"/>
      <c r="AD352" s="1028"/>
      <c r="AE352" s="1028"/>
      <c r="AF352" s="1028"/>
      <c r="AG352" s="1028"/>
      <c r="AH352" s="1028"/>
      <c r="AI352" s="1028"/>
      <c r="AJ352" s="1028"/>
      <c r="AK352" s="1028"/>
      <c r="AL352" s="1028"/>
      <c r="AM352" s="1028"/>
      <c r="AN352" s="1028"/>
      <c r="AO352" s="1028"/>
      <c r="AP352" s="1028"/>
      <c r="AQ352" s="1028"/>
      <c r="AR352" s="1028"/>
      <c r="AS352" s="1028"/>
    </row>
    <row r="353" spans="1:45" ht="12.75" customHeight="1">
      <c r="A353" s="1028"/>
      <c r="B353" s="1028"/>
      <c r="C353" s="1028"/>
      <c r="D353" s="1102"/>
      <c r="E353" s="1028"/>
      <c r="F353" s="1028"/>
      <c r="G353" s="1028"/>
      <c r="H353" s="1028"/>
      <c r="I353" s="1028"/>
      <c r="J353" s="1102"/>
      <c r="K353" s="1028"/>
      <c r="L353" s="1028"/>
      <c r="M353" s="1028"/>
      <c r="N353" s="1028"/>
      <c r="O353" s="1028"/>
      <c r="P353" s="1028"/>
      <c r="Q353" s="1028"/>
      <c r="R353" s="1162"/>
      <c r="S353" s="713"/>
      <c r="T353" s="747"/>
      <c r="U353" s="1028"/>
      <c r="V353" s="1102"/>
      <c r="W353" s="1165"/>
      <c r="X353" s="1028"/>
      <c r="Y353" s="1028"/>
      <c r="Z353" s="1028"/>
      <c r="AA353" s="1028"/>
      <c r="AB353" s="1028"/>
      <c r="AC353" s="1028"/>
      <c r="AD353" s="1028"/>
      <c r="AE353" s="1028"/>
      <c r="AF353" s="1028"/>
      <c r="AG353" s="1028"/>
      <c r="AH353" s="1028"/>
      <c r="AI353" s="1028"/>
      <c r="AJ353" s="1028"/>
      <c r="AK353" s="1028"/>
      <c r="AL353" s="1028"/>
      <c r="AM353" s="1028"/>
      <c r="AN353" s="1028"/>
      <c r="AO353" s="1028"/>
      <c r="AP353" s="1028"/>
      <c r="AQ353" s="1028"/>
      <c r="AR353" s="1028"/>
      <c r="AS353" s="1028"/>
    </row>
    <row r="354" spans="1:45" ht="12.75" customHeight="1">
      <c r="A354" s="1028"/>
      <c r="B354" s="1028"/>
      <c r="C354" s="1028"/>
      <c r="D354" s="1102"/>
      <c r="E354" s="1028"/>
      <c r="F354" s="1028"/>
      <c r="G354" s="1028"/>
      <c r="H354" s="1028"/>
      <c r="I354" s="1028"/>
      <c r="J354" s="1102"/>
      <c r="K354" s="1028"/>
      <c r="L354" s="1028"/>
      <c r="M354" s="1028"/>
      <c r="N354" s="1028"/>
      <c r="O354" s="1028"/>
      <c r="P354" s="1028"/>
      <c r="Q354" s="1028"/>
      <c r="R354" s="1162"/>
      <c r="S354" s="713"/>
      <c r="T354" s="747"/>
      <c r="U354" s="1028"/>
      <c r="V354" s="1102"/>
      <c r="W354" s="1165"/>
      <c r="X354" s="1028"/>
      <c r="Y354" s="1028"/>
      <c r="Z354" s="1028"/>
      <c r="AA354" s="1028"/>
      <c r="AB354" s="1028"/>
      <c r="AC354" s="1028"/>
      <c r="AD354" s="1028"/>
      <c r="AE354" s="1028"/>
      <c r="AF354" s="1028"/>
      <c r="AG354" s="1028"/>
      <c r="AH354" s="1028"/>
      <c r="AI354" s="1028"/>
      <c r="AJ354" s="1028"/>
      <c r="AK354" s="1028"/>
      <c r="AL354" s="1028"/>
      <c r="AM354" s="1028"/>
      <c r="AN354" s="1028"/>
      <c r="AO354" s="1028"/>
      <c r="AP354" s="1028"/>
      <c r="AQ354" s="1028"/>
      <c r="AR354" s="1028"/>
      <c r="AS354" s="1028"/>
    </row>
    <row r="355" spans="1:45" ht="12.75" customHeight="1">
      <c r="A355" s="1028"/>
      <c r="B355" s="1028"/>
      <c r="C355" s="1028"/>
      <c r="D355" s="1102"/>
      <c r="E355" s="1028"/>
      <c r="F355" s="1028"/>
      <c r="G355" s="1028"/>
      <c r="H355" s="1028"/>
      <c r="I355" s="1028"/>
      <c r="J355" s="1102"/>
      <c r="K355" s="1028"/>
      <c r="L355" s="1028"/>
      <c r="M355" s="1028"/>
      <c r="N355" s="1028"/>
      <c r="O355" s="1028"/>
      <c r="P355" s="1028"/>
      <c r="Q355" s="1028"/>
      <c r="R355" s="1162"/>
      <c r="S355" s="713"/>
      <c r="T355" s="747"/>
      <c r="U355" s="1028"/>
      <c r="V355" s="1102"/>
      <c r="W355" s="1165"/>
      <c r="X355" s="1028"/>
      <c r="Y355" s="1028"/>
      <c r="Z355" s="1028"/>
      <c r="AA355" s="1028"/>
      <c r="AB355" s="1028"/>
      <c r="AC355" s="1028"/>
      <c r="AD355" s="1028"/>
      <c r="AE355" s="1028"/>
      <c r="AF355" s="1028"/>
      <c r="AG355" s="1028"/>
      <c r="AH355" s="1028"/>
      <c r="AI355" s="1028"/>
      <c r="AJ355" s="1028"/>
      <c r="AK355" s="1028"/>
      <c r="AL355" s="1028"/>
      <c r="AM355" s="1028"/>
      <c r="AN355" s="1028"/>
      <c r="AO355" s="1028"/>
      <c r="AP355" s="1028"/>
      <c r="AQ355" s="1028"/>
      <c r="AR355" s="1028"/>
      <c r="AS355" s="1028"/>
    </row>
    <row r="356" spans="1:45" ht="12.75" customHeight="1">
      <c r="A356" s="1028"/>
      <c r="B356" s="1028"/>
      <c r="C356" s="1028"/>
      <c r="D356" s="1102"/>
      <c r="E356" s="1028"/>
      <c r="F356" s="1028"/>
      <c r="G356" s="1028"/>
      <c r="H356" s="1028"/>
      <c r="I356" s="1028"/>
      <c r="J356" s="1102"/>
      <c r="K356" s="1028"/>
      <c r="L356" s="1028"/>
      <c r="M356" s="1028"/>
      <c r="N356" s="1028"/>
      <c r="O356" s="1028"/>
      <c r="P356" s="1028"/>
      <c r="Q356" s="1028"/>
      <c r="R356" s="1162"/>
      <c r="S356" s="713"/>
      <c r="T356" s="747"/>
      <c r="U356" s="1028"/>
      <c r="V356" s="1102"/>
      <c r="W356" s="1165"/>
      <c r="X356" s="1028"/>
      <c r="Y356" s="1028"/>
      <c r="Z356" s="1028"/>
      <c r="AA356" s="1028"/>
      <c r="AB356" s="1028"/>
      <c r="AC356" s="1028"/>
      <c r="AD356" s="1028"/>
      <c r="AE356" s="1028"/>
      <c r="AF356" s="1028"/>
      <c r="AG356" s="1028"/>
      <c r="AH356" s="1028"/>
      <c r="AI356" s="1028"/>
      <c r="AJ356" s="1028"/>
      <c r="AK356" s="1028"/>
      <c r="AL356" s="1028"/>
      <c r="AM356" s="1028"/>
      <c r="AN356" s="1028"/>
      <c r="AO356" s="1028"/>
      <c r="AP356" s="1028"/>
      <c r="AQ356" s="1028"/>
      <c r="AR356" s="1028"/>
      <c r="AS356" s="1028"/>
    </row>
    <row r="357" spans="1:45" ht="12.75" customHeight="1">
      <c r="A357" s="1028"/>
      <c r="B357" s="1028"/>
      <c r="C357" s="1028"/>
      <c r="D357" s="1102"/>
      <c r="E357" s="1028"/>
      <c r="F357" s="1028"/>
      <c r="G357" s="1028"/>
      <c r="H357" s="1028"/>
      <c r="I357" s="1028"/>
      <c r="J357" s="1102"/>
      <c r="K357" s="1028"/>
      <c r="L357" s="1028"/>
      <c r="M357" s="1028"/>
      <c r="N357" s="1028"/>
      <c r="O357" s="1028"/>
      <c r="P357" s="1028"/>
      <c r="Q357" s="1028"/>
      <c r="R357" s="1162"/>
      <c r="S357" s="713"/>
      <c r="T357" s="747"/>
      <c r="U357" s="1028"/>
      <c r="V357" s="1102"/>
      <c r="W357" s="1165"/>
      <c r="X357" s="1028"/>
      <c r="Y357" s="1028"/>
      <c r="Z357" s="1028"/>
      <c r="AA357" s="1028"/>
      <c r="AB357" s="1028"/>
      <c r="AC357" s="1028"/>
      <c r="AD357" s="1028"/>
      <c r="AE357" s="1028"/>
      <c r="AF357" s="1028"/>
      <c r="AG357" s="1028"/>
      <c r="AH357" s="1028"/>
      <c r="AI357" s="1028"/>
      <c r="AJ357" s="1028"/>
      <c r="AK357" s="1028"/>
      <c r="AL357" s="1028"/>
      <c r="AM357" s="1028"/>
      <c r="AN357" s="1028"/>
      <c r="AO357" s="1028"/>
      <c r="AP357" s="1028"/>
      <c r="AQ357" s="1028"/>
      <c r="AR357" s="1028"/>
      <c r="AS357" s="1028"/>
    </row>
    <row r="358" spans="1:45" ht="12.75" customHeight="1">
      <c r="A358" s="1028"/>
      <c r="B358" s="1028"/>
      <c r="C358" s="1028"/>
      <c r="D358" s="1102"/>
      <c r="E358" s="1028"/>
      <c r="F358" s="1028"/>
      <c r="G358" s="1028"/>
      <c r="H358" s="1028"/>
      <c r="I358" s="1028"/>
      <c r="J358" s="1102"/>
      <c r="K358" s="1028"/>
      <c r="L358" s="1028"/>
      <c r="M358" s="1028"/>
      <c r="N358" s="1028"/>
      <c r="O358" s="1028"/>
      <c r="P358" s="1028"/>
      <c r="Q358" s="1028"/>
      <c r="R358" s="1162"/>
      <c r="S358" s="713"/>
      <c r="T358" s="747"/>
      <c r="U358" s="1028"/>
      <c r="V358" s="1102"/>
      <c r="W358" s="1165"/>
      <c r="X358" s="1028"/>
      <c r="Y358" s="1028"/>
      <c r="Z358" s="1028"/>
      <c r="AA358" s="1028"/>
      <c r="AB358" s="1028"/>
      <c r="AC358" s="1028"/>
      <c r="AD358" s="1028"/>
      <c r="AE358" s="1028"/>
      <c r="AF358" s="1028"/>
      <c r="AG358" s="1028"/>
      <c r="AH358" s="1028"/>
      <c r="AI358" s="1028"/>
      <c r="AJ358" s="1028"/>
      <c r="AK358" s="1028"/>
      <c r="AL358" s="1028"/>
      <c r="AM358" s="1028"/>
      <c r="AN358" s="1028"/>
      <c r="AO358" s="1028"/>
      <c r="AP358" s="1028"/>
      <c r="AQ358" s="1028"/>
      <c r="AR358" s="1028"/>
      <c r="AS358" s="1028"/>
    </row>
    <row r="359" spans="1:45" ht="12.75" customHeight="1">
      <c r="A359" s="1028"/>
      <c r="B359" s="1028"/>
      <c r="C359" s="1028"/>
      <c r="D359" s="1102"/>
      <c r="E359" s="1028"/>
      <c r="F359" s="1028"/>
      <c r="G359" s="1028"/>
      <c r="H359" s="1028"/>
      <c r="I359" s="1028"/>
      <c r="J359" s="1102"/>
      <c r="K359" s="1028"/>
      <c r="L359" s="1028"/>
      <c r="M359" s="1028"/>
      <c r="N359" s="1028"/>
      <c r="O359" s="1028"/>
      <c r="P359" s="1028"/>
      <c r="Q359" s="1028"/>
      <c r="R359" s="1162"/>
      <c r="S359" s="713"/>
      <c r="T359" s="747"/>
      <c r="U359" s="1028"/>
      <c r="V359" s="1102"/>
      <c r="W359" s="1165"/>
      <c r="X359" s="1028"/>
      <c r="Y359" s="1028"/>
      <c r="Z359" s="1028"/>
      <c r="AA359" s="1028"/>
      <c r="AB359" s="1028"/>
      <c r="AC359" s="1028"/>
      <c r="AD359" s="1028"/>
      <c r="AE359" s="1028"/>
      <c r="AF359" s="1028"/>
      <c r="AG359" s="1028"/>
      <c r="AH359" s="1028"/>
      <c r="AI359" s="1028"/>
      <c r="AJ359" s="1028"/>
      <c r="AK359" s="1028"/>
      <c r="AL359" s="1028"/>
      <c r="AM359" s="1028"/>
      <c r="AN359" s="1028"/>
      <c r="AO359" s="1028"/>
      <c r="AP359" s="1028"/>
      <c r="AQ359" s="1028"/>
      <c r="AR359" s="1028"/>
      <c r="AS359" s="1028"/>
    </row>
    <row r="360" spans="1:45" ht="12.75" customHeight="1">
      <c r="A360" s="1028"/>
      <c r="B360" s="1028"/>
      <c r="C360" s="1028"/>
      <c r="D360" s="1102"/>
      <c r="E360" s="1028"/>
      <c r="F360" s="1028"/>
      <c r="G360" s="1028"/>
      <c r="H360" s="1028"/>
      <c r="I360" s="1028"/>
      <c r="J360" s="1102"/>
      <c r="K360" s="1028"/>
      <c r="L360" s="1028"/>
      <c r="M360" s="1028"/>
      <c r="N360" s="1028"/>
      <c r="O360" s="1028"/>
      <c r="P360" s="1028"/>
      <c r="Q360" s="1028"/>
      <c r="R360" s="1162"/>
      <c r="S360" s="713"/>
      <c r="T360" s="747"/>
      <c r="U360" s="1028"/>
      <c r="V360" s="1102"/>
      <c r="W360" s="1165"/>
      <c r="X360" s="1028"/>
      <c r="Y360" s="1028"/>
      <c r="Z360" s="1028"/>
      <c r="AA360" s="1028"/>
      <c r="AB360" s="1028"/>
      <c r="AC360" s="1028"/>
      <c r="AD360" s="1028"/>
      <c r="AE360" s="1028"/>
      <c r="AF360" s="1028"/>
      <c r="AG360" s="1028"/>
      <c r="AH360" s="1028"/>
      <c r="AI360" s="1028"/>
      <c r="AJ360" s="1028"/>
      <c r="AK360" s="1028"/>
      <c r="AL360" s="1028"/>
      <c r="AM360" s="1028"/>
      <c r="AN360" s="1028"/>
      <c r="AO360" s="1028"/>
      <c r="AP360" s="1028"/>
      <c r="AQ360" s="1028"/>
      <c r="AR360" s="1028"/>
      <c r="AS360" s="1028"/>
    </row>
    <row r="361" spans="1:45" ht="12.75" customHeight="1">
      <c r="A361" s="1028"/>
      <c r="B361" s="1028"/>
      <c r="C361" s="1028"/>
      <c r="D361" s="1102"/>
      <c r="E361" s="1028"/>
      <c r="F361" s="1028"/>
      <c r="G361" s="1028"/>
      <c r="H361" s="1028"/>
      <c r="I361" s="1028"/>
      <c r="J361" s="1102"/>
      <c r="K361" s="1028"/>
      <c r="L361" s="1028"/>
      <c r="M361" s="1028"/>
      <c r="N361" s="1028"/>
      <c r="O361" s="1028"/>
      <c r="P361" s="1028"/>
      <c r="Q361" s="1028"/>
      <c r="R361" s="1162"/>
      <c r="S361" s="713"/>
      <c r="T361" s="747"/>
      <c r="U361" s="1028"/>
      <c r="V361" s="1102"/>
      <c r="W361" s="1165"/>
      <c r="X361" s="1028"/>
      <c r="Y361" s="1028"/>
      <c r="Z361" s="1028"/>
      <c r="AA361" s="1028"/>
      <c r="AB361" s="1028"/>
      <c r="AC361" s="1028"/>
      <c r="AD361" s="1028"/>
      <c r="AE361" s="1028"/>
      <c r="AF361" s="1028"/>
      <c r="AG361" s="1028"/>
      <c r="AH361" s="1028"/>
      <c r="AI361" s="1028"/>
      <c r="AJ361" s="1028"/>
      <c r="AK361" s="1028"/>
      <c r="AL361" s="1028"/>
      <c r="AM361" s="1028"/>
      <c r="AN361" s="1028"/>
      <c r="AO361" s="1028"/>
      <c r="AP361" s="1028"/>
      <c r="AQ361" s="1028"/>
      <c r="AR361" s="1028"/>
      <c r="AS361" s="1028"/>
    </row>
    <row r="362" spans="1:45" ht="12.75" customHeight="1">
      <c r="A362" s="1028"/>
      <c r="B362" s="1028"/>
      <c r="C362" s="1028"/>
      <c r="D362" s="1102"/>
      <c r="E362" s="1028"/>
      <c r="F362" s="1028"/>
      <c r="G362" s="1028"/>
      <c r="H362" s="1028"/>
      <c r="I362" s="1028"/>
      <c r="J362" s="1102"/>
      <c r="K362" s="1028"/>
      <c r="L362" s="1028"/>
      <c r="M362" s="1028"/>
      <c r="N362" s="1028"/>
      <c r="O362" s="1028"/>
      <c r="P362" s="1028"/>
      <c r="Q362" s="1028"/>
      <c r="R362" s="1162"/>
      <c r="S362" s="713"/>
      <c r="T362" s="747"/>
      <c r="U362" s="1028"/>
      <c r="V362" s="1102"/>
      <c r="W362" s="1165"/>
      <c r="X362" s="1028"/>
      <c r="Y362" s="1028"/>
      <c r="Z362" s="1028"/>
      <c r="AA362" s="1028"/>
      <c r="AB362" s="1028"/>
      <c r="AC362" s="1028"/>
      <c r="AD362" s="1028"/>
      <c r="AE362" s="1028"/>
      <c r="AF362" s="1028"/>
      <c r="AG362" s="1028"/>
      <c r="AH362" s="1028"/>
      <c r="AI362" s="1028"/>
      <c r="AJ362" s="1028"/>
      <c r="AK362" s="1028"/>
      <c r="AL362" s="1028"/>
      <c r="AM362" s="1028"/>
      <c r="AN362" s="1028"/>
      <c r="AO362" s="1028"/>
      <c r="AP362" s="1028"/>
      <c r="AQ362" s="1028"/>
      <c r="AR362" s="1028"/>
      <c r="AS362" s="1028"/>
    </row>
    <row r="363" spans="1:45" ht="12.75" customHeight="1">
      <c r="A363" s="1028"/>
      <c r="B363" s="1028"/>
      <c r="C363" s="1028"/>
      <c r="D363" s="1102"/>
      <c r="E363" s="1028"/>
      <c r="F363" s="1028"/>
      <c r="G363" s="1028"/>
      <c r="H363" s="1028"/>
      <c r="I363" s="1028"/>
      <c r="J363" s="1102"/>
      <c r="K363" s="1028"/>
      <c r="L363" s="1028"/>
      <c r="M363" s="1028"/>
      <c r="N363" s="1028"/>
      <c r="O363" s="1028"/>
      <c r="P363" s="1028"/>
      <c r="Q363" s="1028"/>
      <c r="R363" s="1162"/>
      <c r="S363" s="713"/>
      <c r="T363" s="747"/>
      <c r="U363" s="1028"/>
      <c r="V363" s="1102"/>
      <c r="W363" s="1165"/>
      <c r="X363" s="1028"/>
      <c r="Y363" s="1028"/>
      <c r="Z363" s="1028"/>
      <c r="AA363" s="1028"/>
      <c r="AB363" s="1028"/>
      <c r="AC363" s="1028"/>
      <c r="AD363" s="1028"/>
      <c r="AE363" s="1028"/>
      <c r="AF363" s="1028"/>
      <c r="AG363" s="1028"/>
      <c r="AH363" s="1028"/>
      <c r="AI363" s="1028"/>
      <c r="AJ363" s="1028"/>
      <c r="AK363" s="1028"/>
      <c r="AL363" s="1028"/>
      <c r="AM363" s="1028"/>
      <c r="AN363" s="1028"/>
      <c r="AO363" s="1028"/>
      <c r="AP363" s="1028"/>
      <c r="AQ363" s="1028"/>
      <c r="AR363" s="1028"/>
      <c r="AS363" s="1028"/>
    </row>
    <row r="364" spans="1:45" ht="12.75" customHeight="1">
      <c r="A364" s="1028"/>
      <c r="B364" s="1028"/>
      <c r="C364" s="1028"/>
      <c r="D364" s="1102"/>
      <c r="E364" s="1028"/>
      <c r="F364" s="1028"/>
      <c r="G364" s="1028"/>
      <c r="H364" s="1028"/>
      <c r="I364" s="1028"/>
      <c r="J364" s="1102"/>
      <c r="K364" s="1028"/>
      <c r="L364" s="1028"/>
      <c r="M364" s="1028"/>
      <c r="N364" s="1028"/>
      <c r="O364" s="1028"/>
      <c r="P364" s="1028"/>
      <c r="Q364" s="1028"/>
      <c r="R364" s="1162"/>
      <c r="S364" s="713"/>
      <c r="T364" s="747"/>
      <c r="U364" s="1028"/>
      <c r="V364" s="1102"/>
      <c r="W364" s="1165"/>
      <c r="X364" s="1028"/>
      <c r="Y364" s="1028"/>
      <c r="Z364" s="1028"/>
      <c r="AA364" s="1028"/>
      <c r="AB364" s="1028"/>
      <c r="AC364" s="1028"/>
      <c r="AD364" s="1028"/>
      <c r="AE364" s="1028"/>
      <c r="AF364" s="1028"/>
      <c r="AG364" s="1028"/>
      <c r="AH364" s="1028"/>
      <c r="AI364" s="1028"/>
      <c r="AJ364" s="1028"/>
      <c r="AK364" s="1028"/>
      <c r="AL364" s="1028"/>
      <c r="AM364" s="1028"/>
      <c r="AN364" s="1028"/>
      <c r="AO364" s="1028"/>
      <c r="AP364" s="1028"/>
      <c r="AQ364" s="1028"/>
      <c r="AR364" s="1028"/>
      <c r="AS364" s="1028"/>
    </row>
    <row r="365" spans="1:45" ht="12.75" customHeight="1">
      <c r="A365" s="1028"/>
      <c r="B365" s="1028"/>
      <c r="C365" s="1028"/>
      <c r="D365" s="1102"/>
      <c r="E365" s="1028"/>
      <c r="F365" s="1028"/>
      <c r="G365" s="1028"/>
      <c r="H365" s="1028"/>
      <c r="I365" s="1028"/>
      <c r="J365" s="1102"/>
      <c r="K365" s="1028"/>
      <c r="L365" s="1028"/>
      <c r="M365" s="1028"/>
      <c r="N365" s="1028"/>
      <c r="O365" s="1028"/>
      <c r="P365" s="1028"/>
      <c r="Q365" s="1028"/>
      <c r="R365" s="1162"/>
      <c r="S365" s="713"/>
      <c r="T365" s="747"/>
      <c r="U365" s="1028"/>
      <c r="V365" s="1102"/>
      <c r="W365" s="1165"/>
      <c r="X365" s="1028"/>
      <c r="Y365" s="1028"/>
      <c r="Z365" s="1028"/>
      <c r="AA365" s="1028"/>
      <c r="AB365" s="1028"/>
      <c r="AC365" s="1028"/>
      <c r="AD365" s="1028"/>
      <c r="AE365" s="1028"/>
      <c r="AF365" s="1028"/>
      <c r="AG365" s="1028"/>
      <c r="AH365" s="1028"/>
      <c r="AI365" s="1028"/>
      <c r="AJ365" s="1028"/>
      <c r="AK365" s="1028"/>
      <c r="AL365" s="1028"/>
      <c r="AM365" s="1028"/>
      <c r="AN365" s="1028"/>
      <c r="AO365" s="1028"/>
      <c r="AP365" s="1028"/>
      <c r="AQ365" s="1028"/>
      <c r="AR365" s="1028"/>
      <c r="AS365" s="1028"/>
    </row>
    <row r="366" spans="1:45" ht="12.75" customHeight="1">
      <c r="A366" s="1028"/>
      <c r="B366" s="1028"/>
      <c r="C366" s="1028"/>
      <c r="D366" s="1102"/>
      <c r="E366" s="1028"/>
      <c r="F366" s="1028"/>
      <c r="G366" s="1028"/>
      <c r="H366" s="1028"/>
      <c r="I366" s="1028"/>
      <c r="J366" s="1102"/>
      <c r="K366" s="1028"/>
      <c r="L366" s="1028"/>
      <c r="M366" s="1028"/>
      <c r="N366" s="1028"/>
      <c r="O366" s="1028"/>
      <c r="P366" s="1028"/>
      <c r="Q366" s="1028"/>
      <c r="R366" s="1162"/>
      <c r="S366" s="713"/>
      <c r="T366" s="747"/>
      <c r="U366" s="1028"/>
      <c r="V366" s="1102"/>
      <c r="W366" s="1165"/>
      <c r="X366" s="1028"/>
      <c r="Y366" s="1028"/>
      <c r="Z366" s="1028"/>
      <c r="AA366" s="1028"/>
      <c r="AB366" s="1028"/>
      <c r="AC366" s="1028"/>
      <c r="AD366" s="1028"/>
      <c r="AE366" s="1028"/>
      <c r="AF366" s="1028"/>
      <c r="AG366" s="1028"/>
      <c r="AH366" s="1028"/>
      <c r="AI366" s="1028"/>
      <c r="AJ366" s="1028"/>
      <c r="AK366" s="1028"/>
      <c r="AL366" s="1028"/>
      <c r="AM366" s="1028"/>
      <c r="AN366" s="1028"/>
      <c r="AO366" s="1028"/>
      <c r="AP366" s="1028"/>
      <c r="AQ366" s="1028"/>
      <c r="AR366" s="1028"/>
      <c r="AS366" s="1028"/>
    </row>
    <row r="367" spans="1:45" ht="12.75" customHeight="1">
      <c r="A367" s="1028"/>
      <c r="B367" s="1028"/>
      <c r="C367" s="1028"/>
      <c r="D367" s="1102"/>
      <c r="E367" s="1028"/>
      <c r="F367" s="1028"/>
      <c r="G367" s="1028"/>
      <c r="H367" s="1028"/>
      <c r="I367" s="1028"/>
      <c r="J367" s="1102"/>
      <c r="K367" s="1028"/>
      <c r="L367" s="1028"/>
      <c r="M367" s="1028"/>
      <c r="N367" s="1028"/>
      <c r="O367" s="1028"/>
      <c r="P367" s="1028"/>
      <c r="Q367" s="1028"/>
      <c r="R367" s="1162"/>
      <c r="S367" s="713"/>
      <c r="T367" s="747"/>
      <c r="U367" s="1028"/>
      <c r="V367" s="1102"/>
      <c r="W367" s="1165"/>
      <c r="X367" s="1028"/>
      <c r="Y367" s="1028"/>
      <c r="Z367" s="1028"/>
      <c r="AA367" s="1028"/>
      <c r="AB367" s="1028"/>
      <c r="AC367" s="1028"/>
      <c r="AD367" s="1028"/>
      <c r="AE367" s="1028"/>
      <c r="AF367" s="1028"/>
      <c r="AG367" s="1028"/>
      <c r="AH367" s="1028"/>
      <c r="AI367" s="1028"/>
      <c r="AJ367" s="1028"/>
      <c r="AK367" s="1028"/>
      <c r="AL367" s="1028"/>
      <c r="AM367" s="1028"/>
      <c r="AN367" s="1028"/>
      <c r="AO367" s="1028"/>
      <c r="AP367" s="1028"/>
      <c r="AQ367" s="1028"/>
      <c r="AR367" s="1028"/>
      <c r="AS367" s="1028"/>
    </row>
    <row r="368" spans="1:45" ht="12.75" customHeight="1">
      <c r="A368" s="1028"/>
      <c r="B368" s="1028"/>
      <c r="C368" s="1028"/>
      <c r="D368" s="1102"/>
      <c r="E368" s="1028"/>
      <c r="F368" s="1028"/>
      <c r="G368" s="1028"/>
      <c r="H368" s="1028"/>
      <c r="I368" s="1028"/>
      <c r="J368" s="1102"/>
      <c r="K368" s="1028"/>
      <c r="L368" s="1028"/>
      <c r="M368" s="1028"/>
      <c r="N368" s="1028"/>
      <c r="O368" s="1028"/>
      <c r="P368" s="1028"/>
      <c r="Q368" s="1028"/>
      <c r="R368" s="1162"/>
      <c r="S368" s="713"/>
      <c r="T368" s="747"/>
      <c r="U368" s="1028"/>
      <c r="V368" s="1102"/>
      <c r="W368" s="1165"/>
      <c r="X368" s="1028"/>
      <c r="Y368" s="1028"/>
      <c r="Z368" s="1028"/>
      <c r="AA368" s="1028"/>
      <c r="AB368" s="1028"/>
      <c r="AC368" s="1028"/>
      <c r="AD368" s="1028"/>
      <c r="AE368" s="1028"/>
      <c r="AF368" s="1028"/>
      <c r="AG368" s="1028"/>
      <c r="AH368" s="1028"/>
      <c r="AI368" s="1028"/>
      <c r="AJ368" s="1028"/>
      <c r="AK368" s="1028"/>
      <c r="AL368" s="1028"/>
      <c r="AM368" s="1028"/>
      <c r="AN368" s="1028"/>
      <c r="AO368" s="1028"/>
      <c r="AP368" s="1028"/>
      <c r="AQ368" s="1028"/>
      <c r="AR368" s="1028"/>
      <c r="AS368" s="1028"/>
    </row>
    <row r="369" spans="1:45" ht="12.75" customHeight="1">
      <c r="A369" s="1028"/>
      <c r="B369" s="1028"/>
      <c r="C369" s="1028"/>
      <c r="D369" s="1102"/>
      <c r="E369" s="1028"/>
      <c r="F369" s="1028"/>
      <c r="G369" s="1028"/>
      <c r="H369" s="1028"/>
      <c r="I369" s="1028"/>
      <c r="J369" s="1102"/>
      <c r="K369" s="1028"/>
      <c r="L369" s="1028"/>
      <c r="M369" s="1028"/>
      <c r="N369" s="1028"/>
      <c r="O369" s="1028"/>
      <c r="P369" s="1028"/>
      <c r="Q369" s="1028"/>
      <c r="R369" s="1162"/>
      <c r="S369" s="713"/>
      <c r="T369" s="747"/>
      <c r="U369" s="1028"/>
      <c r="V369" s="1102"/>
      <c r="W369" s="1165"/>
      <c r="X369" s="1028"/>
      <c r="Y369" s="1028"/>
      <c r="Z369" s="1028"/>
      <c r="AA369" s="1028"/>
      <c r="AB369" s="1028"/>
      <c r="AC369" s="1028"/>
      <c r="AD369" s="1028"/>
      <c r="AE369" s="1028"/>
      <c r="AF369" s="1028"/>
      <c r="AG369" s="1028"/>
      <c r="AH369" s="1028"/>
      <c r="AI369" s="1028"/>
      <c r="AJ369" s="1028"/>
      <c r="AK369" s="1028"/>
      <c r="AL369" s="1028"/>
      <c r="AM369" s="1028"/>
      <c r="AN369" s="1028"/>
      <c r="AO369" s="1028"/>
      <c r="AP369" s="1028"/>
      <c r="AQ369" s="1028"/>
      <c r="AR369" s="1028"/>
      <c r="AS369" s="1028"/>
    </row>
    <row r="370" spans="1:45" ht="12.75" customHeight="1">
      <c r="A370" s="1028"/>
      <c r="B370" s="1028"/>
      <c r="C370" s="1028"/>
      <c r="D370" s="1102"/>
      <c r="E370" s="1028"/>
      <c r="F370" s="1028"/>
      <c r="G370" s="1028"/>
      <c r="H370" s="1028"/>
      <c r="I370" s="1028"/>
      <c r="J370" s="1102"/>
      <c r="K370" s="1028"/>
      <c r="L370" s="1028"/>
      <c r="M370" s="1028"/>
      <c r="N370" s="1028"/>
      <c r="O370" s="1028"/>
      <c r="P370" s="1028"/>
      <c r="Q370" s="1028"/>
      <c r="R370" s="1162"/>
      <c r="S370" s="713"/>
      <c r="T370" s="747"/>
      <c r="U370" s="1028"/>
      <c r="V370" s="1102"/>
      <c r="W370" s="1165"/>
      <c r="X370" s="1028"/>
      <c r="Y370" s="1028"/>
      <c r="Z370" s="1028"/>
      <c r="AA370" s="1028"/>
      <c r="AB370" s="1028"/>
      <c r="AC370" s="1028"/>
      <c r="AD370" s="1028"/>
      <c r="AE370" s="1028"/>
      <c r="AF370" s="1028"/>
      <c r="AG370" s="1028"/>
      <c r="AH370" s="1028"/>
      <c r="AI370" s="1028"/>
      <c r="AJ370" s="1028"/>
      <c r="AK370" s="1028"/>
      <c r="AL370" s="1028"/>
      <c r="AM370" s="1028"/>
      <c r="AN370" s="1028"/>
      <c r="AO370" s="1028"/>
      <c r="AP370" s="1028"/>
      <c r="AQ370" s="1028"/>
      <c r="AR370" s="1028"/>
      <c r="AS370" s="1028"/>
    </row>
    <row r="371" spans="1:45" ht="12.75" customHeight="1">
      <c r="A371" s="1028"/>
      <c r="B371" s="1028"/>
      <c r="C371" s="1028"/>
      <c r="D371" s="1102"/>
      <c r="E371" s="1028"/>
      <c r="F371" s="1028"/>
      <c r="G371" s="1028"/>
      <c r="H371" s="1028"/>
      <c r="I371" s="1028"/>
      <c r="J371" s="1102"/>
      <c r="K371" s="1028"/>
      <c r="L371" s="1028"/>
      <c r="M371" s="1028"/>
      <c r="N371" s="1028"/>
      <c r="O371" s="1028"/>
      <c r="P371" s="1028"/>
      <c r="Q371" s="1028"/>
      <c r="R371" s="1162"/>
      <c r="S371" s="713"/>
      <c r="T371" s="747"/>
      <c r="U371" s="1028"/>
      <c r="V371" s="1102"/>
      <c r="W371" s="1165"/>
      <c r="X371" s="1028"/>
      <c r="Y371" s="1028"/>
      <c r="Z371" s="1028"/>
      <c r="AA371" s="1028"/>
      <c r="AB371" s="1028"/>
      <c r="AC371" s="1028"/>
      <c r="AD371" s="1028"/>
      <c r="AE371" s="1028"/>
      <c r="AF371" s="1028"/>
      <c r="AG371" s="1028"/>
      <c r="AH371" s="1028"/>
      <c r="AI371" s="1028"/>
      <c r="AJ371" s="1028"/>
      <c r="AK371" s="1028"/>
      <c r="AL371" s="1028"/>
      <c r="AM371" s="1028"/>
      <c r="AN371" s="1028"/>
      <c r="AO371" s="1028"/>
      <c r="AP371" s="1028"/>
      <c r="AQ371" s="1028"/>
      <c r="AR371" s="1028"/>
      <c r="AS371" s="1028"/>
    </row>
    <row r="372" spans="1:45" ht="12.75" customHeight="1">
      <c r="A372" s="1028"/>
      <c r="B372" s="1028"/>
      <c r="C372" s="1028"/>
      <c r="D372" s="1102"/>
      <c r="E372" s="1028"/>
      <c r="F372" s="1028"/>
      <c r="G372" s="1028"/>
      <c r="H372" s="1028"/>
      <c r="I372" s="1028"/>
      <c r="J372" s="1102"/>
      <c r="K372" s="1028"/>
      <c r="L372" s="1028"/>
      <c r="M372" s="1028"/>
      <c r="N372" s="1028"/>
      <c r="O372" s="1028"/>
      <c r="P372" s="1028"/>
      <c r="Q372" s="1028"/>
      <c r="R372" s="1162"/>
      <c r="S372" s="713"/>
      <c r="T372" s="747"/>
      <c r="U372" s="1028"/>
      <c r="V372" s="1102"/>
      <c r="W372" s="1165"/>
      <c r="X372" s="1028"/>
      <c r="Y372" s="1028"/>
      <c r="Z372" s="1028"/>
      <c r="AA372" s="1028"/>
      <c r="AB372" s="1028"/>
      <c r="AC372" s="1028"/>
      <c r="AD372" s="1028"/>
      <c r="AE372" s="1028"/>
      <c r="AF372" s="1028"/>
      <c r="AG372" s="1028"/>
      <c r="AH372" s="1028"/>
      <c r="AI372" s="1028"/>
      <c r="AJ372" s="1028"/>
      <c r="AK372" s="1028"/>
      <c r="AL372" s="1028"/>
      <c r="AM372" s="1028"/>
      <c r="AN372" s="1028"/>
      <c r="AO372" s="1028"/>
      <c r="AP372" s="1028"/>
      <c r="AQ372" s="1028"/>
      <c r="AR372" s="1028"/>
      <c r="AS372" s="1028"/>
    </row>
    <row r="373" spans="1:45" ht="12.75" customHeight="1">
      <c r="A373" s="1028"/>
      <c r="B373" s="1028"/>
      <c r="C373" s="1028"/>
      <c r="D373" s="1102"/>
      <c r="E373" s="1028"/>
      <c r="F373" s="1028"/>
      <c r="G373" s="1028"/>
      <c r="H373" s="1028"/>
      <c r="I373" s="1028"/>
      <c r="J373" s="1102"/>
      <c r="K373" s="1028"/>
      <c r="L373" s="1028"/>
      <c r="M373" s="1028"/>
      <c r="N373" s="1028"/>
      <c r="O373" s="1028"/>
      <c r="P373" s="1028"/>
      <c r="Q373" s="1028"/>
      <c r="R373" s="1162"/>
      <c r="S373" s="713"/>
      <c r="T373" s="747"/>
      <c r="U373" s="1028"/>
      <c r="V373" s="1102"/>
      <c r="W373" s="1165"/>
      <c r="X373" s="1028"/>
      <c r="Y373" s="1028"/>
      <c r="Z373" s="1028"/>
      <c r="AA373" s="1028"/>
      <c r="AB373" s="1028"/>
      <c r="AC373" s="1028"/>
      <c r="AD373" s="1028"/>
      <c r="AE373" s="1028"/>
      <c r="AF373" s="1028"/>
      <c r="AG373" s="1028"/>
      <c r="AH373" s="1028"/>
      <c r="AI373" s="1028"/>
      <c r="AJ373" s="1028"/>
      <c r="AK373" s="1028"/>
      <c r="AL373" s="1028"/>
      <c r="AM373" s="1028"/>
      <c r="AN373" s="1028"/>
      <c r="AO373" s="1028"/>
      <c r="AP373" s="1028"/>
      <c r="AQ373" s="1028"/>
      <c r="AR373" s="1028"/>
      <c r="AS373" s="1028"/>
    </row>
    <row r="374" spans="1:45" ht="12.75" customHeight="1">
      <c r="A374" s="1028"/>
      <c r="B374" s="1028"/>
      <c r="C374" s="1028"/>
      <c r="D374" s="1102"/>
      <c r="E374" s="1028"/>
      <c r="F374" s="1028"/>
      <c r="G374" s="1028"/>
      <c r="H374" s="1028"/>
      <c r="I374" s="1028"/>
      <c r="J374" s="1102"/>
      <c r="K374" s="1028"/>
      <c r="L374" s="1028"/>
      <c r="M374" s="1028"/>
      <c r="N374" s="1028"/>
      <c r="O374" s="1028"/>
      <c r="P374" s="1028"/>
      <c r="Q374" s="1028"/>
      <c r="R374" s="1162"/>
      <c r="S374" s="713"/>
      <c r="T374" s="747"/>
      <c r="U374" s="1028"/>
      <c r="V374" s="1102"/>
      <c r="W374" s="1165"/>
      <c r="X374" s="1028"/>
      <c r="Y374" s="1028"/>
      <c r="Z374" s="1028"/>
      <c r="AA374" s="1028"/>
      <c r="AB374" s="1028"/>
      <c r="AC374" s="1028"/>
      <c r="AD374" s="1028"/>
      <c r="AE374" s="1028"/>
      <c r="AF374" s="1028"/>
      <c r="AG374" s="1028"/>
      <c r="AH374" s="1028"/>
      <c r="AI374" s="1028"/>
      <c r="AJ374" s="1028"/>
      <c r="AK374" s="1028"/>
      <c r="AL374" s="1028"/>
      <c r="AM374" s="1028"/>
      <c r="AN374" s="1028"/>
      <c r="AO374" s="1028"/>
      <c r="AP374" s="1028"/>
      <c r="AQ374" s="1028"/>
      <c r="AR374" s="1028"/>
      <c r="AS374" s="1028"/>
    </row>
    <row r="375" spans="1:45" ht="12.75" customHeight="1">
      <c r="A375" s="1028"/>
      <c r="B375" s="1028"/>
      <c r="C375" s="1028"/>
      <c r="D375" s="1102"/>
      <c r="E375" s="1028"/>
      <c r="F375" s="1028"/>
      <c r="G375" s="1028"/>
      <c r="H375" s="1028"/>
      <c r="I375" s="1028"/>
      <c r="J375" s="1102"/>
      <c r="K375" s="1028"/>
      <c r="L375" s="1028"/>
      <c r="M375" s="1028"/>
      <c r="N375" s="1028"/>
      <c r="O375" s="1028"/>
      <c r="P375" s="1028"/>
      <c r="Q375" s="1028"/>
      <c r="R375" s="1162"/>
      <c r="S375" s="713"/>
      <c r="T375" s="747"/>
      <c r="U375" s="1028"/>
      <c r="V375" s="1102"/>
      <c r="W375" s="1165"/>
      <c r="X375" s="1028"/>
      <c r="Y375" s="1028"/>
      <c r="Z375" s="1028"/>
      <c r="AA375" s="1028"/>
      <c r="AB375" s="1028"/>
      <c r="AC375" s="1028"/>
      <c r="AD375" s="1028"/>
      <c r="AE375" s="1028"/>
      <c r="AF375" s="1028"/>
      <c r="AG375" s="1028"/>
      <c r="AH375" s="1028"/>
      <c r="AI375" s="1028"/>
      <c r="AJ375" s="1028"/>
      <c r="AK375" s="1028"/>
      <c r="AL375" s="1028"/>
      <c r="AM375" s="1028"/>
      <c r="AN375" s="1028"/>
      <c r="AO375" s="1028"/>
      <c r="AP375" s="1028"/>
      <c r="AQ375" s="1028"/>
      <c r="AR375" s="1028"/>
      <c r="AS375" s="1028"/>
    </row>
    <row r="376" spans="1:45" ht="12.75" customHeight="1">
      <c r="A376" s="1028"/>
      <c r="B376" s="1028"/>
      <c r="C376" s="1028"/>
      <c r="D376" s="1102"/>
      <c r="E376" s="1028"/>
      <c r="F376" s="1028"/>
      <c r="G376" s="1028"/>
      <c r="H376" s="1028"/>
      <c r="I376" s="1028"/>
      <c r="J376" s="1102"/>
      <c r="K376" s="1028"/>
      <c r="L376" s="1028"/>
      <c r="M376" s="1028"/>
      <c r="N376" s="1028"/>
      <c r="O376" s="1028"/>
      <c r="P376" s="1028"/>
      <c r="Q376" s="1028"/>
      <c r="R376" s="1162"/>
      <c r="S376" s="713"/>
      <c r="T376" s="747"/>
      <c r="U376" s="1028"/>
      <c r="V376" s="1102"/>
      <c r="W376" s="1165"/>
      <c r="X376" s="1028"/>
      <c r="Y376" s="1028"/>
      <c r="Z376" s="1028"/>
      <c r="AA376" s="1028"/>
      <c r="AB376" s="1028"/>
      <c r="AC376" s="1028"/>
      <c r="AD376" s="1028"/>
      <c r="AE376" s="1028"/>
      <c r="AF376" s="1028"/>
      <c r="AG376" s="1028"/>
      <c r="AH376" s="1028"/>
      <c r="AI376" s="1028"/>
      <c r="AJ376" s="1028"/>
      <c r="AK376" s="1028"/>
      <c r="AL376" s="1028"/>
      <c r="AM376" s="1028"/>
      <c r="AN376" s="1028"/>
      <c r="AO376" s="1028"/>
      <c r="AP376" s="1028"/>
      <c r="AQ376" s="1028"/>
      <c r="AR376" s="1028"/>
      <c r="AS376" s="1028"/>
    </row>
    <row r="377" spans="1:45" ht="12.75" customHeight="1">
      <c r="A377" s="1028"/>
      <c r="B377" s="1028"/>
      <c r="C377" s="1028"/>
      <c r="D377" s="1102"/>
      <c r="E377" s="1028"/>
      <c r="F377" s="1028"/>
      <c r="G377" s="1028"/>
      <c r="H377" s="1028"/>
      <c r="I377" s="1028"/>
      <c r="J377" s="1102"/>
      <c r="K377" s="1028"/>
      <c r="L377" s="1028"/>
      <c r="M377" s="1028"/>
      <c r="N377" s="1028"/>
      <c r="O377" s="1028"/>
      <c r="P377" s="1028"/>
      <c r="Q377" s="1028"/>
      <c r="R377" s="1162"/>
      <c r="S377" s="713"/>
      <c r="T377" s="747"/>
      <c r="U377" s="1028"/>
      <c r="V377" s="1102"/>
      <c r="W377" s="1165"/>
      <c r="X377" s="1028"/>
      <c r="Y377" s="1028"/>
      <c r="Z377" s="1028"/>
      <c r="AA377" s="1028"/>
      <c r="AB377" s="1028"/>
      <c r="AC377" s="1028"/>
      <c r="AD377" s="1028"/>
      <c r="AE377" s="1028"/>
      <c r="AF377" s="1028"/>
      <c r="AG377" s="1028"/>
      <c r="AH377" s="1028"/>
      <c r="AI377" s="1028"/>
      <c r="AJ377" s="1028"/>
      <c r="AK377" s="1028"/>
      <c r="AL377" s="1028"/>
      <c r="AM377" s="1028"/>
      <c r="AN377" s="1028"/>
      <c r="AO377" s="1028"/>
      <c r="AP377" s="1028"/>
      <c r="AQ377" s="1028"/>
      <c r="AR377" s="1028"/>
      <c r="AS377" s="1028"/>
    </row>
    <row r="378" spans="1:45" ht="12.75" customHeight="1">
      <c r="A378" s="1028"/>
      <c r="B378" s="1028"/>
      <c r="C378" s="1028"/>
      <c r="D378" s="1102"/>
      <c r="E378" s="1028"/>
      <c r="F378" s="1028"/>
      <c r="G378" s="1028"/>
      <c r="H378" s="1028"/>
      <c r="I378" s="1028"/>
      <c r="J378" s="1102"/>
      <c r="K378" s="1028"/>
      <c r="L378" s="1028"/>
      <c r="M378" s="1028"/>
      <c r="N378" s="1028"/>
      <c r="O378" s="1028"/>
      <c r="P378" s="1028"/>
      <c r="Q378" s="1028"/>
      <c r="R378" s="1162"/>
      <c r="S378" s="713"/>
      <c r="T378" s="747"/>
      <c r="U378" s="1028"/>
      <c r="V378" s="1102"/>
      <c r="W378" s="1165"/>
      <c r="X378" s="1028"/>
      <c r="Y378" s="1028"/>
      <c r="Z378" s="1028"/>
      <c r="AA378" s="1028"/>
      <c r="AB378" s="1028"/>
      <c r="AC378" s="1028"/>
      <c r="AD378" s="1028"/>
      <c r="AE378" s="1028"/>
      <c r="AF378" s="1028"/>
      <c r="AG378" s="1028"/>
      <c r="AH378" s="1028"/>
      <c r="AI378" s="1028"/>
      <c r="AJ378" s="1028"/>
      <c r="AK378" s="1028"/>
      <c r="AL378" s="1028"/>
      <c r="AM378" s="1028"/>
      <c r="AN378" s="1028"/>
      <c r="AO378" s="1028"/>
      <c r="AP378" s="1028"/>
      <c r="AQ378" s="1028"/>
      <c r="AR378" s="1028"/>
      <c r="AS378" s="1028"/>
    </row>
    <row r="379" spans="1:45" ht="12.75" customHeight="1">
      <c r="A379" s="1028"/>
      <c r="B379" s="1028"/>
      <c r="C379" s="1028"/>
      <c r="D379" s="1102"/>
      <c r="E379" s="1028"/>
      <c r="F379" s="1028"/>
      <c r="G379" s="1028"/>
      <c r="H379" s="1028"/>
      <c r="I379" s="1028"/>
      <c r="J379" s="1102"/>
      <c r="K379" s="1028"/>
      <c r="L379" s="1028"/>
      <c r="M379" s="1028"/>
      <c r="N379" s="1028"/>
      <c r="O379" s="1028"/>
      <c r="P379" s="1028"/>
      <c r="Q379" s="1028"/>
      <c r="R379" s="1162"/>
      <c r="S379" s="713"/>
      <c r="T379" s="747"/>
      <c r="U379" s="1028"/>
      <c r="V379" s="1102"/>
      <c r="W379" s="1165"/>
      <c r="X379" s="1028"/>
      <c r="Y379" s="1028"/>
      <c r="Z379" s="1028"/>
      <c r="AA379" s="1028"/>
      <c r="AB379" s="1028"/>
      <c r="AC379" s="1028"/>
      <c r="AD379" s="1028"/>
      <c r="AE379" s="1028"/>
      <c r="AF379" s="1028"/>
      <c r="AG379" s="1028"/>
      <c r="AH379" s="1028"/>
      <c r="AI379" s="1028"/>
      <c r="AJ379" s="1028"/>
      <c r="AK379" s="1028"/>
      <c r="AL379" s="1028"/>
      <c r="AM379" s="1028"/>
      <c r="AN379" s="1028"/>
      <c r="AO379" s="1028"/>
      <c r="AP379" s="1028"/>
      <c r="AQ379" s="1028"/>
      <c r="AR379" s="1028"/>
      <c r="AS379" s="1028"/>
    </row>
    <row r="380" spans="1:45" ht="12.75" customHeight="1">
      <c r="A380" s="1028"/>
      <c r="B380" s="1028"/>
      <c r="C380" s="1028"/>
      <c r="D380" s="1102"/>
      <c r="E380" s="1028"/>
      <c r="F380" s="1028"/>
      <c r="G380" s="1028"/>
      <c r="H380" s="1028"/>
      <c r="I380" s="1028"/>
      <c r="J380" s="1102"/>
      <c r="K380" s="1028"/>
      <c r="L380" s="1028"/>
      <c r="M380" s="1028"/>
      <c r="N380" s="1028"/>
      <c r="O380" s="1028"/>
      <c r="P380" s="1028"/>
      <c r="Q380" s="1028"/>
      <c r="R380" s="1162"/>
      <c r="S380" s="713"/>
      <c r="T380" s="747"/>
      <c r="U380" s="1028"/>
      <c r="V380" s="1102"/>
      <c r="W380" s="1165"/>
      <c r="X380" s="1028"/>
      <c r="Y380" s="1028"/>
      <c r="Z380" s="1028"/>
      <c r="AA380" s="1028"/>
      <c r="AB380" s="1028"/>
      <c r="AC380" s="1028"/>
      <c r="AD380" s="1028"/>
      <c r="AE380" s="1028"/>
      <c r="AF380" s="1028"/>
      <c r="AG380" s="1028"/>
      <c r="AH380" s="1028"/>
      <c r="AI380" s="1028"/>
      <c r="AJ380" s="1028"/>
      <c r="AK380" s="1028"/>
      <c r="AL380" s="1028"/>
      <c r="AM380" s="1028"/>
      <c r="AN380" s="1028"/>
      <c r="AO380" s="1028"/>
      <c r="AP380" s="1028"/>
      <c r="AQ380" s="1028"/>
      <c r="AR380" s="1028"/>
      <c r="AS380" s="1028"/>
    </row>
    <row r="381" spans="1:45" ht="12.75" customHeight="1">
      <c r="A381" s="1028"/>
      <c r="B381" s="1028"/>
      <c r="C381" s="1028"/>
      <c r="D381" s="1102"/>
      <c r="E381" s="1028"/>
      <c r="F381" s="1028"/>
      <c r="G381" s="1028"/>
      <c r="H381" s="1028"/>
      <c r="I381" s="1028"/>
      <c r="J381" s="1102"/>
      <c r="K381" s="1028"/>
      <c r="L381" s="1028"/>
      <c r="M381" s="1028"/>
      <c r="N381" s="1028"/>
      <c r="O381" s="1028"/>
      <c r="P381" s="1028"/>
      <c r="Q381" s="1028"/>
      <c r="R381" s="1162"/>
      <c r="S381" s="713"/>
      <c r="T381" s="747"/>
      <c r="U381" s="1028"/>
      <c r="V381" s="1102"/>
      <c r="W381" s="1165"/>
      <c r="X381" s="1028"/>
      <c r="Y381" s="1028"/>
      <c r="Z381" s="1028"/>
      <c r="AA381" s="1028"/>
      <c r="AB381" s="1028"/>
      <c r="AC381" s="1028"/>
      <c r="AD381" s="1028"/>
      <c r="AE381" s="1028"/>
      <c r="AF381" s="1028"/>
      <c r="AG381" s="1028"/>
      <c r="AH381" s="1028"/>
      <c r="AI381" s="1028"/>
      <c r="AJ381" s="1028"/>
      <c r="AK381" s="1028"/>
      <c r="AL381" s="1028"/>
      <c r="AM381" s="1028"/>
      <c r="AN381" s="1028"/>
      <c r="AO381" s="1028"/>
      <c r="AP381" s="1028"/>
      <c r="AQ381" s="1028"/>
      <c r="AR381" s="1028"/>
      <c r="AS381" s="1028"/>
    </row>
    <row r="382" spans="1:45" ht="12.75" customHeight="1">
      <c r="A382" s="1028"/>
      <c r="B382" s="1028"/>
      <c r="C382" s="1028"/>
      <c r="D382" s="1102"/>
      <c r="E382" s="1028"/>
      <c r="F382" s="1028"/>
      <c r="G382" s="1028"/>
      <c r="H382" s="1028"/>
      <c r="I382" s="1028"/>
      <c r="J382" s="1102"/>
      <c r="K382" s="1028"/>
      <c r="L382" s="1028"/>
      <c r="M382" s="1028"/>
      <c r="N382" s="1028"/>
      <c r="O382" s="1028"/>
      <c r="P382" s="1028"/>
      <c r="Q382" s="1028"/>
      <c r="R382" s="1162"/>
      <c r="S382" s="713"/>
      <c r="T382" s="747"/>
      <c r="U382" s="1028"/>
      <c r="V382" s="1102"/>
      <c r="W382" s="1165"/>
      <c r="X382" s="1028"/>
      <c r="Y382" s="1028"/>
      <c r="Z382" s="1028"/>
      <c r="AA382" s="1028"/>
      <c r="AB382" s="1028"/>
      <c r="AC382" s="1028"/>
      <c r="AD382" s="1028"/>
      <c r="AE382" s="1028"/>
      <c r="AF382" s="1028"/>
      <c r="AG382" s="1028"/>
      <c r="AH382" s="1028"/>
      <c r="AI382" s="1028"/>
      <c r="AJ382" s="1028"/>
      <c r="AK382" s="1028"/>
      <c r="AL382" s="1028"/>
      <c r="AM382" s="1028"/>
      <c r="AN382" s="1028"/>
      <c r="AO382" s="1028"/>
      <c r="AP382" s="1028"/>
      <c r="AQ382" s="1028"/>
      <c r="AR382" s="1028"/>
      <c r="AS382" s="1028"/>
    </row>
    <row r="383" spans="1:45" ht="12.75" customHeight="1">
      <c r="A383" s="1028"/>
      <c r="B383" s="1028"/>
      <c r="C383" s="1028"/>
      <c r="D383" s="1102"/>
      <c r="E383" s="1028"/>
      <c r="F383" s="1028"/>
      <c r="G383" s="1028"/>
      <c r="H383" s="1028"/>
      <c r="I383" s="1028"/>
      <c r="J383" s="1102"/>
      <c r="K383" s="1028"/>
      <c r="L383" s="1028"/>
      <c r="M383" s="1028"/>
      <c r="N383" s="1028"/>
      <c r="O383" s="1028"/>
      <c r="P383" s="1028"/>
      <c r="Q383" s="1028"/>
      <c r="R383" s="1162"/>
      <c r="S383" s="713"/>
      <c r="T383" s="747"/>
      <c r="U383" s="1028"/>
      <c r="V383" s="1102"/>
      <c r="W383" s="1165"/>
      <c r="X383" s="1028"/>
      <c r="Y383" s="1028"/>
      <c r="Z383" s="1028"/>
      <c r="AA383" s="1028"/>
      <c r="AB383" s="1028"/>
      <c r="AC383" s="1028"/>
      <c r="AD383" s="1028"/>
      <c r="AE383" s="1028"/>
      <c r="AF383" s="1028"/>
      <c r="AG383" s="1028"/>
      <c r="AH383" s="1028"/>
      <c r="AI383" s="1028"/>
      <c r="AJ383" s="1028"/>
      <c r="AK383" s="1028"/>
      <c r="AL383" s="1028"/>
      <c r="AM383" s="1028"/>
      <c r="AN383" s="1028"/>
      <c r="AO383" s="1028"/>
      <c r="AP383" s="1028"/>
      <c r="AQ383" s="1028"/>
      <c r="AR383" s="1028"/>
      <c r="AS383" s="1028"/>
    </row>
    <row r="384" spans="1:45" ht="12.75" customHeight="1">
      <c r="A384" s="1028"/>
      <c r="B384" s="1028"/>
      <c r="C384" s="1028"/>
      <c r="D384" s="1102"/>
      <c r="E384" s="1028"/>
      <c r="F384" s="1028"/>
      <c r="G384" s="1028"/>
      <c r="H384" s="1028"/>
      <c r="I384" s="1028"/>
      <c r="J384" s="1102"/>
      <c r="K384" s="1028"/>
      <c r="L384" s="1028"/>
      <c r="M384" s="1028"/>
      <c r="N384" s="1028"/>
      <c r="O384" s="1028"/>
      <c r="P384" s="1028"/>
      <c r="Q384" s="1028"/>
      <c r="R384" s="1162"/>
      <c r="S384" s="713"/>
      <c r="T384" s="747"/>
      <c r="U384" s="1028"/>
      <c r="V384" s="1102"/>
      <c r="W384" s="1165"/>
      <c r="X384" s="1028"/>
      <c r="Y384" s="1028"/>
      <c r="Z384" s="1028"/>
      <c r="AA384" s="1028"/>
      <c r="AB384" s="1028"/>
      <c r="AC384" s="1028"/>
      <c r="AD384" s="1028"/>
      <c r="AE384" s="1028"/>
      <c r="AF384" s="1028"/>
      <c r="AG384" s="1028"/>
      <c r="AH384" s="1028"/>
      <c r="AI384" s="1028"/>
      <c r="AJ384" s="1028"/>
      <c r="AK384" s="1028"/>
      <c r="AL384" s="1028"/>
      <c r="AM384" s="1028"/>
      <c r="AN384" s="1028"/>
      <c r="AO384" s="1028"/>
      <c r="AP384" s="1028"/>
      <c r="AQ384" s="1028"/>
      <c r="AR384" s="1028"/>
      <c r="AS384" s="1028"/>
    </row>
    <row r="385" spans="1:45" ht="12.75" customHeight="1">
      <c r="A385" s="1028"/>
      <c r="B385" s="1028"/>
      <c r="C385" s="1028"/>
      <c r="D385" s="1102"/>
      <c r="E385" s="1028"/>
      <c r="F385" s="1028"/>
      <c r="G385" s="1028"/>
      <c r="H385" s="1028"/>
      <c r="I385" s="1028"/>
      <c r="J385" s="1102"/>
      <c r="K385" s="1028"/>
      <c r="L385" s="1028"/>
      <c r="M385" s="1028"/>
      <c r="N385" s="1028"/>
      <c r="O385" s="1028"/>
      <c r="P385" s="1028"/>
      <c r="Q385" s="1028"/>
      <c r="R385" s="1162"/>
      <c r="S385" s="713"/>
      <c r="T385" s="747"/>
      <c r="U385" s="1028"/>
      <c r="V385" s="1102"/>
      <c r="W385" s="1165"/>
      <c r="X385" s="1028"/>
      <c r="Y385" s="1028"/>
      <c r="Z385" s="1028"/>
      <c r="AA385" s="1028"/>
      <c r="AB385" s="1028"/>
      <c r="AC385" s="1028"/>
      <c r="AD385" s="1028"/>
      <c r="AE385" s="1028"/>
      <c r="AF385" s="1028"/>
      <c r="AG385" s="1028"/>
      <c r="AH385" s="1028"/>
      <c r="AI385" s="1028"/>
      <c r="AJ385" s="1028"/>
      <c r="AK385" s="1028"/>
      <c r="AL385" s="1028"/>
      <c r="AM385" s="1028"/>
      <c r="AN385" s="1028"/>
      <c r="AO385" s="1028"/>
      <c r="AP385" s="1028"/>
      <c r="AQ385" s="1028"/>
      <c r="AR385" s="1028"/>
      <c r="AS385" s="1028"/>
    </row>
    <row r="386" spans="1:45" ht="12.75" customHeight="1">
      <c r="A386" s="1028"/>
      <c r="B386" s="1028"/>
      <c r="C386" s="1028"/>
      <c r="D386" s="1102"/>
      <c r="E386" s="1028"/>
      <c r="F386" s="1028"/>
      <c r="G386" s="1028"/>
      <c r="H386" s="1028"/>
      <c r="I386" s="1028"/>
      <c r="J386" s="1102"/>
      <c r="K386" s="1028"/>
      <c r="L386" s="1028"/>
      <c r="M386" s="1028"/>
      <c r="N386" s="1028"/>
      <c r="O386" s="1028"/>
      <c r="P386" s="1028"/>
      <c r="Q386" s="1028"/>
      <c r="R386" s="1162"/>
      <c r="S386" s="713"/>
      <c r="T386" s="747"/>
      <c r="U386" s="1028"/>
      <c r="V386" s="1102"/>
      <c r="W386" s="1165"/>
      <c r="X386" s="1028"/>
      <c r="Y386" s="1028"/>
      <c r="Z386" s="1028"/>
      <c r="AA386" s="1028"/>
      <c r="AB386" s="1028"/>
      <c r="AC386" s="1028"/>
      <c r="AD386" s="1028"/>
      <c r="AE386" s="1028"/>
      <c r="AF386" s="1028"/>
      <c r="AG386" s="1028"/>
      <c r="AH386" s="1028"/>
      <c r="AI386" s="1028"/>
      <c r="AJ386" s="1028"/>
      <c r="AK386" s="1028"/>
      <c r="AL386" s="1028"/>
      <c r="AM386" s="1028"/>
      <c r="AN386" s="1028"/>
      <c r="AO386" s="1028"/>
      <c r="AP386" s="1028"/>
      <c r="AQ386" s="1028"/>
      <c r="AR386" s="1028"/>
      <c r="AS386" s="1028"/>
    </row>
    <row r="387" spans="1:45" ht="12.75" customHeight="1">
      <c r="A387" s="1028"/>
      <c r="B387" s="1028"/>
      <c r="C387" s="1028"/>
      <c r="D387" s="1102"/>
      <c r="E387" s="1028"/>
      <c r="F387" s="1028"/>
      <c r="G387" s="1028"/>
      <c r="H387" s="1028"/>
      <c r="I387" s="1028"/>
      <c r="J387" s="1102"/>
      <c r="K387" s="1028"/>
      <c r="L387" s="1028"/>
      <c r="M387" s="1028"/>
      <c r="N387" s="1028"/>
      <c r="O387" s="1028"/>
      <c r="P387" s="1028"/>
      <c r="Q387" s="1028"/>
      <c r="R387" s="1162"/>
      <c r="S387" s="713"/>
      <c r="T387" s="747"/>
      <c r="U387" s="1028"/>
      <c r="V387" s="1102"/>
      <c r="W387" s="1165"/>
      <c r="X387" s="1028"/>
      <c r="Y387" s="1028"/>
      <c r="Z387" s="1028"/>
      <c r="AA387" s="1028"/>
      <c r="AB387" s="1028"/>
      <c r="AC387" s="1028"/>
      <c r="AD387" s="1028"/>
      <c r="AE387" s="1028"/>
      <c r="AF387" s="1028"/>
      <c r="AG387" s="1028"/>
      <c r="AH387" s="1028"/>
      <c r="AI387" s="1028"/>
      <c r="AJ387" s="1028"/>
      <c r="AK387" s="1028"/>
      <c r="AL387" s="1028"/>
      <c r="AM387" s="1028"/>
      <c r="AN387" s="1028"/>
      <c r="AO387" s="1028"/>
      <c r="AP387" s="1028"/>
      <c r="AQ387" s="1028"/>
      <c r="AR387" s="1028"/>
      <c r="AS387" s="1028"/>
    </row>
    <row r="388" spans="1:45" ht="12.75" customHeight="1">
      <c r="A388" s="1028"/>
      <c r="B388" s="1028"/>
      <c r="C388" s="1028"/>
      <c r="D388" s="1102"/>
      <c r="E388" s="1028"/>
      <c r="F388" s="1028"/>
      <c r="G388" s="1028"/>
      <c r="H388" s="1028"/>
      <c r="I388" s="1028"/>
      <c r="J388" s="1102"/>
      <c r="K388" s="1028"/>
      <c r="L388" s="1028"/>
      <c r="M388" s="1028"/>
      <c r="N388" s="1028"/>
      <c r="O388" s="1028"/>
      <c r="P388" s="1028"/>
      <c r="Q388" s="1028"/>
      <c r="R388" s="1162"/>
      <c r="S388" s="713"/>
      <c r="T388" s="747"/>
      <c r="U388" s="1028"/>
      <c r="V388" s="1102"/>
      <c r="W388" s="1165"/>
      <c r="X388" s="1028"/>
      <c r="Y388" s="1028"/>
      <c r="Z388" s="1028"/>
      <c r="AA388" s="1028"/>
      <c r="AB388" s="1028"/>
      <c r="AC388" s="1028"/>
      <c r="AD388" s="1028"/>
      <c r="AE388" s="1028"/>
      <c r="AF388" s="1028"/>
      <c r="AG388" s="1028"/>
      <c r="AH388" s="1028"/>
      <c r="AI388" s="1028"/>
      <c r="AJ388" s="1028"/>
      <c r="AK388" s="1028"/>
      <c r="AL388" s="1028"/>
      <c r="AM388" s="1028"/>
      <c r="AN388" s="1028"/>
      <c r="AO388" s="1028"/>
      <c r="AP388" s="1028"/>
      <c r="AQ388" s="1028"/>
      <c r="AR388" s="1028"/>
      <c r="AS388" s="1028"/>
    </row>
    <row r="389" spans="1:45" ht="12.75" customHeight="1">
      <c r="A389" s="1028"/>
      <c r="B389" s="1028"/>
      <c r="C389" s="1028"/>
      <c r="D389" s="1102"/>
      <c r="E389" s="1028"/>
      <c r="F389" s="1028"/>
      <c r="G389" s="1028"/>
      <c r="H389" s="1028"/>
      <c r="I389" s="1028"/>
      <c r="J389" s="1102"/>
      <c r="K389" s="1028"/>
      <c r="L389" s="1028"/>
      <c r="M389" s="1028"/>
      <c r="N389" s="1028"/>
      <c r="O389" s="1028"/>
      <c r="P389" s="1028"/>
      <c r="Q389" s="1028"/>
      <c r="R389" s="1162"/>
      <c r="S389" s="713"/>
      <c r="T389" s="747"/>
      <c r="U389" s="1028"/>
      <c r="V389" s="1102"/>
      <c r="W389" s="1165"/>
      <c r="X389" s="1028"/>
      <c r="Y389" s="1028"/>
      <c r="Z389" s="1028"/>
      <c r="AA389" s="1028"/>
      <c r="AB389" s="1028"/>
      <c r="AC389" s="1028"/>
      <c r="AD389" s="1028"/>
      <c r="AE389" s="1028"/>
      <c r="AF389" s="1028"/>
      <c r="AG389" s="1028"/>
      <c r="AH389" s="1028"/>
      <c r="AI389" s="1028"/>
      <c r="AJ389" s="1028"/>
      <c r="AK389" s="1028"/>
      <c r="AL389" s="1028"/>
      <c r="AM389" s="1028"/>
      <c r="AN389" s="1028"/>
      <c r="AO389" s="1028"/>
      <c r="AP389" s="1028"/>
      <c r="AQ389" s="1028"/>
      <c r="AR389" s="1028"/>
      <c r="AS389" s="1028"/>
    </row>
    <row r="390" spans="1:45" ht="12.75" customHeight="1">
      <c r="A390" s="1028"/>
      <c r="B390" s="1028"/>
      <c r="C390" s="1028"/>
      <c r="D390" s="1102"/>
      <c r="E390" s="1028"/>
      <c r="F390" s="1028"/>
      <c r="G390" s="1028"/>
      <c r="H390" s="1028"/>
      <c r="I390" s="1028"/>
      <c r="J390" s="1102"/>
      <c r="K390" s="1028"/>
      <c r="L390" s="1028"/>
      <c r="M390" s="1028"/>
      <c r="N390" s="1028"/>
      <c r="O390" s="1028"/>
      <c r="P390" s="1028"/>
      <c r="Q390" s="1028"/>
      <c r="R390" s="1162"/>
      <c r="S390" s="713"/>
      <c r="T390" s="747"/>
      <c r="U390" s="1028"/>
      <c r="V390" s="1102"/>
      <c r="W390" s="1165"/>
      <c r="X390" s="1028"/>
      <c r="Y390" s="1028"/>
      <c r="Z390" s="1028"/>
      <c r="AA390" s="1028"/>
      <c r="AB390" s="1028"/>
      <c r="AC390" s="1028"/>
      <c r="AD390" s="1028"/>
      <c r="AE390" s="1028"/>
      <c r="AF390" s="1028"/>
      <c r="AG390" s="1028"/>
      <c r="AH390" s="1028"/>
      <c r="AI390" s="1028"/>
      <c r="AJ390" s="1028"/>
      <c r="AK390" s="1028"/>
      <c r="AL390" s="1028"/>
      <c r="AM390" s="1028"/>
      <c r="AN390" s="1028"/>
      <c r="AO390" s="1028"/>
      <c r="AP390" s="1028"/>
      <c r="AQ390" s="1028"/>
      <c r="AR390" s="1028"/>
      <c r="AS390" s="1028"/>
    </row>
    <row r="391" spans="1:45" ht="12.75" customHeight="1">
      <c r="A391" s="1028"/>
      <c r="B391" s="1028"/>
      <c r="C391" s="1028"/>
      <c r="D391" s="1102"/>
      <c r="E391" s="1028"/>
      <c r="F391" s="1028"/>
      <c r="G391" s="1028"/>
      <c r="H391" s="1028"/>
      <c r="I391" s="1028"/>
      <c r="J391" s="1102"/>
      <c r="K391" s="1028"/>
      <c r="L391" s="1028"/>
      <c r="M391" s="1028"/>
      <c r="N391" s="1028"/>
      <c r="O391" s="1028"/>
      <c r="P391" s="1028"/>
      <c r="Q391" s="1028"/>
      <c r="R391" s="1162"/>
      <c r="S391" s="713"/>
      <c r="T391" s="747"/>
      <c r="U391" s="1028"/>
      <c r="V391" s="1102"/>
      <c r="W391" s="1165"/>
      <c r="X391" s="1028"/>
      <c r="Y391" s="1028"/>
      <c r="Z391" s="1028"/>
      <c r="AA391" s="1028"/>
      <c r="AB391" s="1028"/>
      <c r="AC391" s="1028"/>
      <c r="AD391" s="1028"/>
      <c r="AE391" s="1028"/>
      <c r="AF391" s="1028"/>
      <c r="AG391" s="1028"/>
      <c r="AH391" s="1028"/>
      <c r="AI391" s="1028"/>
      <c r="AJ391" s="1028"/>
      <c r="AK391" s="1028"/>
      <c r="AL391" s="1028"/>
      <c r="AM391" s="1028"/>
      <c r="AN391" s="1028"/>
      <c r="AO391" s="1028"/>
      <c r="AP391" s="1028"/>
      <c r="AQ391" s="1028"/>
      <c r="AR391" s="1028"/>
      <c r="AS391" s="1028"/>
    </row>
    <row r="392" spans="1:45" ht="12.75" customHeight="1">
      <c r="A392" s="1028"/>
      <c r="B392" s="1028"/>
      <c r="C392" s="1028"/>
      <c r="D392" s="1102"/>
      <c r="E392" s="1028"/>
      <c r="F392" s="1028"/>
      <c r="G392" s="1028"/>
      <c r="H392" s="1028"/>
      <c r="I392" s="1028"/>
      <c r="J392" s="1102"/>
      <c r="K392" s="1028"/>
      <c r="L392" s="1028"/>
      <c r="M392" s="1028"/>
      <c r="N392" s="1028"/>
      <c r="O392" s="1028"/>
      <c r="P392" s="1028"/>
      <c r="Q392" s="1028"/>
      <c r="R392" s="1162"/>
      <c r="S392" s="713"/>
      <c r="T392" s="747"/>
      <c r="U392" s="1028"/>
      <c r="V392" s="1102"/>
      <c r="W392" s="1165"/>
      <c r="X392" s="1028"/>
      <c r="Y392" s="1028"/>
      <c r="Z392" s="1028"/>
      <c r="AA392" s="1028"/>
      <c r="AB392" s="1028"/>
      <c r="AC392" s="1028"/>
      <c r="AD392" s="1028"/>
      <c r="AE392" s="1028"/>
      <c r="AF392" s="1028"/>
      <c r="AG392" s="1028"/>
      <c r="AH392" s="1028"/>
      <c r="AI392" s="1028"/>
      <c r="AJ392" s="1028"/>
      <c r="AK392" s="1028"/>
      <c r="AL392" s="1028"/>
      <c r="AM392" s="1028"/>
      <c r="AN392" s="1028"/>
      <c r="AO392" s="1028"/>
      <c r="AP392" s="1028"/>
      <c r="AQ392" s="1028"/>
      <c r="AR392" s="1028"/>
      <c r="AS392" s="1028"/>
    </row>
    <row r="393" spans="1:45" ht="12.75" customHeight="1">
      <c r="A393" s="1028"/>
      <c r="B393" s="1028"/>
      <c r="C393" s="1028"/>
      <c r="D393" s="1102"/>
      <c r="E393" s="1028"/>
      <c r="F393" s="1028"/>
      <c r="G393" s="1028"/>
      <c r="H393" s="1028"/>
      <c r="I393" s="1028"/>
      <c r="J393" s="1102"/>
      <c r="K393" s="1028"/>
      <c r="L393" s="1028"/>
      <c r="M393" s="1028"/>
      <c r="N393" s="1028"/>
      <c r="O393" s="1028"/>
      <c r="P393" s="1028"/>
      <c r="Q393" s="1028"/>
      <c r="R393" s="1162"/>
      <c r="S393" s="713"/>
      <c r="T393" s="747"/>
      <c r="U393" s="1028"/>
      <c r="V393" s="1102"/>
      <c r="W393" s="1165"/>
      <c r="X393" s="1028"/>
      <c r="Y393" s="1028"/>
      <c r="Z393" s="1028"/>
      <c r="AA393" s="1028"/>
      <c r="AB393" s="1028"/>
      <c r="AC393" s="1028"/>
      <c r="AD393" s="1028"/>
      <c r="AE393" s="1028"/>
      <c r="AF393" s="1028"/>
      <c r="AG393" s="1028"/>
      <c r="AH393" s="1028"/>
      <c r="AI393" s="1028"/>
      <c r="AJ393" s="1028"/>
      <c r="AK393" s="1028"/>
      <c r="AL393" s="1028"/>
      <c r="AM393" s="1028"/>
      <c r="AN393" s="1028"/>
      <c r="AO393" s="1028"/>
      <c r="AP393" s="1028"/>
      <c r="AQ393" s="1028"/>
      <c r="AR393" s="1028"/>
      <c r="AS393" s="1028"/>
    </row>
    <row r="394" spans="1:45" ht="12.75" customHeight="1">
      <c r="A394" s="1028"/>
      <c r="B394" s="1028"/>
      <c r="C394" s="1028"/>
      <c r="D394" s="1102"/>
      <c r="E394" s="1028"/>
      <c r="F394" s="1028"/>
      <c r="G394" s="1028"/>
      <c r="H394" s="1028"/>
      <c r="I394" s="1028"/>
      <c r="J394" s="1102"/>
      <c r="K394" s="1028"/>
      <c r="L394" s="1028"/>
      <c r="M394" s="1028"/>
      <c r="N394" s="1028"/>
      <c r="O394" s="1028"/>
      <c r="P394" s="1028"/>
      <c r="Q394" s="1028"/>
      <c r="R394" s="1162"/>
      <c r="S394" s="713"/>
      <c r="T394" s="747"/>
      <c r="U394" s="1028"/>
      <c r="V394" s="1102"/>
      <c r="W394" s="1165"/>
      <c r="X394" s="1028"/>
      <c r="Y394" s="1028"/>
      <c r="Z394" s="1028"/>
      <c r="AA394" s="1028"/>
      <c r="AB394" s="1028"/>
      <c r="AC394" s="1028"/>
      <c r="AD394" s="1028"/>
      <c r="AE394" s="1028"/>
      <c r="AF394" s="1028"/>
      <c r="AG394" s="1028"/>
      <c r="AH394" s="1028"/>
      <c r="AI394" s="1028"/>
      <c r="AJ394" s="1028"/>
      <c r="AK394" s="1028"/>
      <c r="AL394" s="1028"/>
      <c r="AM394" s="1028"/>
      <c r="AN394" s="1028"/>
      <c r="AO394" s="1028"/>
      <c r="AP394" s="1028"/>
      <c r="AQ394" s="1028"/>
      <c r="AR394" s="1028"/>
      <c r="AS394" s="1028"/>
    </row>
    <row r="395" spans="1:45" ht="12.75" customHeight="1">
      <c r="A395" s="1028"/>
      <c r="B395" s="1028"/>
      <c r="C395" s="1028"/>
      <c r="D395" s="1102"/>
      <c r="E395" s="1028"/>
      <c r="F395" s="1028"/>
      <c r="G395" s="1028"/>
      <c r="H395" s="1028"/>
      <c r="I395" s="1028"/>
      <c r="J395" s="1102"/>
      <c r="K395" s="1028"/>
      <c r="L395" s="1028"/>
      <c r="M395" s="1028"/>
      <c r="N395" s="1028"/>
      <c r="O395" s="1028"/>
      <c r="P395" s="1028"/>
      <c r="Q395" s="1028"/>
      <c r="R395" s="1162"/>
      <c r="S395" s="713"/>
      <c r="T395" s="747"/>
      <c r="U395" s="1028"/>
      <c r="V395" s="1102"/>
      <c r="W395" s="1165"/>
      <c r="X395" s="1028"/>
      <c r="Y395" s="1028"/>
      <c r="Z395" s="1028"/>
      <c r="AA395" s="1028"/>
      <c r="AB395" s="1028"/>
      <c r="AC395" s="1028"/>
      <c r="AD395" s="1028"/>
      <c r="AE395" s="1028"/>
      <c r="AF395" s="1028"/>
      <c r="AG395" s="1028"/>
      <c r="AH395" s="1028"/>
      <c r="AI395" s="1028"/>
      <c r="AJ395" s="1028"/>
      <c r="AK395" s="1028"/>
      <c r="AL395" s="1028"/>
      <c r="AM395" s="1028"/>
      <c r="AN395" s="1028"/>
      <c r="AO395" s="1028"/>
      <c r="AP395" s="1028"/>
      <c r="AQ395" s="1028"/>
      <c r="AR395" s="1028"/>
      <c r="AS395" s="1028"/>
    </row>
    <row r="396" spans="1:45" ht="12.75" customHeight="1">
      <c r="A396" s="1028"/>
      <c r="B396" s="1028"/>
      <c r="C396" s="1028"/>
      <c r="D396" s="1102"/>
      <c r="E396" s="1028"/>
      <c r="F396" s="1028"/>
      <c r="G396" s="1028"/>
      <c r="H396" s="1028"/>
      <c r="I396" s="1028"/>
      <c r="J396" s="1102"/>
      <c r="K396" s="1028"/>
      <c r="L396" s="1028"/>
      <c r="M396" s="1028"/>
      <c r="N396" s="1028"/>
      <c r="O396" s="1028"/>
      <c r="P396" s="1028"/>
      <c r="Q396" s="1028"/>
      <c r="R396" s="1162"/>
      <c r="S396" s="713"/>
      <c r="T396" s="747"/>
      <c r="U396" s="1028"/>
      <c r="V396" s="1102"/>
      <c r="W396" s="1165"/>
      <c r="X396" s="1028"/>
      <c r="Y396" s="1028"/>
      <c r="Z396" s="1028"/>
      <c r="AA396" s="1028"/>
      <c r="AB396" s="1028"/>
      <c r="AC396" s="1028"/>
      <c r="AD396" s="1028"/>
      <c r="AE396" s="1028"/>
      <c r="AF396" s="1028"/>
      <c r="AG396" s="1028"/>
      <c r="AH396" s="1028"/>
      <c r="AI396" s="1028"/>
      <c r="AJ396" s="1028"/>
      <c r="AK396" s="1028"/>
      <c r="AL396" s="1028"/>
      <c r="AM396" s="1028"/>
      <c r="AN396" s="1028"/>
      <c r="AO396" s="1028"/>
      <c r="AP396" s="1028"/>
      <c r="AQ396" s="1028"/>
      <c r="AR396" s="1028"/>
      <c r="AS396" s="1028"/>
    </row>
    <row r="397" spans="1:45" ht="12.75" customHeight="1">
      <c r="A397" s="1028"/>
      <c r="B397" s="1028"/>
      <c r="C397" s="1028"/>
      <c r="D397" s="1102"/>
      <c r="E397" s="1028"/>
      <c r="F397" s="1028"/>
      <c r="G397" s="1028"/>
      <c r="H397" s="1028"/>
      <c r="I397" s="1028"/>
      <c r="J397" s="1102"/>
      <c r="K397" s="1028"/>
      <c r="L397" s="1028"/>
      <c r="M397" s="1028"/>
      <c r="N397" s="1028"/>
      <c r="O397" s="1028"/>
      <c r="P397" s="1028"/>
      <c r="Q397" s="1028"/>
      <c r="R397" s="1162"/>
      <c r="S397" s="713"/>
      <c r="T397" s="747"/>
      <c r="U397" s="1028"/>
      <c r="V397" s="1102"/>
      <c r="W397" s="1165"/>
      <c r="X397" s="1028"/>
      <c r="Y397" s="1028"/>
      <c r="Z397" s="1028"/>
      <c r="AA397" s="1028"/>
      <c r="AB397" s="1028"/>
      <c r="AC397" s="1028"/>
      <c r="AD397" s="1028"/>
      <c r="AE397" s="1028"/>
      <c r="AF397" s="1028"/>
      <c r="AG397" s="1028"/>
      <c r="AH397" s="1028"/>
      <c r="AI397" s="1028"/>
      <c r="AJ397" s="1028"/>
      <c r="AK397" s="1028"/>
      <c r="AL397" s="1028"/>
      <c r="AM397" s="1028"/>
      <c r="AN397" s="1028"/>
      <c r="AO397" s="1028"/>
      <c r="AP397" s="1028"/>
      <c r="AQ397" s="1028"/>
      <c r="AR397" s="1028"/>
      <c r="AS397" s="1028"/>
    </row>
    <row r="398" spans="1:45" ht="12.75" customHeight="1">
      <c r="A398" s="1028"/>
      <c r="B398" s="1028"/>
      <c r="C398" s="1028"/>
      <c r="D398" s="1102"/>
      <c r="E398" s="1028"/>
      <c r="F398" s="1028"/>
      <c r="G398" s="1028"/>
      <c r="H398" s="1028"/>
      <c r="I398" s="1028"/>
      <c r="J398" s="1102"/>
      <c r="K398" s="1028"/>
      <c r="L398" s="1028"/>
      <c r="M398" s="1028"/>
      <c r="N398" s="1028"/>
      <c r="O398" s="1028"/>
      <c r="P398" s="1028"/>
      <c r="Q398" s="1028"/>
      <c r="R398" s="1162"/>
      <c r="S398" s="713"/>
      <c r="T398" s="747"/>
      <c r="U398" s="1028"/>
      <c r="V398" s="1102"/>
      <c r="W398" s="1165"/>
      <c r="X398" s="1028"/>
      <c r="Y398" s="1028"/>
      <c r="Z398" s="1028"/>
      <c r="AA398" s="1028"/>
      <c r="AB398" s="1028"/>
      <c r="AC398" s="1028"/>
      <c r="AD398" s="1028"/>
      <c r="AE398" s="1028"/>
      <c r="AF398" s="1028"/>
      <c r="AG398" s="1028"/>
      <c r="AH398" s="1028"/>
      <c r="AI398" s="1028"/>
      <c r="AJ398" s="1028"/>
      <c r="AK398" s="1028"/>
      <c r="AL398" s="1028"/>
      <c r="AM398" s="1028"/>
      <c r="AN398" s="1028"/>
      <c r="AO398" s="1028"/>
      <c r="AP398" s="1028"/>
      <c r="AQ398" s="1028"/>
      <c r="AR398" s="1028"/>
      <c r="AS398" s="1028"/>
    </row>
    <row r="399" spans="1:45" ht="12.75" customHeight="1">
      <c r="A399" s="1028"/>
      <c r="B399" s="1028"/>
      <c r="C399" s="1028"/>
      <c r="D399" s="1102"/>
      <c r="E399" s="1028"/>
      <c r="F399" s="1028"/>
      <c r="G399" s="1028"/>
      <c r="H399" s="1028"/>
      <c r="I399" s="1028"/>
      <c r="J399" s="1102"/>
      <c r="K399" s="1028"/>
      <c r="L399" s="1028"/>
      <c r="M399" s="1028"/>
      <c r="N399" s="1028"/>
      <c r="O399" s="1028"/>
      <c r="P399" s="1028"/>
      <c r="Q399" s="1028"/>
      <c r="R399" s="1162"/>
      <c r="S399" s="713"/>
      <c r="T399" s="747"/>
      <c r="U399" s="1028"/>
      <c r="V399" s="1102"/>
      <c r="W399" s="1165"/>
      <c r="X399" s="1028"/>
      <c r="Y399" s="1028"/>
      <c r="Z399" s="1028"/>
      <c r="AA399" s="1028"/>
      <c r="AB399" s="1028"/>
      <c r="AC399" s="1028"/>
      <c r="AD399" s="1028"/>
      <c r="AE399" s="1028"/>
      <c r="AF399" s="1028"/>
      <c r="AG399" s="1028"/>
      <c r="AH399" s="1028"/>
      <c r="AI399" s="1028"/>
      <c r="AJ399" s="1028"/>
      <c r="AK399" s="1028"/>
      <c r="AL399" s="1028"/>
      <c r="AM399" s="1028"/>
      <c r="AN399" s="1028"/>
      <c r="AO399" s="1028"/>
      <c r="AP399" s="1028"/>
      <c r="AQ399" s="1028"/>
      <c r="AR399" s="1028"/>
      <c r="AS399" s="1028"/>
    </row>
    <row r="400" spans="1:45" ht="12.75" customHeight="1">
      <c r="A400" s="1028"/>
      <c r="B400" s="1028"/>
      <c r="C400" s="1028"/>
      <c r="D400" s="1102"/>
      <c r="E400" s="1028"/>
      <c r="F400" s="1028"/>
      <c r="G400" s="1028"/>
      <c r="H400" s="1028"/>
      <c r="I400" s="1028"/>
      <c r="J400" s="1102"/>
      <c r="K400" s="1028"/>
      <c r="L400" s="1028"/>
      <c r="M400" s="1028"/>
      <c r="N400" s="1028"/>
      <c r="O400" s="1028"/>
      <c r="P400" s="1028"/>
      <c r="Q400" s="1028"/>
      <c r="R400" s="1162"/>
      <c r="S400" s="713"/>
      <c r="T400" s="747"/>
      <c r="U400" s="1028"/>
      <c r="V400" s="1102"/>
      <c r="W400" s="1165"/>
      <c r="X400" s="1028"/>
      <c r="Y400" s="1028"/>
      <c r="Z400" s="1028"/>
      <c r="AA400" s="1028"/>
      <c r="AB400" s="1028"/>
      <c r="AC400" s="1028"/>
      <c r="AD400" s="1028"/>
      <c r="AE400" s="1028"/>
      <c r="AF400" s="1028"/>
      <c r="AG400" s="1028"/>
      <c r="AH400" s="1028"/>
      <c r="AI400" s="1028"/>
      <c r="AJ400" s="1028"/>
      <c r="AK400" s="1028"/>
      <c r="AL400" s="1028"/>
      <c r="AM400" s="1028"/>
      <c r="AN400" s="1028"/>
      <c r="AO400" s="1028"/>
      <c r="AP400" s="1028"/>
      <c r="AQ400" s="1028"/>
      <c r="AR400" s="1028"/>
      <c r="AS400" s="1028"/>
    </row>
    <row r="401" spans="1:45" ht="12.75" customHeight="1">
      <c r="A401" s="1028"/>
      <c r="B401" s="1028"/>
      <c r="C401" s="1028"/>
      <c r="D401" s="1102"/>
      <c r="E401" s="1028"/>
      <c r="F401" s="1028"/>
      <c r="G401" s="1028"/>
      <c r="H401" s="1028"/>
      <c r="I401" s="1028"/>
      <c r="J401" s="1102"/>
      <c r="K401" s="1028"/>
      <c r="L401" s="1028"/>
      <c r="M401" s="1028"/>
      <c r="N401" s="1028"/>
      <c r="O401" s="1028"/>
      <c r="P401" s="1028"/>
      <c r="Q401" s="1028"/>
      <c r="R401" s="1162"/>
      <c r="S401" s="713"/>
      <c r="T401" s="747"/>
      <c r="U401" s="1028"/>
      <c r="V401" s="1102"/>
      <c r="W401" s="1165"/>
      <c r="X401" s="1028"/>
      <c r="Y401" s="1028"/>
      <c r="Z401" s="1028"/>
      <c r="AA401" s="1028"/>
      <c r="AB401" s="1028"/>
      <c r="AC401" s="1028"/>
      <c r="AD401" s="1028"/>
      <c r="AE401" s="1028"/>
      <c r="AF401" s="1028"/>
      <c r="AG401" s="1028"/>
      <c r="AH401" s="1028"/>
      <c r="AI401" s="1028"/>
      <c r="AJ401" s="1028"/>
      <c r="AK401" s="1028"/>
      <c r="AL401" s="1028"/>
      <c r="AM401" s="1028"/>
      <c r="AN401" s="1028"/>
      <c r="AO401" s="1028"/>
      <c r="AP401" s="1028"/>
      <c r="AQ401" s="1028"/>
      <c r="AR401" s="1028"/>
      <c r="AS401" s="1028"/>
    </row>
    <row r="402" spans="1:45" ht="12.75" customHeight="1">
      <c r="A402" s="1028"/>
      <c r="B402" s="1028"/>
      <c r="C402" s="1028"/>
      <c r="D402" s="1102"/>
      <c r="E402" s="1028"/>
      <c r="F402" s="1028"/>
      <c r="G402" s="1028"/>
      <c r="H402" s="1028"/>
      <c r="I402" s="1028"/>
      <c r="J402" s="1102"/>
      <c r="K402" s="1028"/>
      <c r="L402" s="1028"/>
      <c r="M402" s="1028"/>
      <c r="N402" s="1028"/>
      <c r="O402" s="1028"/>
      <c r="P402" s="1028"/>
      <c r="Q402" s="1028"/>
      <c r="R402" s="1162"/>
      <c r="S402" s="713"/>
      <c r="T402" s="747"/>
      <c r="U402" s="1028"/>
      <c r="V402" s="1102"/>
      <c r="W402" s="1165"/>
      <c r="X402" s="1028"/>
      <c r="Y402" s="1028"/>
      <c r="Z402" s="1028"/>
      <c r="AA402" s="1028"/>
      <c r="AB402" s="1028"/>
      <c r="AC402" s="1028"/>
      <c r="AD402" s="1028"/>
      <c r="AE402" s="1028"/>
      <c r="AF402" s="1028"/>
      <c r="AG402" s="1028"/>
      <c r="AH402" s="1028"/>
      <c r="AI402" s="1028"/>
      <c r="AJ402" s="1028"/>
      <c r="AK402" s="1028"/>
      <c r="AL402" s="1028"/>
      <c r="AM402" s="1028"/>
      <c r="AN402" s="1028"/>
      <c r="AO402" s="1028"/>
      <c r="AP402" s="1028"/>
      <c r="AQ402" s="1028"/>
      <c r="AR402" s="1028"/>
      <c r="AS402" s="1028"/>
    </row>
    <row r="403" spans="1:45" ht="12.75" customHeight="1">
      <c r="A403" s="1028"/>
      <c r="B403" s="1028"/>
      <c r="C403" s="1028"/>
      <c r="D403" s="1102"/>
      <c r="E403" s="1028"/>
      <c r="F403" s="1028"/>
      <c r="G403" s="1028"/>
      <c r="H403" s="1028"/>
      <c r="I403" s="1028"/>
      <c r="J403" s="1102"/>
      <c r="K403" s="1028"/>
      <c r="L403" s="1028"/>
      <c r="M403" s="1028"/>
      <c r="N403" s="1028"/>
      <c r="O403" s="1028"/>
      <c r="P403" s="1028"/>
      <c r="Q403" s="1028"/>
      <c r="R403" s="1162"/>
      <c r="S403" s="713"/>
      <c r="T403" s="747"/>
      <c r="U403" s="1028"/>
      <c r="V403" s="1102"/>
      <c r="W403" s="1165"/>
      <c r="X403" s="1028"/>
      <c r="Y403" s="1028"/>
      <c r="Z403" s="1028"/>
      <c r="AA403" s="1028"/>
      <c r="AB403" s="1028"/>
      <c r="AC403" s="1028"/>
      <c r="AD403" s="1028"/>
      <c r="AE403" s="1028"/>
      <c r="AF403" s="1028"/>
      <c r="AG403" s="1028"/>
      <c r="AH403" s="1028"/>
      <c r="AI403" s="1028"/>
      <c r="AJ403" s="1028"/>
      <c r="AK403" s="1028"/>
      <c r="AL403" s="1028"/>
      <c r="AM403" s="1028"/>
      <c r="AN403" s="1028"/>
      <c r="AO403" s="1028"/>
      <c r="AP403" s="1028"/>
      <c r="AQ403" s="1028"/>
      <c r="AR403" s="1028"/>
      <c r="AS403" s="1028"/>
    </row>
    <row r="404" spans="1:45" ht="12.75" customHeight="1">
      <c r="A404" s="1028"/>
      <c r="B404" s="1028"/>
      <c r="C404" s="1028"/>
      <c r="D404" s="1102"/>
      <c r="E404" s="1028"/>
      <c r="F404" s="1028"/>
      <c r="G404" s="1028"/>
      <c r="H404" s="1028"/>
      <c r="I404" s="1028"/>
      <c r="J404" s="1102"/>
      <c r="K404" s="1028"/>
      <c r="L404" s="1028"/>
      <c r="M404" s="1028"/>
      <c r="N404" s="1028"/>
      <c r="O404" s="1028"/>
      <c r="P404" s="1028"/>
      <c r="Q404" s="1028"/>
      <c r="R404" s="1162"/>
      <c r="S404" s="713"/>
      <c r="T404" s="747"/>
      <c r="U404" s="1028"/>
      <c r="V404" s="1102"/>
      <c r="W404" s="1165"/>
      <c r="X404" s="1028"/>
      <c r="Y404" s="1028"/>
      <c r="Z404" s="1028"/>
      <c r="AA404" s="1028"/>
      <c r="AB404" s="1028"/>
      <c r="AC404" s="1028"/>
      <c r="AD404" s="1028"/>
      <c r="AE404" s="1028"/>
      <c r="AF404" s="1028"/>
      <c r="AG404" s="1028"/>
      <c r="AH404" s="1028"/>
      <c r="AI404" s="1028"/>
      <c r="AJ404" s="1028"/>
      <c r="AK404" s="1028"/>
      <c r="AL404" s="1028"/>
      <c r="AM404" s="1028"/>
      <c r="AN404" s="1028"/>
      <c r="AO404" s="1028"/>
      <c r="AP404" s="1028"/>
      <c r="AQ404" s="1028"/>
      <c r="AR404" s="1028"/>
      <c r="AS404" s="1028"/>
    </row>
    <row r="405" spans="1:45" ht="12.75" customHeight="1">
      <c r="A405" s="1028"/>
      <c r="B405" s="1028"/>
      <c r="C405" s="1028"/>
      <c r="D405" s="1102"/>
      <c r="E405" s="1028"/>
      <c r="F405" s="1028"/>
      <c r="G405" s="1028"/>
      <c r="H405" s="1028"/>
      <c r="I405" s="1028"/>
      <c r="J405" s="1102"/>
      <c r="K405" s="1028"/>
      <c r="L405" s="1028"/>
      <c r="M405" s="1028"/>
      <c r="N405" s="1028"/>
      <c r="O405" s="1028"/>
      <c r="P405" s="1028"/>
      <c r="Q405" s="1028"/>
      <c r="R405" s="1162"/>
      <c r="S405" s="713"/>
      <c r="T405" s="747"/>
      <c r="U405" s="1028"/>
      <c r="V405" s="1102"/>
      <c r="W405" s="1165"/>
      <c r="X405" s="1028"/>
      <c r="Y405" s="1028"/>
      <c r="Z405" s="1028"/>
      <c r="AA405" s="1028"/>
      <c r="AB405" s="1028"/>
      <c r="AC405" s="1028"/>
      <c r="AD405" s="1028"/>
      <c r="AE405" s="1028"/>
      <c r="AF405" s="1028"/>
      <c r="AG405" s="1028"/>
      <c r="AH405" s="1028"/>
      <c r="AI405" s="1028"/>
      <c r="AJ405" s="1028"/>
      <c r="AK405" s="1028"/>
      <c r="AL405" s="1028"/>
      <c r="AM405" s="1028"/>
      <c r="AN405" s="1028"/>
      <c r="AO405" s="1028"/>
      <c r="AP405" s="1028"/>
      <c r="AQ405" s="1028"/>
      <c r="AR405" s="1028"/>
      <c r="AS405" s="1028"/>
    </row>
    <row r="406" spans="1:45" ht="12.75" customHeight="1">
      <c r="A406" s="1028"/>
      <c r="B406" s="1028"/>
      <c r="C406" s="1028"/>
      <c r="D406" s="1102"/>
      <c r="E406" s="1028"/>
      <c r="F406" s="1028"/>
      <c r="G406" s="1028"/>
      <c r="H406" s="1028"/>
      <c r="I406" s="1028"/>
      <c r="J406" s="1102"/>
      <c r="K406" s="1028"/>
      <c r="L406" s="1028"/>
      <c r="M406" s="1028"/>
      <c r="N406" s="1028"/>
      <c r="O406" s="1028"/>
      <c r="P406" s="1028"/>
      <c r="Q406" s="1028"/>
      <c r="R406" s="1162"/>
      <c r="S406" s="713"/>
      <c r="T406" s="747"/>
      <c r="U406" s="1028"/>
      <c r="V406" s="1102"/>
      <c r="W406" s="1165"/>
      <c r="X406" s="1028"/>
      <c r="Y406" s="1028"/>
      <c r="Z406" s="1028"/>
      <c r="AA406" s="1028"/>
      <c r="AB406" s="1028"/>
      <c r="AC406" s="1028"/>
      <c r="AD406" s="1028"/>
      <c r="AE406" s="1028"/>
      <c r="AF406" s="1028"/>
      <c r="AG406" s="1028"/>
      <c r="AH406" s="1028"/>
      <c r="AI406" s="1028"/>
      <c r="AJ406" s="1028"/>
      <c r="AK406" s="1028"/>
      <c r="AL406" s="1028"/>
      <c r="AM406" s="1028"/>
      <c r="AN406" s="1028"/>
      <c r="AO406" s="1028"/>
      <c r="AP406" s="1028"/>
      <c r="AQ406" s="1028"/>
      <c r="AR406" s="1028"/>
      <c r="AS406" s="1028"/>
    </row>
    <row r="407" spans="1:45" ht="12.75" customHeight="1">
      <c r="A407" s="1028"/>
      <c r="B407" s="1028"/>
      <c r="C407" s="1028"/>
      <c r="D407" s="1102"/>
      <c r="E407" s="1028"/>
      <c r="F407" s="1028"/>
      <c r="G407" s="1028"/>
      <c r="H407" s="1028"/>
      <c r="I407" s="1028"/>
      <c r="J407" s="1102"/>
      <c r="K407" s="1028"/>
      <c r="L407" s="1028"/>
      <c r="M407" s="1028"/>
      <c r="N407" s="1028"/>
      <c r="O407" s="1028"/>
      <c r="P407" s="1028"/>
      <c r="Q407" s="1028"/>
      <c r="R407" s="1162"/>
      <c r="S407" s="713"/>
      <c r="T407" s="747"/>
      <c r="U407" s="1028"/>
      <c r="V407" s="1102"/>
      <c r="W407" s="1165"/>
      <c r="X407" s="1028"/>
      <c r="Y407" s="1028"/>
      <c r="Z407" s="1028"/>
      <c r="AA407" s="1028"/>
      <c r="AB407" s="1028"/>
      <c r="AC407" s="1028"/>
      <c r="AD407" s="1028"/>
      <c r="AE407" s="1028"/>
      <c r="AF407" s="1028"/>
      <c r="AG407" s="1028"/>
      <c r="AH407" s="1028"/>
      <c r="AI407" s="1028"/>
      <c r="AJ407" s="1028"/>
      <c r="AK407" s="1028"/>
      <c r="AL407" s="1028"/>
      <c r="AM407" s="1028"/>
      <c r="AN407" s="1028"/>
      <c r="AO407" s="1028"/>
      <c r="AP407" s="1028"/>
      <c r="AQ407" s="1028"/>
      <c r="AR407" s="1028"/>
      <c r="AS407" s="1028"/>
    </row>
    <row r="408" spans="1:45" ht="12.75" customHeight="1">
      <c r="A408" s="1028"/>
      <c r="B408" s="1028"/>
      <c r="C408" s="1028"/>
      <c r="D408" s="1102"/>
      <c r="E408" s="1028"/>
      <c r="F408" s="1028"/>
      <c r="G408" s="1028"/>
      <c r="H408" s="1028"/>
      <c r="I408" s="1028"/>
      <c r="J408" s="1102"/>
      <c r="K408" s="1028"/>
      <c r="L408" s="1028"/>
      <c r="M408" s="1028"/>
      <c r="N408" s="1028"/>
      <c r="O408" s="1028"/>
      <c r="P408" s="1028"/>
      <c r="Q408" s="1028"/>
      <c r="R408" s="1162"/>
      <c r="S408" s="713"/>
      <c r="T408" s="747"/>
      <c r="U408" s="1028"/>
      <c r="V408" s="1102"/>
      <c r="W408" s="1165"/>
      <c r="X408" s="1028"/>
      <c r="Y408" s="1028"/>
      <c r="Z408" s="1028"/>
      <c r="AA408" s="1028"/>
      <c r="AB408" s="1028"/>
      <c r="AC408" s="1028"/>
      <c r="AD408" s="1028"/>
      <c r="AE408" s="1028"/>
      <c r="AF408" s="1028"/>
      <c r="AG408" s="1028"/>
      <c r="AH408" s="1028"/>
      <c r="AI408" s="1028"/>
      <c r="AJ408" s="1028"/>
      <c r="AK408" s="1028"/>
      <c r="AL408" s="1028"/>
      <c r="AM408" s="1028"/>
      <c r="AN408" s="1028"/>
      <c r="AO408" s="1028"/>
      <c r="AP408" s="1028"/>
      <c r="AQ408" s="1028"/>
      <c r="AR408" s="1028"/>
      <c r="AS408" s="1028"/>
    </row>
    <row r="409" spans="1:45" ht="12.75" customHeight="1">
      <c r="A409" s="1028"/>
      <c r="B409" s="1028"/>
      <c r="C409" s="1028"/>
      <c r="D409" s="1102"/>
      <c r="E409" s="1028"/>
      <c r="F409" s="1028"/>
      <c r="G409" s="1028"/>
      <c r="H409" s="1028"/>
      <c r="I409" s="1028"/>
      <c r="J409" s="1102"/>
      <c r="K409" s="1028"/>
      <c r="L409" s="1028"/>
      <c r="M409" s="1028"/>
      <c r="N409" s="1028"/>
      <c r="O409" s="1028"/>
      <c r="P409" s="1028"/>
      <c r="Q409" s="1028"/>
      <c r="R409" s="1162"/>
      <c r="S409" s="713"/>
      <c r="T409" s="747"/>
      <c r="U409" s="1028"/>
      <c r="V409" s="1102"/>
      <c r="W409" s="1165"/>
      <c r="X409" s="1028"/>
      <c r="Y409" s="1028"/>
      <c r="Z409" s="1028"/>
      <c r="AA409" s="1028"/>
      <c r="AB409" s="1028"/>
      <c r="AC409" s="1028"/>
      <c r="AD409" s="1028"/>
      <c r="AE409" s="1028"/>
      <c r="AF409" s="1028"/>
      <c r="AG409" s="1028"/>
      <c r="AH409" s="1028"/>
      <c r="AI409" s="1028"/>
      <c r="AJ409" s="1028"/>
      <c r="AK409" s="1028"/>
      <c r="AL409" s="1028"/>
      <c r="AM409" s="1028"/>
      <c r="AN409" s="1028"/>
      <c r="AO409" s="1028"/>
      <c r="AP409" s="1028"/>
      <c r="AQ409" s="1028"/>
      <c r="AR409" s="1028"/>
      <c r="AS409" s="1028"/>
    </row>
    <row r="410" spans="1:45" ht="12.75" customHeight="1">
      <c r="A410" s="1028"/>
      <c r="B410" s="1028"/>
      <c r="C410" s="1028"/>
      <c r="D410" s="1102"/>
      <c r="E410" s="1028"/>
      <c r="F410" s="1028"/>
      <c r="G410" s="1028"/>
      <c r="H410" s="1028"/>
      <c r="I410" s="1028"/>
      <c r="J410" s="1102"/>
      <c r="K410" s="1028"/>
      <c r="L410" s="1028"/>
      <c r="M410" s="1028"/>
      <c r="N410" s="1028"/>
      <c r="O410" s="1028"/>
      <c r="P410" s="1028"/>
      <c r="Q410" s="1028"/>
      <c r="R410" s="1162"/>
      <c r="S410" s="713"/>
      <c r="T410" s="747"/>
      <c r="U410" s="1028"/>
      <c r="V410" s="1102"/>
      <c r="W410" s="1165"/>
      <c r="X410" s="1028"/>
      <c r="Y410" s="1028"/>
      <c r="Z410" s="1028"/>
      <c r="AA410" s="1028"/>
      <c r="AB410" s="1028"/>
      <c r="AC410" s="1028"/>
      <c r="AD410" s="1028"/>
      <c r="AE410" s="1028"/>
      <c r="AF410" s="1028"/>
      <c r="AG410" s="1028"/>
      <c r="AH410" s="1028"/>
      <c r="AI410" s="1028"/>
      <c r="AJ410" s="1028"/>
      <c r="AK410" s="1028"/>
      <c r="AL410" s="1028"/>
      <c r="AM410" s="1028"/>
      <c r="AN410" s="1028"/>
      <c r="AO410" s="1028"/>
      <c r="AP410" s="1028"/>
      <c r="AQ410" s="1028"/>
      <c r="AR410" s="1028"/>
      <c r="AS410" s="1028"/>
    </row>
    <row r="411" spans="1:45" ht="12.75" customHeight="1">
      <c r="A411" s="1028"/>
      <c r="B411" s="1028"/>
      <c r="C411" s="1028"/>
      <c r="D411" s="1102"/>
      <c r="E411" s="1028"/>
      <c r="F411" s="1028"/>
      <c r="G411" s="1028"/>
      <c r="H411" s="1028"/>
      <c r="I411" s="1028"/>
      <c r="J411" s="1102"/>
      <c r="K411" s="1028"/>
      <c r="L411" s="1028"/>
      <c r="M411" s="1028"/>
      <c r="N411" s="1028"/>
      <c r="O411" s="1028"/>
      <c r="P411" s="1028"/>
      <c r="Q411" s="1028"/>
      <c r="R411" s="1162"/>
      <c r="S411" s="713"/>
      <c r="T411" s="747"/>
      <c r="U411" s="1028"/>
      <c r="V411" s="1102"/>
      <c r="W411" s="1165"/>
      <c r="X411" s="1028"/>
      <c r="Y411" s="1028"/>
      <c r="Z411" s="1028"/>
      <c r="AA411" s="1028"/>
      <c r="AB411" s="1028"/>
      <c r="AC411" s="1028"/>
      <c r="AD411" s="1028"/>
      <c r="AE411" s="1028"/>
      <c r="AF411" s="1028"/>
      <c r="AG411" s="1028"/>
      <c r="AH411" s="1028"/>
      <c r="AI411" s="1028"/>
      <c r="AJ411" s="1028"/>
      <c r="AK411" s="1028"/>
      <c r="AL411" s="1028"/>
      <c r="AM411" s="1028"/>
      <c r="AN411" s="1028"/>
      <c r="AO411" s="1028"/>
      <c r="AP411" s="1028"/>
      <c r="AQ411" s="1028"/>
      <c r="AR411" s="1028"/>
      <c r="AS411" s="1028"/>
    </row>
    <row r="412" spans="1:45" ht="12.75" customHeight="1">
      <c r="A412" s="1028"/>
      <c r="B412" s="1028"/>
      <c r="C412" s="1028"/>
      <c r="D412" s="1102"/>
      <c r="E412" s="1028"/>
      <c r="F412" s="1028"/>
      <c r="G412" s="1028"/>
      <c r="H412" s="1028"/>
      <c r="I412" s="1028"/>
      <c r="J412" s="1102"/>
      <c r="K412" s="1028"/>
      <c r="L412" s="1028"/>
      <c r="M412" s="1028"/>
      <c r="N412" s="1028"/>
      <c r="O412" s="1028"/>
      <c r="P412" s="1028"/>
      <c r="Q412" s="1028"/>
      <c r="R412" s="1162"/>
      <c r="S412" s="713"/>
      <c r="T412" s="747"/>
      <c r="U412" s="1028"/>
      <c r="V412" s="1102"/>
      <c r="W412" s="1165"/>
      <c r="X412" s="1028"/>
      <c r="Y412" s="1028"/>
      <c r="Z412" s="1028"/>
      <c r="AA412" s="1028"/>
      <c r="AB412" s="1028"/>
      <c r="AC412" s="1028"/>
      <c r="AD412" s="1028"/>
      <c r="AE412" s="1028"/>
      <c r="AF412" s="1028"/>
      <c r="AG412" s="1028"/>
      <c r="AH412" s="1028"/>
      <c r="AI412" s="1028"/>
      <c r="AJ412" s="1028"/>
      <c r="AK412" s="1028"/>
      <c r="AL412" s="1028"/>
      <c r="AM412" s="1028"/>
      <c r="AN412" s="1028"/>
      <c r="AO412" s="1028"/>
      <c r="AP412" s="1028"/>
      <c r="AQ412" s="1028"/>
      <c r="AR412" s="1028"/>
      <c r="AS412" s="1028"/>
    </row>
    <row r="413" spans="1:45" ht="12.75" customHeight="1">
      <c r="A413" s="1028"/>
      <c r="B413" s="1028"/>
      <c r="C413" s="1028"/>
      <c r="D413" s="1102"/>
      <c r="E413" s="1028"/>
      <c r="F413" s="1028"/>
      <c r="G413" s="1028"/>
      <c r="H413" s="1028"/>
      <c r="I413" s="1028"/>
      <c r="J413" s="1102"/>
      <c r="K413" s="1028"/>
      <c r="L413" s="1028"/>
      <c r="M413" s="1028"/>
      <c r="N413" s="1028"/>
      <c r="O413" s="1028"/>
      <c r="P413" s="1028"/>
      <c r="Q413" s="1028"/>
      <c r="R413" s="1162"/>
      <c r="S413" s="713"/>
      <c r="T413" s="747"/>
      <c r="U413" s="1028"/>
      <c r="V413" s="1102"/>
      <c r="W413" s="1165"/>
      <c r="X413" s="1028"/>
      <c r="Y413" s="1028"/>
      <c r="Z413" s="1028"/>
      <c r="AA413" s="1028"/>
      <c r="AB413" s="1028"/>
      <c r="AC413" s="1028"/>
      <c r="AD413" s="1028"/>
      <c r="AE413" s="1028"/>
      <c r="AF413" s="1028"/>
      <c r="AG413" s="1028"/>
      <c r="AH413" s="1028"/>
      <c r="AI413" s="1028"/>
      <c r="AJ413" s="1028"/>
      <c r="AK413" s="1028"/>
      <c r="AL413" s="1028"/>
      <c r="AM413" s="1028"/>
      <c r="AN413" s="1028"/>
      <c r="AO413" s="1028"/>
      <c r="AP413" s="1028"/>
      <c r="AQ413" s="1028"/>
      <c r="AR413" s="1028"/>
      <c r="AS413" s="1028"/>
    </row>
    <row r="414" spans="1:45" ht="12.75" customHeight="1">
      <c r="A414" s="1028"/>
      <c r="B414" s="1028"/>
      <c r="C414" s="1028"/>
      <c r="D414" s="1102"/>
      <c r="E414" s="1028"/>
      <c r="F414" s="1028"/>
      <c r="G414" s="1028"/>
      <c r="H414" s="1028"/>
      <c r="I414" s="1028"/>
      <c r="J414" s="1102"/>
      <c r="K414" s="1028"/>
      <c r="L414" s="1028"/>
      <c r="M414" s="1028"/>
      <c r="N414" s="1028"/>
      <c r="O414" s="1028"/>
      <c r="P414" s="1028"/>
      <c r="Q414" s="1028"/>
      <c r="R414" s="1162"/>
      <c r="S414" s="713"/>
      <c r="T414" s="747"/>
      <c r="U414" s="1028"/>
      <c r="V414" s="1102"/>
      <c r="W414" s="1165"/>
      <c r="X414" s="1028"/>
      <c r="Y414" s="1028"/>
      <c r="Z414" s="1028"/>
      <c r="AA414" s="1028"/>
      <c r="AB414" s="1028"/>
      <c r="AC414" s="1028"/>
      <c r="AD414" s="1028"/>
      <c r="AE414" s="1028"/>
      <c r="AF414" s="1028"/>
      <c r="AG414" s="1028"/>
      <c r="AH414" s="1028"/>
      <c r="AI414" s="1028"/>
      <c r="AJ414" s="1028"/>
      <c r="AK414" s="1028"/>
      <c r="AL414" s="1028"/>
      <c r="AM414" s="1028"/>
      <c r="AN414" s="1028"/>
      <c r="AO414" s="1028"/>
      <c r="AP414" s="1028"/>
      <c r="AQ414" s="1028"/>
      <c r="AR414" s="1028"/>
      <c r="AS414" s="1028"/>
    </row>
    <row r="415" spans="1:45" ht="12.75" customHeight="1">
      <c r="A415" s="1028"/>
      <c r="B415" s="1028"/>
      <c r="C415" s="1028"/>
      <c r="D415" s="1102"/>
      <c r="E415" s="1028"/>
      <c r="F415" s="1028"/>
      <c r="G415" s="1028"/>
      <c r="H415" s="1028"/>
      <c r="I415" s="1028"/>
      <c r="J415" s="1102"/>
      <c r="K415" s="1028"/>
      <c r="L415" s="1028"/>
      <c r="M415" s="1028"/>
      <c r="N415" s="1028"/>
      <c r="O415" s="1028"/>
      <c r="P415" s="1028"/>
      <c r="Q415" s="1028"/>
      <c r="R415" s="1162"/>
      <c r="S415" s="713"/>
      <c r="T415" s="747"/>
      <c r="U415" s="1028"/>
      <c r="V415" s="1102"/>
      <c r="W415" s="1165"/>
      <c r="X415" s="1028"/>
      <c r="Y415" s="1028"/>
      <c r="Z415" s="1028"/>
      <c r="AA415" s="1028"/>
      <c r="AB415" s="1028"/>
      <c r="AC415" s="1028"/>
      <c r="AD415" s="1028"/>
      <c r="AE415" s="1028"/>
      <c r="AF415" s="1028"/>
      <c r="AG415" s="1028"/>
      <c r="AH415" s="1028"/>
      <c r="AI415" s="1028"/>
      <c r="AJ415" s="1028"/>
      <c r="AK415" s="1028"/>
      <c r="AL415" s="1028"/>
      <c r="AM415" s="1028"/>
      <c r="AN415" s="1028"/>
      <c r="AO415" s="1028"/>
      <c r="AP415" s="1028"/>
      <c r="AQ415" s="1028"/>
      <c r="AR415" s="1028"/>
      <c r="AS415" s="1028"/>
    </row>
    <row r="416" spans="1:45" ht="12.75" customHeight="1">
      <c r="A416" s="1028"/>
      <c r="B416" s="1028"/>
      <c r="C416" s="1028"/>
      <c r="D416" s="1102"/>
      <c r="E416" s="1028"/>
      <c r="F416" s="1028"/>
      <c r="G416" s="1028"/>
      <c r="H416" s="1028"/>
      <c r="I416" s="1028"/>
      <c r="J416" s="1102"/>
      <c r="K416" s="1028"/>
      <c r="L416" s="1028"/>
      <c r="M416" s="1028"/>
      <c r="N416" s="1028"/>
      <c r="O416" s="1028"/>
      <c r="P416" s="1028"/>
      <c r="Q416" s="1028"/>
      <c r="R416" s="1162"/>
      <c r="S416" s="713"/>
      <c r="T416" s="747"/>
      <c r="U416" s="1028"/>
      <c r="V416" s="1102"/>
      <c r="W416" s="1165"/>
      <c r="X416" s="1028"/>
      <c r="Y416" s="1028"/>
      <c r="Z416" s="1028"/>
      <c r="AA416" s="1028"/>
      <c r="AB416" s="1028"/>
      <c r="AC416" s="1028"/>
      <c r="AD416" s="1028"/>
      <c r="AE416" s="1028"/>
      <c r="AF416" s="1028"/>
      <c r="AG416" s="1028"/>
      <c r="AH416" s="1028"/>
      <c r="AI416" s="1028"/>
      <c r="AJ416" s="1028"/>
      <c r="AK416" s="1028"/>
      <c r="AL416" s="1028"/>
      <c r="AM416" s="1028"/>
      <c r="AN416" s="1028"/>
      <c r="AO416" s="1028"/>
      <c r="AP416" s="1028"/>
      <c r="AQ416" s="1028"/>
      <c r="AR416" s="1028"/>
      <c r="AS416" s="1028"/>
    </row>
    <row r="417" spans="1:45" ht="12.75" customHeight="1">
      <c r="A417" s="1028"/>
      <c r="B417" s="1028"/>
      <c r="C417" s="1028"/>
      <c r="D417" s="1102"/>
      <c r="E417" s="1028"/>
      <c r="F417" s="1028"/>
      <c r="G417" s="1028"/>
      <c r="H417" s="1028"/>
      <c r="I417" s="1028"/>
      <c r="J417" s="1102"/>
      <c r="K417" s="1028"/>
      <c r="L417" s="1028"/>
      <c r="M417" s="1028"/>
      <c r="N417" s="1028"/>
      <c r="O417" s="1028"/>
      <c r="P417" s="1028"/>
      <c r="Q417" s="1028"/>
      <c r="R417" s="1162"/>
      <c r="S417" s="713"/>
      <c r="T417" s="747"/>
      <c r="U417" s="1028"/>
      <c r="V417" s="1102"/>
      <c r="W417" s="1165"/>
      <c r="X417" s="1028"/>
      <c r="Y417" s="1028"/>
      <c r="Z417" s="1028"/>
      <c r="AA417" s="1028"/>
      <c r="AB417" s="1028"/>
      <c r="AC417" s="1028"/>
      <c r="AD417" s="1028"/>
      <c r="AE417" s="1028"/>
      <c r="AF417" s="1028"/>
      <c r="AG417" s="1028"/>
      <c r="AH417" s="1028"/>
      <c r="AI417" s="1028"/>
      <c r="AJ417" s="1028"/>
      <c r="AK417" s="1028"/>
      <c r="AL417" s="1028"/>
      <c r="AM417" s="1028"/>
      <c r="AN417" s="1028"/>
      <c r="AO417" s="1028"/>
      <c r="AP417" s="1028"/>
      <c r="AQ417" s="1028"/>
      <c r="AR417" s="1028"/>
      <c r="AS417" s="1028"/>
    </row>
    <row r="418" spans="1:45" ht="12.75" customHeight="1">
      <c r="A418" s="1028"/>
      <c r="B418" s="1028"/>
      <c r="C418" s="1028"/>
      <c r="D418" s="1102"/>
      <c r="E418" s="1028"/>
      <c r="F418" s="1028"/>
      <c r="G418" s="1028"/>
      <c r="H418" s="1028"/>
      <c r="I418" s="1028"/>
      <c r="J418" s="1102"/>
      <c r="K418" s="1028"/>
      <c r="L418" s="1028"/>
      <c r="M418" s="1028"/>
      <c r="N418" s="1028"/>
      <c r="O418" s="1028"/>
      <c r="P418" s="1028"/>
      <c r="Q418" s="1028"/>
      <c r="R418" s="1162"/>
      <c r="S418" s="713"/>
      <c r="T418" s="747"/>
      <c r="U418" s="1028"/>
      <c r="V418" s="1102"/>
      <c r="W418" s="1165"/>
      <c r="X418" s="1028"/>
      <c r="Y418" s="1028"/>
      <c r="Z418" s="1028"/>
      <c r="AA418" s="1028"/>
      <c r="AB418" s="1028"/>
      <c r="AC418" s="1028"/>
      <c r="AD418" s="1028"/>
      <c r="AE418" s="1028"/>
      <c r="AF418" s="1028"/>
      <c r="AG418" s="1028"/>
      <c r="AH418" s="1028"/>
      <c r="AI418" s="1028"/>
      <c r="AJ418" s="1028"/>
      <c r="AK418" s="1028"/>
      <c r="AL418" s="1028"/>
      <c r="AM418" s="1028"/>
      <c r="AN418" s="1028"/>
      <c r="AO418" s="1028"/>
      <c r="AP418" s="1028"/>
      <c r="AQ418" s="1028"/>
      <c r="AR418" s="1028"/>
      <c r="AS418" s="1028"/>
    </row>
    <row r="419" spans="1:45" ht="12.75" customHeight="1">
      <c r="A419" s="1028"/>
      <c r="B419" s="1028"/>
      <c r="C419" s="1028"/>
      <c r="D419" s="1102"/>
      <c r="E419" s="1028"/>
      <c r="F419" s="1028"/>
      <c r="G419" s="1028"/>
      <c r="H419" s="1028"/>
      <c r="I419" s="1028"/>
      <c r="J419" s="1102"/>
      <c r="K419" s="1028"/>
      <c r="L419" s="1028"/>
      <c r="M419" s="1028"/>
      <c r="N419" s="1028"/>
      <c r="O419" s="1028"/>
      <c r="P419" s="1028"/>
      <c r="Q419" s="1028"/>
      <c r="R419" s="1162"/>
      <c r="S419" s="713"/>
      <c r="T419" s="747"/>
      <c r="U419" s="1028"/>
      <c r="V419" s="1102"/>
      <c r="W419" s="1165"/>
      <c r="X419" s="1028"/>
      <c r="Y419" s="1028"/>
      <c r="Z419" s="1028"/>
      <c r="AA419" s="1028"/>
      <c r="AB419" s="1028"/>
      <c r="AC419" s="1028"/>
      <c r="AD419" s="1028"/>
      <c r="AE419" s="1028"/>
      <c r="AF419" s="1028"/>
      <c r="AG419" s="1028"/>
      <c r="AH419" s="1028"/>
      <c r="AI419" s="1028"/>
      <c r="AJ419" s="1028"/>
      <c r="AK419" s="1028"/>
      <c r="AL419" s="1028"/>
      <c r="AM419" s="1028"/>
      <c r="AN419" s="1028"/>
      <c r="AO419" s="1028"/>
      <c r="AP419" s="1028"/>
      <c r="AQ419" s="1028"/>
      <c r="AR419" s="1028"/>
      <c r="AS419" s="1028"/>
    </row>
    <row r="420" spans="1:45" ht="12.75" customHeight="1">
      <c r="A420" s="1028"/>
      <c r="B420" s="1028"/>
      <c r="C420" s="1028"/>
      <c r="D420" s="1102"/>
      <c r="E420" s="1028"/>
      <c r="F420" s="1028"/>
      <c r="G420" s="1028"/>
      <c r="H420" s="1028"/>
      <c r="I420" s="1028"/>
      <c r="J420" s="1102"/>
      <c r="K420" s="1028"/>
      <c r="L420" s="1028"/>
      <c r="M420" s="1028"/>
      <c r="N420" s="1028"/>
      <c r="O420" s="1028"/>
      <c r="P420" s="1028"/>
      <c r="Q420" s="1028"/>
      <c r="R420" s="1162"/>
      <c r="S420" s="713"/>
      <c r="T420" s="747"/>
      <c r="U420" s="1028"/>
      <c r="V420" s="1102"/>
      <c r="W420" s="1165"/>
      <c r="X420" s="1028"/>
      <c r="Y420" s="1028"/>
      <c r="Z420" s="1028"/>
      <c r="AA420" s="1028"/>
      <c r="AB420" s="1028"/>
      <c r="AC420" s="1028"/>
      <c r="AD420" s="1028"/>
      <c r="AE420" s="1028"/>
      <c r="AF420" s="1028"/>
      <c r="AG420" s="1028"/>
      <c r="AH420" s="1028"/>
      <c r="AI420" s="1028"/>
      <c r="AJ420" s="1028"/>
      <c r="AK420" s="1028"/>
      <c r="AL420" s="1028"/>
      <c r="AM420" s="1028"/>
      <c r="AN420" s="1028"/>
      <c r="AO420" s="1028"/>
      <c r="AP420" s="1028"/>
      <c r="AQ420" s="1028"/>
      <c r="AR420" s="1028"/>
      <c r="AS420" s="1028"/>
    </row>
    <row r="421" spans="1:45" ht="12.75" customHeight="1">
      <c r="A421" s="1028"/>
      <c r="B421" s="1028"/>
      <c r="C421" s="1028"/>
      <c r="D421" s="1102"/>
      <c r="E421" s="1028"/>
      <c r="F421" s="1028"/>
      <c r="G421" s="1028"/>
      <c r="H421" s="1028"/>
      <c r="I421" s="1028"/>
      <c r="J421" s="1102"/>
      <c r="K421" s="1028"/>
      <c r="L421" s="1028"/>
      <c r="M421" s="1028"/>
      <c r="N421" s="1028"/>
      <c r="O421" s="1028"/>
      <c r="P421" s="1028"/>
      <c r="Q421" s="1028"/>
      <c r="R421" s="1162"/>
      <c r="S421" s="713"/>
      <c r="T421" s="747"/>
      <c r="U421" s="1028"/>
      <c r="V421" s="1102"/>
      <c r="W421" s="1165"/>
      <c r="X421" s="1028"/>
      <c r="Y421" s="1028"/>
      <c r="Z421" s="1028"/>
      <c r="AA421" s="1028"/>
      <c r="AB421" s="1028"/>
      <c r="AC421" s="1028"/>
      <c r="AD421" s="1028"/>
      <c r="AE421" s="1028"/>
      <c r="AF421" s="1028"/>
      <c r="AG421" s="1028"/>
      <c r="AH421" s="1028"/>
      <c r="AI421" s="1028"/>
      <c r="AJ421" s="1028"/>
      <c r="AK421" s="1028"/>
      <c r="AL421" s="1028"/>
      <c r="AM421" s="1028"/>
      <c r="AN421" s="1028"/>
      <c r="AO421" s="1028"/>
      <c r="AP421" s="1028"/>
      <c r="AQ421" s="1028"/>
      <c r="AR421" s="1028"/>
      <c r="AS421" s="1028"/>
    </row>
    <row r="422" spans="1:45" ht="12.75" customHeight="1">
      <c r="A422" s="1028"/>
      <c r="B422" s="1028"/>
      <c r="C422" s="1028"/>
      <c r="D422" s="1102"/>
      <c r="E422" s="1028"/>
      <c r="F422" s="1028"/>
      <c r="G422" s="1028"/>
      <c r="H422" s="1028"/>
      <c r="I422" s="1028"/>
      <c r="J422" s="1102"/>
      <c r="K422" s="1028"/>
      <c r="L422" s="1028"/>
      <c r="M422" s="1028"/>
      <c r="N422" s="1028"/>
      <c r="O422" s="1028"/>
      <c r="P422" s="1028"/>
      <c r="Q422" s="1028"/>
      <c r="R422" s="1162"/>
      <c r="S422" s="713"/>
      <c r="T422" s="747"/>
      <c r="U422" s="1028"/>
      <c r="V422" s="1102"/>
      <c r="W422" s="1165"/>
      <c r="X422" s="1028"/>
      <c r="Y422" s="1028"/>
      <c r="Z422" s="1028"/>
      <c r="AA422" s="1028"/>
      <c r="AB422" s="1028"/>
      <c r="AC422" s="1028"/>
      <c r="AD422" s="1028"/>
      <c r="AE422" s="1028"/>
      <c r="AF422" s="1028"/>
      <c r="AG422" s="1028"/>
      <c r="AH422" s="1028"/>
      <c r="AI422" s="1028"/>
      <c r="AJ422" s="1028"/>
      <c r="AK422" s="1028"/>
      <c r="AL422" s="1028"/>
      <c r="AM422" s="1028"/>
      <c r="AN422" s="1028"/>
      <c r="AO422" s="1028"/>
      <c r="AP422" s="1028"/>
      <c r="AQ422" s="1028"/>
      <c r="AR422" s="1028"/>
      <c r="AS422" s="1028"/>
    </row>
    <row r="423" spans="1:45" ht="12.75" customHeight="1">
      <c r="A423" s="1028"/>
      <c r="B423" s="1028"/>
      <c r="C423" s="1028"/>
      <c r="D423" s="1102"/>
      <c r="E423" s="1028"/>
      <c r="F423" s="1028"/>
      <c r="G423" s="1028"/>
      <c r="H423" s="1028"/>
      <c r="I423" s="1028"/>
      <c r="J423" s="1102"/>
      <c r="K423" s="1028"/>
      <c r="L423" s="1028"/>
      <c r="M423" s="1028"/>
      <c r="N423" s="1028"/>
      <c r="O423" s="1028"/>
      <c r="P423" s="1028"/>
      <c r="Q423" s="1028"/>
      <c r="R423" s="1162"/>
      <c r="S423" s="713"/>
      <c r="T423" s="747"/>
      <c r="U423" s="1028"/>
      <c r="V423" s="1102"/>
      <c r="W423" s="1165"/>
      <c r="X423" s="1028"/>
      <c r="Y423" s="1028"/>
      <c r="Z423" s="1028"/>
      <c r="AA423" s="1028"/>
      <c r="AB423" s="1028"/>
      <c r="AC423" s="1028"/>
      <c r="AD423" s="1028"/>
      <c r="AE423" s="1028"/>
      <c r="AF423" s="1028"/>
      <c r="AG423" s="1028"/>
      <c r="AH423" s="1028"/>
      <c r="AI423" s="1028"/>
      <c r="AJ423" s="1028"/>
      <c r="AK423" s="1028"/>
      <c r="AL423" s="1028"/>
      <c r="AM423" s="1028"/>
      <c r="AN423" s="1028"/>
      <c r="AO423" s="1028"/>
      <c r="AP423" s="1028"/>
      <c r="AQ423" s="1028"/>
      <c r="AR423" s="1028"/>
      <c r="AS423" s="1028"/>
    </row>
    <row r="424" spans="1:45" ht="12.75" customHeight="1">
      <c r="A424" s="1028"/>
      <c r="B424" s="1028"/>
      <c r="C424" s="1028"/>
      <c r="D424" s="1102"/>
      <c r="E424" s="1028"/>
      <c r="F424" s="1028"/>
      <c r="G424" s="1028"/>
      <c r="H424" s="1028"/>
      <c r="I424" s="1028"/>
      <c r="J424" s="1102"/>
      <c r="K424" s="1028"/>
      <c r="L424" s="1028"/>
      <c r="M424" s="1028"/>
      <c r="N424" s="1028"/>
      <c r="O424" s="1028"/>
      <c r="P424" s="1028"/>
      <c r="Q424" s="1028"/>
      <c r="R424" s="1162"/>
      <c r="S424" s="713"/>
      <c r="T424" s="747"/>
      <c r="U424" s="1028"/>
      <c r="V424" s="1102"/>
      <c r="W424" s="1165"/>
      <c r="X424" s="1028"/>
      <c r="Y424" s="1028"/>
      <c r="Z424" s="1028"/>
      <c r="AA424" s="1028"/>
      <c r="AB424" s="1028"/>
      <c r="AC424" s="1028"/>
      <c r="AD424" s="1028"/>
      <c r="AE424" s="1028"/>
      <c r="AF424" s="1028"/>
      <c r="AG424" s="1028"/>
      <c r="AH424" s="1028"/>
      <c r="AI424" s="1028"/>
      <c r="AJ424" s="1028"/>
      <c r="AK424" s="1028"/>
      <c r="AL424" s="1028"/>
      <c r="AM424" s="1028"/>
      <c r="AN424" s="1028"/>
      <c r="AO424" s="1028"/>
      <c r="AP424" s="1028"/>
      <c r="AQ424" s="1028"/>
      <c r="AR424" s="1028"/>
      <c r="AS424" s="1028"/>
    </row>
    <row r="425" spans="1:45" ht="12.75" customHeight="1">
      <c r="A425" s="1028"/>
      <c r="B425" s="1028"/>
      <c r="C425" s="1028"/>
      <c r="D425" s="1102"/>
      <c r="E425" s="1028"/>
      <c r="F425" s="1028"/>
      <c r="G425" s="1028"/>
      <c r="H425" s="1028"/>
      <c r="I425" s="1028"/>
      <c r="J425" s="1102"/>
      <c r="K425" s="1028"/>
      <c r="L425" s="1028"/>
      <c r="M425" s="1028"/>
      <c r="N425" s="1028"/>
      <c r="O425" s="1028"/>
      <c r="P425" s="1028"/>
      <c r="Q425" s="1028"/>
      <c r="R425" s="1162"/>
      <c r="S425" s="713"/>
      <c r="T425" s="747"/>
      <c r="U425" s="1028"/>
      <c r="V425" s="1102"/>
      <c r="W425" s="1165"/>
      <c r="X425" s="1028"/>
      <c r="Y425" s="1028"/>
      <c r="Z425" s="1028"/>
      <c r="AA425" s="1028"/>
      <c r="AB425" s="1028"/>
      <c r="AC425" s="1028"/>
      <c r="AD425" s="1028"/>
      <c r="AE425" s="1028"/>
      <c r="AF425" s="1028"/>
      <c r="AG425" s="1028"/>
      <c r="AH425" s="1028"/>
      <c r="AI425" s="1028"/>
      <c r="AJ425" s="1028"/>
      <c r="AK425" s="1028"/>
      <c r="AL425" s="1028"/>
      <c r="AM425" s="1028"/>
      <c r="AN425" s="1028"/>
      <c r="AO425" s="1028"/>
      <c r="AP425" s="1028"/>
      <c r="AQ425" s="1028"/>
      <c r="AR425" s="1028"/>
      <c r="AS425" s="1028"/>
    </row>
    <row r="426" spans="1:45" ht="12.75" customHeight="1">
      <c r="A426" s="1028"/>
      <c r="B426" s="1028"/>
      <c r="C426" s="1028"/>
      <c r="D426" s="1102"/>
      <c r="E426" s="1028"/>
      <c r="F426" s="1028"/>
      <c r="G426" s="1028"/>
      <c r="H426" s="1028"/>
      <c r="I426" s="1028"/>
      <c r="J426" s="1102"/>
      <c r="K426" s="1028"/>
      <c r="L426" s="1028"/>
      <c r="M426" s="1028"/>
      <c r="N426" s="1028"/>
      <c r="O426" s="1028"/>
      <c r="P426" s="1028"/>
      <c r="Q426" s="1028"/>
      <c r="R426" s="1162"/>
      <c r="S426" s="713"/>
      <c r="T426" s="747"/>
      <c r="U426" s="1028"/>
      <c r="V426" s="1102"/>
      <c r="W426" s="1165"/>
      <c r="X426" s="1028"/>
      <c r="Y426" s="1028"/>
      <c r="Z426" s="1028"/>
      <c r="AA426" s="1028"/>
      <c r="AB426" s="1028"/>
      <c r="AC426" s="1028"/>
      <c r="AD426" s="1028"/>
      <c r="AE426" s="1028"/>
      <c r="AF426" s="1028"/>
      <c r="AG426" s="1028"/>
      <c r="AH426" s="1028"/>
      <c r="AI426" s="1028"/>
      <c r="AJ426" s="1028"/>
      <c r="AK426" s="1028"/>
      <c r="AL426" s="1028"/>
      <c r="AM426" s="1028"/>
      <c r="AN426" s="1028"/>
      <c r="AO426" s="1028"/>
      <c r="AP426" s="1028"/>
      <c r="AQ426" s="1028"/>
      <c r="AR426" s="1028"/>
      <c r="AS426" s="1028"/>
    </row>
    <row r="427" spans="1:45" ht="12.75" customHeight="1">
      <c r="A427" s="1028"/>
      <c r="B427" s="1028"/>
      <c r="C427" s="1028"/>
      <c r="D427" s="1102"/>
      <c r="E427" s="1028"/>
      <c r="F427" s="1028"/>
      <c r="G427" s="1028"/>
      <c r="H427" s="1028"/>
      <c r="I427" s="1028"/>
      <c r="J427" s="1102"/>
      <c r="K427" s="1028"/>
      <c r="L427" s="1028"/>
      <c r="M427" s="1028"/>
      <c r="N427" s="1028"/>
      <c r="O427" s="1028"/>
      <c r="P427" s="1028"/>
      <c r="Q427" s="1028"/>
      <c r="R427" s="1162"/>
      <c r="S427" s="713"/>
      <c r="T427" s="747"/>
      <c r="U427" s="1028"/>
      <c r="V427" s="1102"/>
      <c r="W427" s="1165"/>
      <c r="X427" s="1028"/>
      <c r="Y427" s="1028"/>
      <c r="Z427" s="1028"/>
      <c r="AA427" s="1028"/>
      <c r="AB427" s="1028"/>
      <c r="AC427" s="1028"/>
      <c r="AD427" s="1028"/>
      <c r="AE427" s="1028"/>
      <c r="AF427" s="1028"/>
      <c r="AG427" s="1028"/>
      <c r="AH427" s="1028"/>
      <c r="AI427" s="1028"/>
      <c r="AJ427" s="1028"/>
      <c r="AK427" s="1028"/>
      <c r="AL427" s="1028"/>
      <c r="AM427" s="1028"/>
      <c r="AN427" s="1028"/>
      <c r="AO427" s="1028"/>
      <c r="AP427" s="1028"/>
      <c r="AQ427" s="1028"/>
      <c r="AR427" s="1028"/>
      <c r="AS427" s="1028"/>
    </row>
    <row r="428" spans="1:45" ht="12.75" customHeight="1">
      <c r="A428" s="1028"/>
      <c r="B428" s="1028"/>
      <c r="C428" s="1028"/>
      <c r="D428" s="1102"/>
      <c r="E428" s="1028"/>
      <c r="F428" s="1028"/>
      <c r="G428" s="1028"/>
      <c r="H428" s="1028"/>
      <c r="I428" s="1028"/>
      <c r="J428" s="1102"/>
      <c r="K428" s="1028"/>
      <c r="L428" s="1028"/>
      <c r="M428" s="1028"/>
      <c r="N428" s="1028"/>
      <c r="O428" s="1028"/>
      <c r="P428" s="1028"/>
      <c r="Q428" s="1028"/>
      <c r="R428" s="1162"/>
      <c r="S428" s="713"/>
      <c r="T428" s="747"/>
      <c r="U428" s="1028"/>
      <c r="V428" s="1102"/>
      <c r="W428" s="1165"/>
      <c r="X428" s="1028"/>
      <c r="Y428" s="1028"/>
      <c r="Z428" s="1028"/>
      <c r="AA428" s="1028"/>
      <c r="AB428" s="1028"/>
      <c r="AC428" s="1028"/>
      <c r="AD428" s="1028"/>
      <c r="AE428" s="1028"/>
      <c r="AF428" s="1028"/>
      <c r="AG428" s="1028"/>
      <c r="AH428" s="1028"/>
      <c r="AI428" s="1028"/>
      <c r="AJ428" s="1028"/>
      <c r="AK428" s="1028"/>
      <c r="AL428" s="1028"/>
      <c r="AM428" s="1028"/>
      <c r="AN428" s="1028"/>
      <c r="AO428" s="1028"/>
      <c r="AP428" s="1028"/>
      <c r="AQ428" s="1028"/>
      <c r="AR428" s="1028"/>
      <c r="AS428" s="1028"/>
    </row>
    <row r="429" spans="1:45" ht="12.75" customHeight="1">
      <c r="A429" s="1028"/>
      <c r="B429" s="1028"/>
      <c r="C429" s="1028"/>
      <c r="D429" s="1102"/>
      <c r="E429" s="1028"/>
      <c r="F429" s="1028"/>
      <c r="G429" s="1028"/>
      <c r="H429" s="1028"/>
      <c r="I429" s="1028"/>
      <c r="J429" s="1102"/>
      <c r="K429" s="1028"/>
      <c r="L429" s="1028"/>
      <c r="M429" s="1028"/>
      <c r="N429" s="1028"/>
      <c r="O429" s="1028"/>
      <c r="P429" s="1028"/>
      <c r="Q429" s="1028"/>
      <c r="R429" s="1162"/>
      <c r="S429" s="713"/>
      <c r="T429" s="747"/>
      <c r="U429" s="1028"/>
      <c r="V429" s="1102"/>
      <c r="W429" s="1165"/>
      <c r="X429" s="1028"/>
      <c r="Y429" s="1028"/>
      <c r="Z429" s="1028"/>
      <c r="AA429" s="1028"/>
      <c r="AB429" s="1028"/>
      <c r="AC429" s="1028"/>
      <c r="AD429" s="1028"/>
      <c r="AE429" s="1028"/>
      <c r="AF429" s="1028"/>
      <c r="AG429" s="1028"/>
      <c r="AH429" s="1028"/>
      <c r="AI429" s="1028"/>
      <c r="AJ429" s="1028"/>
      <c r="AK429" s="1028"/>
      <c r="AL429" s="1028"/>
      <c r="AM429" s="1028"/>
      <c r="AN429" s="1028"/>
      <c r="AO429" s="1028"/>
      <c r="AP429" s="1028"/>
      <c r="AQ429" s="1028"/>
      <c r="AR429" s="1028"/>
      <c r="AS429" s="1028"/>
    </row>
    <row r="430" spans="1:45" ht="12.75" customHeight="1">
      <c r="A430" s="1028"/>
      <c r="B430" s="1028"/>
      <c r="C430" s="1028"/>
      <c r="D430" s="1102"/>
      <c r="E430" s="1028"/>
      <c r="F430" s="1028"/>
      <c r="G430" s="1028"/>
      <c r="H430" s="1028"/>
      <c r="I430" s="1028"/>
      <c r="J430" s="1102"/>
      <c r="K430" s="1028"/>
      <c r="L430" s="1028"/>
      <c r="M430" s="1028"/>
      <c r="N430" s="1028"/>
      <c r="O430" s="1028"/>
      <c r="P430" s="1028"/>
      <c r="Q430" s="1028"/>
      <c r="R430" s="1162"/>
      <c r="S430" s="713"/>
      <c r="T430" s="747"/>
      <c r="U430" s="1028"/>
      <c r="V430" s="1102"/>
      <c r="W430" s="1165"/>
      <c r="X430" s="1028"/>
      <c r="Y430" s="1028"/>
      <c r="Z430" s="1028"/>
      <c r="AA430" s="1028"/>
      <c r="AB430" s="1028"/>
      <c r="AC430" s="1028"/>
      <c r="AD430" s="1028"/>
      <c r="AE430" s="1028"/>
      <c r="AF430" s="1028"/>
      <c r="AG430" s="1028"/>
      <c r="AH430" s="1028"/>
      <c r="AI430" s="1028"/>
      <c r="AJ430" s="1028"/>
      <c r="AK430" s="1028"/>
      <c r="AL430" s="1028"/>
      <c r="AM430" s="1028"/>
      <c r="AN430" s="1028"/>
      <c r="AO430" s="1028"/>
      <c r="AP430" s="1028"/>
      <c r="AQ430" s="1028"/>
      <c r="AR430" s="1028"/>
      <c r="AS430" s="1028"/>
    </row>
    <row r="431" spans="1:45" ht="12.75" customHeight="1">
      <c r="A431" s="1028"/>
      <c r="B431" s="1028"/>
      <c r="C431" s="1028"/>
      <c r="D431" s="1102"/>
      <c r="E431" s="1028"/>
      <c r="F431" s="1028"/>
      <c r="G431" s="1028"/>
      <c r="H431" s="1028"/>
      <c r="I431" s="1028"/>
      <c r="J431" s="1102"/>
      <c r="K431" s="1028"/>
      <c r="L431" s="1028"/>
      <c r="M431" s="1028"/>
      <c r="N431" s="1028"/>
      <c r="O431" s="1028"/>
      <c r="P431" s="1028"/>
      <c r="Q431" s="1028"/>
      <c r="R431" s="1162"/>
      <c r="S431" s="713"/>
      <c r="T431" s="747"/>
      <c r="U431" s="1028"/>
      <c r="V431" s="1102"/>
      <c r="W431" s="1165"/>
      <c r="X431" s="1028"/>
      <c r="Y431" s="1028"/>
      <c r="Z431" s="1028"/>
      <c r="AA431" s="1028"/>
      <c r="AB431" s="1028"/>
      <c r="AC431" s="1028"/>
      <c r="AD431" s="1028"/>
      <c r="AE431" s="1028"/>
      <c r="AF431" s="1028"/>
      <c r="AG431" s="1028"/>
      <c r="AH431" s="1028"/>
      <c r="AI431" s="1028"/>
      <c r="AJ431" s="1028"/>
      <c r="AK431" s="1028"/>
      <c r="AL431" s="1028"/>
      <c r="AM431" s="1028"/>
      <c r="AN431" s="1028"/>
      <c r="AO431" s="1028"/>
      <c r="AP431" s="1028"/>
      <c r="AQ431" s="1028"/>
      <c r="AR431" s="1028"/>
      <c r="AS431" s="1028"/>
    </row>
    <row r="432" spans="1:45" ht="12.75" customHeight="1">
      <c r="A432" s="1028"/>
      <c r="B432" s="1028"/>
      <c r="C432" s="1028"/>
      <c r="D432" s="1102"/>
      <c r="E432" s="1028"/>
      <c r="F432" s="1028"/>
      <c r="G432" s="1028"/>
      <c r="H432" s="1028"/>
      <c r="I432" s="1028"/>
      <c r="J432" s="1102"/>
      <c r="K432" s="1028"/>
      <c r="L432" s="1028"/>
      <c r="M432" s="1028"/>
      <c r="N432" s="1028"/>
      <c r="O432" s="1028"/>
      <c r="P432" s="1028"/>
      <c r="Q432" s="1028"/>
      <c r="R432" s="1162"/>
      <c r="S432" s="713"/>
      <c r="T432" s="747"/>
      <c r="U432" s="1028"/>
      <c r="V432" s="1102"/>
      <c r="W432" s="1165"/>
      <c r="X432" s="1028"/>
      <c r="Y432" s="1028"/>
      <c r="Z432" s="1028"/>
      <c r="AA432" s="1028"/>
      <c r="AB432" s="1028"/>
      <c r="AC432" s="1028"/>
      <c r="AD432" s="1028"/>
      <c r="AE432" s="1028"/>
      <c r="AF432" s="1028"/>
      <c r="AG432" s="1028"/>
      <c r="AH432" s="1028"/>
      <c r="AI432" s="1028"/>
      <c r="AJ432" s="1028"/>
      <c r="AK432" s="1028"/>
      <c r="AL432" s="1028"/>
      <c r="AM432" s="1028"/>
      <c r="AN432" s="1028"/>
      <c r="AO432" s="1028"/>
      <c r="AP432" s="1028"/>
      <c r="AQ432" s="1028"/>
      <c r="AR432" s="1028"/>
      <c r="AS432" s="1028"/>
    </row>
    <row r="433" spans="1:45" ht="12.75" customHeight="1">
      <c r="A433" s="1028"/>
      <c r="B433" s="1028"/>
      <c r="C433" s="1028"/>
      <c r="D433" s="1102"/>
      <c r="E433" s="1028"/>
      <c r="F433" s="1028"/>
      <c r="G433" s="1028"/>
      <c r="H433" s="1028"/>
      <c r="I433" s="1028"/>
      <c r="J433" s="1102"/>
      <c r="K433" s="1028"/>
      <c r="L433" s="1028"/>
      <c r="M433" s="1028"/>
      <c r="N433" s="1028"/>
      <c r="O433" s="1028"/>
      <c r="P433" s="1028"/>
      <c r="Q433" s="1028"/>
      <c r="R433" s="1162"/>
      <c r="S433" s="713"/>
      <c r="T433" s="747"/>
      <c r="U433" s="1028"/>
      <c r="V433" s="1102"/>
      <c r="W433" s="1165"/>
      <c r="X433" s="1028"/>
      <c r="Y433" s="1028"/>
      <c r="Z433" s="1028"/>
      <c r="AA433" s="1028"/>
      <c r="AB433" s="1028"/>
      <c r="AC433" s="1028"/>
      <c r="AD433" s="1028"/>
      <c r="AE433" s="1028"/>
      <c r="AF433" s="1028"/>
      <c r="AG433" s="1028"/>
      <c r="AH433" s="1028"/>
      <c r="AI433" s="1028"/>
      <c r="AJ433" s="1028"/>
      <c r="AK433" s="1028"/>
      <c r="AL433" s="1028"/>
      <c r="AM433" s="1028"/>
      <c r="AN433" s="1028"/>
      <c r="AO433" s="1028"/>
      <c r="AP433" s="1028"/>
      <c r="AQ433" s="1028"/>
      <c r="AR433" s="1028"/>
      <c r="AS433" s="1028"/>
    </row>
    <row r="434" spans="1:45" ht="12.75" customHeight="1">
      <c r="A434" s="1028"/>
      <c r="B434" s="1028"/>
      <c r="C434" s="1028"/>
      <c r="D434" s="1102"/>
      <c r="E434" s="1028"/>
      <c r="F434" s="1028"/>
      <c r="G434" s="1028"/>
      <c r="H434" s="1028"/>
      <c r="I434" s="1028"/>
      <c r="J434" s="1102"/>
      <c r="K434" s="1028"/>
      <c r="L434" s="1028"/>
      <c r="M434" s="1028"/>
      <c r="N434" s="1028"/>
      <c r="O434" s="1028"/>
      <c r="P434" s="1028"/>
      <c r="Q434" s="1028"/>
      <c r="R434" s="1162"/>
      <c r="S434" s="713"/>
      <c r="T434" s="747"/>
      <c r="U434" s="1028"/>
      <c r="V434" s="1102"/>
      <c r="W434" s="1165"/>
      <c r="X434" s="1028"/>
      <c r="Y434" s="1028"/>
      <c r="Z434" s="1028"/>
      <c r="AA434" s="1028"/>
      <c r="AB434" s="1028"/>
      <c r="AC434" s="1028"/>
      <c r="AD434" s="1028"/>
      <c r="AE434" s="1028"/>
      <c r="AF434" s="1028"/>
      <c r="AG434" s="1028"/>
      <c r="AH434" s="1028"/>
      <c r="AI434" s="1028"/>
      <c r="AJ434" s="1028"/>
      <c r="AK434" s="1028"/>
      <c r="AL434" s="1028"/>
      <c r="AM434" s="1028"/>
      <c r="AN434" s="1028"/>
      <c r="AO434" s="1028"/>
      <c r="AP434" s="1028"/>
      <c r="AQ434" s="1028"/>
      <c r="AR434" s="1028"/>
      <c r="AS434" s="1028"/>
    </row>
    <row r="435" spans="1:45" ht="12.75" customHeight="1">
      <c r="A435" s="1028"/>
      <c r="B435" s="1028"/>
      <c r="C435" s="1028"/>
      <c r="D435" s="1102"/>
      <c r="E435" s="1028"/>
      <c r="F435" s="1028"/>
      <c r="G435" s="1028"/>
      <c r="H435" s="1028"/>
      <c r="I435" s="1028"/>
      <c r="J435" s="1102"/>
      <c r="K435" s="1028"/>
      <c r="L435" s="1028"/>
      <c r="M435" s="1028"/>
      <c r="N435" s="1028"/>
      <c r="O435" s="1028"/>
      <c r="P435" s="1028"/>
      <c r="Q435" s="1028"/>
      <c r="R435" s="1162"/>
      <c r="S435" s="713"/>
      <c r="T435" s="747"/>
      <c r="U435" s="1028"/>
      <c r="V435" s="1102"/>
      <c r="W435" s="1165"/>
      <c r="X435" s="1028"/>
      <c r="Y435" s="1028"/>
      <c r="Z435" s="1028"/>
      <c r="AA435" s="1028"/>
      <c r="AB435" s="1028"/>
      <c r="AC435" s="1028"/>
      <c r="AD435" s="1028"/>
      <c r="AE435" s="1028"/>
      <c r="AF435" s="1028"/>
      <c r="AG435" s="1028"/>
      <c r="AH435" s="1028"/>
      <c r="AI435" s="1028"/>
      <c r="AJ435" s="1028"/>
      <c r="AK435" s="1028"/>
      <c r="AL435" s="1028"/>
      <c r="AM435" s="1028"/>
      <c r="AN435" s="1028"/>
      <c r="AO435" s="1028"/>
      <c r="AP435" s="1028"/>
      <c r="AQ435" s="1028"/>
      <c r="AR435" s="1028"/>
      <c r="AS435" s="1028"/>
    </row>
    <row r="436" spans="1:45" ht="12.75" customHeight="1">
      <c r="A436" s="1028"/>
      <c r="B436" s="1028"/>
      <c r="C436" s="1028"/>
      <c r="D436" s="1102"/>
      <c r="E436" s="1028"/>
      <c r="F436" s="1028"/>
      <c r="G436" s="1028"/>
      <c r="H436" s="1028"/>
      <c r="I436" s="1028"/>
      <c r="J436" s="1102"/>
      <c r="K436" s="1028"/>
      <c r="L436" s="1028"/>
      <c r="M436" s="1028"/>
      <c r="N436" s="1028"/>
      <c r="O436" s="1028"/>
      <c r="P436" s="1028"/>
      <c r="Q436" s="1028"/>
      <c r="R436" s="1162"/>
      <c r="S436" s="713"/>
      <c r="T436" s="747"/>
      <c r="U436" s="1028"/>
      <c r="V436" s="1102"/>
      <c r="W436" s="1165"/>
      <c r="X436" s="1028"/>
      <c r="Y436" s="1028"/>
      <c r="Z436" s="1028"/>
      <c r="AA436" s="1028"/>
      <c r="AB436" s="1028"/>
      <c r="AC436" s="1028"/>
      <c r="AD436" s="1028"/>
      <c r="AE436" s="1028"/>
      <c r="AF436" s="1028"/>
      <c r="AG436" s="1028"/>
      <c r="AH436" s="1028"/>
      <c r="AI436" s="1028"/>
      <c r="AJ436" s="1028"/>
      <c r="AK436" s="1028"/>
      <c r="AL436" s="1028"/>
      <c r="AM436" s="1028"/>
      <c r="AN436" s="1028"/>
      <c r="AO436" s="1028"/>
      <c r="AP436" s="1028"/>
      <c r="AQ436" s="1028"/>
      <c r="AR436" s="1028"/>
      <c r="AS436" s="1028"/>
    </row>
    <row r="437" spans="1:45" ht="12.75" customHeight="1">
      <c r="A437" s="1028"/>
      <c r="B437" s="1028"/>
      <c r="C437" s="1028"/>
      <c r="D437" s="1102"/>
      <c r="E437" s="1028"/>
      <c r="F437" s="1028"/>
      <c r="G437" s="1028"/>
      <c r="H437" s="1028"/>
      <c r="I437" s="1028"/>
      <c r="J437" s="1102"/>
      <c r="K437" s="1028"/>
      <c r="L437" s="1028"/>
      <c r="M437" s="1028"/>
      <c r="N437" s="1028"/>
      <c r="O437" s="1028"/>
      <c r="P437" s="1028"/>
      <c r="Q437" s="1028"/>
      <c r="R437" s="1162"/>
      <c r="S437" s="713"/>
      <c r="T437" s="747"/>
      <c r="U437" s="1028"/>
      <c r="V437" s="1102"/>
      <c r="W437" s="1165"/>
      <c r="X437" s="1028"/>
      <c r="Y437" s="1028"/>
      <c r="Z437" s="1028"/>
      <c r="AA437" s="1028"/>
      <c r="AB437" s="1028"/>
      <c r="AC437" s="1028"/>
      <c r="AD437" s="1028"/>
      <c r="AE437" s="1028"/>
      <c r="AF437" s="1028"/>
      <c r="AG437" s="1028"/>
      <c r="AH437" s="1028"/>
      <c r="AI437" s="1028"/>
      <c r="AJ437" s="1028"/>
      <c r="AK437" s="1028"/>
      <c r="AL437" s="1028"/>
      <c r="AM437" s="1028"/>
      <c r="AN437" s="1028"/>
      <c r="AO437" s="1028"/>
      <c r="AP437" s="1028"/>
      <c r="AQ437" s="1028"/>
      <c r="AR437" s="1028"/>
      <c r="AS437" s="1028"/>
    </row>
    <row r="438" spans="1:45" ht="12.75" customHeight="1">
      <c r="A438" s="1028"/>
      <c r="B438" s="1028"/>
      <c r="C438" s="1028"/>
      <c r="D438" s="1102"/>
      <c r="E438" s="1028"/>
      <c r="F438" s="1028"/>
      <c r="G438" s="1028"/>
      <c r="H438" s="1028"/>
      <c r="I438" s="1028"/>
      <c r="J438" s="1102"/>
      <c r="K438" s="1028"/>
      <c r="L438" s="1028"/>
      <c r="M438" s="1028"/>
      <c r="N438" s="1028"/>
      <c r="O438" s="1028"/>
      <c r="P438" s="1028"/>
      <c r="Q438" s="1028"/>
      <c r="R438" s="1162"/>
      <c r="S438" s="713"/>
      <c r="T438" s="747"/>
      <c r="U438" s="1028"/>
      <c r="V438" s="1102"/>
      <c r="W438" s="1165"/>
      <c r="X438" s="1028"/>
      <c r="Y438" s="1028"/>
      <c r="Z438" s="1028"/>
      <c r="AA438" s="1028"/>
      <c r="AB438" s="1028"/>
      <c r="AC438" s="1028"/>
      <c r="AD438" s="1028"/>
      <c r="AE438" s="1028"/>
      <c r="AF438" s="1028"/>
      <c r="AG438" s="1028"/>
      <c r="AH438" s="1028"/>
      <c r="AI438" s="1028"/>
      <c r="AJ438" s="1028"/>
      <c r="AK438" s="1028"/>
      <c r="AL438" s="1028"/>
      <c r="AM438" s="1028"/>
      <c r="AN438" s="1028"/>
      <c r="AO438" s="1028"/>
      <c r="AP438" s="1028"/>
      <c r="AQ438" s="1028"/>
      <c r="AR438" s="1028"/>
      <c r="AS438" s="1028"/>
    </row>
    <row r="439" spans="1:45" ht="12.75" customHeight="1">
      <c r="A439" s="1028"/>
      <c r="B439" s="1028"/>
      <c r="C439" s="1028"/>
      <c r="D439" s="1102"/>
      <c r="E439" s="1028"/>
      <c r="F439" s="1028"/>
      <c r="G439" s="1028"/>
      <c r="H439" s="1028"/>
      <c r="I439" s="1028"/>
      <c r="J439" s="1102"/>
      <c r="K439" s="1028"/>
      <c r="L439" s="1028"/>
      <c r="M439" s="1028"/>
      <c r="N439" s="1028"/>
      <c r="O439" s="1028"/>
      <c r="P439" s="1028"/>
      <c r="Q439" s="1028"/>
      <c r="R439" s="1162"/>
      <c r="S439" s="713"/>
      <c r="T439" s="747"/>
      <c r="U439" s="1028"/>
      <c r="V439" s="1102"/>
      <c r="W439" s="1165"/>
      <c r="X439" s="1028"/>
      <c r="Y439" s="1028"/>
      <c r="Z439" s="1028"/>
      <c r="AA439" s="1028"/>
      <c r="AB439" s="1028"/>
      <c r="AC439" s="1028"/>
      <c r="AD439" s="1028"/>
      <c r="AE439" s="1028"/>
      <c r="AF439" s="1028"/>
      <c r="AG439" s="1028"/>
      <c r="AH439" s="1028"/>
      <c r="AI439" s="1028"/>
      <c r="AJ439" s="1028"/>
      <c r="AK439" s="1028"/>
      <c r="AL439" s="1028"/>
      <c r="AM439" s="1028"/>
      <c r="AN439" s="1028"/>
      <c r="AO439" s="1028"/>
      <c r="AP439" s="1028"/>
      <c r="AQ439" s="1028"/>
      <c r="AR439" s="1028"/>
      <c r="AS439" s="1028"/>
    </row>
    <row r="440" spans="1:45" ht="12.75" customHeight="1">
      <c r="A440" s="1028"/>
      <c r="B440" s="1028"/>
      <c r="C440" s="1028"/>
      <c r="D440" s="1102"/>
      <c r="E440" s="1028"/>
      <c r="F440" s="1028"/>
      <c r="G440" s="1028"/>
      <c r="H440" s="1028"/>
      <c r="I440" s="1028"/>
      <c r="J440" s="1102"/>
      <c r="K440" s="1028"/>
      <c r="L440" s="1028"/>
      <c r="M440" s="1028"/>
      <c r="N440" s="1028"/>
      <c r="O440" s="1028"/>
      <c r="P440" s="1028"/>
      <c r="Q440" s="1028"/>
      <c r="R440" s="1162"/>
      <c r="S440" s="713"/>
      <c r="T440" s="747"/>
      <c r="U440" s="1028"/>
      <c r="V440" s="1102"/>
      <c r="W440" s="1165"/>
      <c r="X440" s="1028"/>
      <c r="Y440" s="1028"/>
      <c r="Z440" s="1028"/>
      <c r="AA440" s="1028"/>
      <c r="AB440" s="1028"/>
      <c r="AC440" s="1028"/>
      <c r="AD440" s="1028"/>
      <c r="AE440" s="1028"/>
      <c r="AF440" s="1028"/>
      <c r="AG440" s="1028"/>
      <c r="AH440" s="1028"/>
      <c r="AI440" s="1028"/>
      <c r="AJ440" s="1028"/>
      <c r="AK440" s="1028"/>
      <c r="AL440" s="1028"/>
      <c r="AM440" s="1028"/>
      <c r="AN440" s="1028"/>
      <c r="AO440" s="1028"/>
      <c r="AP440" s="1028"/>
      <c r="AQ440" s="1028"/>
      <c r="AR440" s="1028"/>
      <c r="AS440" s="1028"/>
    </row>
    <row r="441" spans="1:45" ht="12.75" customHeight="1">
      <c r="A441" s="1028"/>
      <c r="B441" s="1028"/>
      <c r="C441" s="1028"/>
      <c r="D441" s="1102"/>
      <c r="E441" s="1028"/>
      <c r="F441" s="1028"/>
      <c r="G441" s="1028"/>
      <c r="H441" s="1028"/>
      <c r="I441" s="1028"/>
      <c r="J441" s="1102"/>
      <c r="K441" s="1028"/>
      <c r="L441" s="1028"/>
      <c r="M441" s="1028"/>
      <c r="N441" s="1028"/>
      <c r="O441" s="1028"/>
      <c r="P441" s="1028"/>
      <c r="Q441" s="1028"/>
      <c r="R441" s="1162"/>
      <c r="S441" s="713"/>
      <c r="T441" s="747"/>
      <c r="U441" s="1028"/>
      <c r="V441" s="1102"/>
      <c r="W441" s="1165"/>
      <c r="X441" s="1028"/>
      <c r="Y441" s="1028"/>
      <c r="Z441" s="1028"/>
      <c r="AA441" s="1028"/>
      <c r="AB441" s="1028"/>
      <c r="AC441" s="1028"/>
      <c r="AD441" s="1028"/>
      <c r="AE441" s="1028"/>
      <c r="AF441" s="1028"/>
      <c r="AG441" s="1028"/>
      <c r="AH441" s="1028"/>
      <c r="AI441" s="1028"/>
      <c r="AJ441" s="1028"/>
      <c r="AK441" s="1028"/>
      <c r="AL441" s="1028"/>
      <c r="AM441" s="1028"/>
      <c r="AN441" s="1028"/>
      <c r="AO441" s="1028"/>
      <c r="AP441" s="1028"/>
      <c r="AQ441" s="1028"/>
      <c r="AR441" s="1028"/>
      <c r="AS441" s="1028"/>
    </row>
    <row r="442" spans="1:45" ht="12.75" customHeight="1">
      <c r="A442" s="1028"/>
      <c r="B442" s="1028"/>
      <c r="C442" s="1028"/>
      <c r="D442" s="1102"/>
      <c r="E442" s="1028"/>
      <c r="F442" s="1028"/>
      <c r="G442" s="1028"/>
      <c r="H442" s="1028"/>
      <c r="I442" s="1028"/>
      <c r="J442" s="1102"/>
      <c r="K442" s="1028"/>
      <c r="L442" s="1028"/>
      <c r="M442" s="1028"/>
      <c r="N442" s="1028"/>
      <c r="O442" s="1028"/>
      <c r="P442" s="1028"/>
      <c r="Q442" s="1028"/>
      <c r="R442" s="1162"/>
      <c r="S442" s="713"/>
      <c r="T442" s="747"/>
      <c r="U442" s="1028"/>
      <c r="V442" s="1102"/>
      <c r="W442" s="1165"/>
      <c r="X442" s="1028"/>
      <c r="Y442" s="1028"/>
      <c r="Z442" s="1028"/>
      <c r="AA442" s="1028"/>
      <c r="AB442" s="1028"/>
      <c r="AC442" s="1028"/>
      <c r="AD442" s="1028"/>
      <c r="AE442" s="1028"/>
      <c r="AF442" s="1028"/>
      <c r="AG442" s="1028"/>
      <c r="AH442" s="1028"/>
      <c r="AI442" s="1028"/>
      <c r="AJ442" s="1028"/>
      <c r="AK442" s="1028"/>
      <c r="AL442" s="1028"/>
      <c r="AM442" s="1028"/>
      <c r="AN442" s="1028"/>
      <c r="AO442" s="1028"/>
      <c r="AP442" s="1028"/>
      <c r="AQ442" s="1028"/>
      <c r="AR442" s="1028"/>
      <c r="AS442" s="1028"/>
    </row>
    <row r="443" spans="1:45" ht="12.75" customHeight="1">
      <c r="A443" s="1028"/>
      <c r="B443" s="1028"/>
      <c r="C443" s="1028"/>
      <c r="D443" s="1102"/>
      <c r="E443" s="1028"/>
      <c r="F443" s="1028"/>
      <c r="G443" s="1028"/>
      <c r="H443" s="1028"/>
      <c r="I443" s="1028"/>
      <c r="J443" s="1102"/>
      <c r="K443" s="1028"/>
      <c r="L443" s="1028"/>
      <c r="M443" s="1028"/>
      <c r="N443" s="1028"/>
      <c r="O443" s="1028"/>
      <c r="P443" s="1028"/>
      <c r="Q443" s="1028"/>
      <c r="R443" s="1162"/>
      <c r="S443" s="713"/>
      <c r="T443" s="747"/>
      <c r="U443" s="1028"/>
      <c r="V443" s="1102"/>
      <c r="W443" s="1165"/>
      <c r="X443" s="1028"/>
      <c r="Y443" s="1028"/>
      <c r="Z443" s="1028"/>
      <c r="AA443" s="1028"/>
      <c r="AB443" s="1028"/>
      <c r="AC443" s="1028"/>
      <c r="AD443" s="1028"/>
      <c r="AE443" s="1028"/>
      <c r="AF443" s="1028"/>
      <c r="AG443" s="1028"/>
      <c r="AH443" s="1028"/>
      <c r="AI443" s="1028"/>
      <c r="AJ443" s="1028"/>
      <c r="AK443" s="1028"/>
      <c r="AL443" s="1028"/>
      <c r="AM443" s="1028"/>
      <c r="AN443" s="1028"/>
      <c r="AO443" s="1028"/>
      <c r="AP443" s="1028"/>
      <c r="AQ443" s="1028"/>
      <c r="AR443" s="1028"/>
      <c r="AS443" s="1028"/>
    </row>
    <row r="444" spans="1:45" ht="12.75" customHeight="1">
      <c r="A444" s="1028"/>
      <c r="B444" s="1028"/>
      <c r="C444" s="1028"/>
      <c r="D444" s="1102"/>
      <c r="E444" s="1028"/>
      <c r="F444" s="1028"/>
      <c r="G444" s="1028"/>
      <c r="H444" s="1028"/>
      <c r="I444" s="1028"/>
      <c r="J444" s="1102"/>
      <c r="K444" s="1028"/>
      <c r="L444" s="1028"/>
      <c r="M444" s="1028"/>
      <c r="N444" s="1028"/>
      <c r="O444" s="1028"/>
      <c r="P444" s="1028"/>
      <c r="Q444" s="1028"/>
      <c r="R444" s="1162"/>
      <c r="S444" s="713"/>
      <c r="T444" s="747"/>
      <c r="U444" s="1028"/>
      <c r="V444" s="1102"/>
      <c r="W444" s="1165"/>
      <c r="X444" s="1028"/>
      <c r="Y444" s="1028"/>
      <c r="Z444" s="1028"/>
      <c r="AA444" s="1028"/>
      <c r="AB444" s="1028"/>
      <c r="AC444" s="1028"/>
      <c r="AD444" s="1028"/>
      <c r="AE444" s="1028"/>
      <c r="AF444" s="1028"/>
      <c r="AG444" s="1028"/>
      <c r="AH444" s="1028"/>
      <c r="AI444" s="1028"/>
      <c r="AJ444" s="1028"/>
      <c r="AK444" s="1028"/>
      <c r="AL444" s="1028"/>
      <c r="AM444" s="1028"/>
      <c r="AN444" s="1028"/>
      <c r="AO444" s="1028"/>
      <c r="AP444" s="1028"/>
      <c r="AQ444" s="1028"/>
      <c r="AR444" s="1028"/>
      <c r="AS444" s="1028"/>
    </row>
    <row r="445" spans="1:45" ht="12.75" customHeight="1">
      <c r="A445" s="1028"/>
      <c r="B445" s="1028"/>
      <c r="C445" s="1028"/>
      <c r="D445" s="1102"/>
      <c r="E445" s="1028"/>
      <c r="F445" s="1028"/>
      <c r="G445" s="1028"/>
      <c r="H445" s="1028"/>
      <c r="I445" s="1028"/>
      <c r="J445" s="1102"/>
      <c r="K445" s="1028"/>
      <c r="L445" s="1028"/>
      <c r="M445" s="1028"/>
      <c r="N445" s="1028"/>
      <c r="O445" s="1028"/>
      <c r="P445" s="1028"/>
      <c r="Q445" s="1028"/>
      <c r="R445" s="1162"/>
      <c r="S445" s="713"/>
      <c r="T445" s="747"/>
      <c r="U445" s="1028"/>
      <c r="V445" s="1102"/>
      <c r="W445" s="1165"/>
      <c r="X445" s="1028"/>
      <c r="Y445" s="1028"/>
      <c r="Z445" s="1028"/>
      <c r="AA445" s="1028"/>
      <c r="AB445" s="1028"/>
      <c r="AC445" s="1028"/>
      <c r="AD445" s="1028"/>
      <c r="AE445" s="1028"/>
      <c r="AF445" s="1028"/>
      <c r="AG445" s="1028"/>
      <c r="AH445" s="1028"/>
      <c r="AI445" s="1028"/>
      <c r="AJ445" s="1028"/>
      <c r="AK445" s="1028"/>
      <c r="AL445" s="1028"/>
      <c r="AM445" s="1028"/>
      <c r="AN445" s="1028"/>
      <c r="AO445" s="1028"/>
      <c r="AP445" s="1028"/>
      <c r="AQ445" s="1028"/>
      <c r="AR445" s="1028"/>
      <c r="AS445" s="1028"/>
    </row>
    <row r="446" spans="1:45" ht="12.75" customHeight="1">
      <c r="A446" s="1028"/>
      <c r="B446" s="1028"/>
      <c r="C446" s="1028"/>
      <c r="D446" s="1102"/>
      <c r="E446" s="1028"/>
      <c r="F446" s="1028"/>
      <c r="G446" s="1028"/>
      <c r="H446" s="1028"/>
      <c r="I446" s="1028"/>
      <c r="J446" s="1102"/>
      <c r="K446" s="1028"/>
      <c r="L446" s="1028"/>
      <c r="M446" s="1028"/>
      <c r="N446" s="1028"/>
      <c r="O446" s="1028"/>
      <c r="P446" s="1028"/>
      <c r="Q446" s="1028"/>
      <c r="R446" s="1162"/>
      <c r="S446" s="713"/>
      <c r="T446" s="747"/>
      <c r="U446" s="1028"/>
      <c r="V446" s="1102"/>
      <c r="W446" s="1165"/>
      <c r="X446" s="1028"/>
      <c r="Y446" s="1028"/>
      <c r="Z446" s="1028"/>
      <c r="AA446" s="1028"/>
      <c r="AB446" s="1028"/>
      <c r="AC446" s="1028"/>
      <c r="AD446" s="1028"/>
      <c r="AE446" s="1028"/>
      <c r="AF446" s="1028"/>
      <c r="AG446" s="1028"/>
      <c r="AH446" s="1028"/>
      <c r="AI446" s="1028"/>
      <c r="AJ446" s="1028"/>
      <c r="AK446" s="1028"/>
      <c r="AL446" s="1028"/>
      <c r="AM446" s="1028"/>
      <c r="AN446" s="1028"/>
      <c r="AO446" s="1028"/>
      <c r="AP446" s="1028"/>
      <c r="AQ446" s="1028"/>
      <c r="AR446" s="1028"/>
      <c r="AS446" s="1028"/>
    </row>
    <row r="447" spans="1:45" ht="12.75" customHeight="1">
      <c r="A447" s="1028"/>
      <c r="B447" s="1028"/>
      <c r="C447" s="1028"/>
      <c r="D447" s="1102"/>
      <c r="E447" s="1028"/>
      <c r="F447" s="1028"/>
      <c r="G447" s="1028"/>
      <c r="H447" s="1028"/>
      <c r="I447" s="1028"/>
      <c r="J447" s="1102"/>
      <c r="K447" s="1028"/>
      <c r="L447" s="1028"/>
      <c r="M447" s="1028"/>
      <c r="N447" s="1028"/>
      <c r="O447" s="1028"/>
      <c r="P447" s="1028"/>
      <c r="Q447" s="1028"/>
      <c r="R447" s="1162"/>
      <c r="S447" s="713"/>
      <c r="T447" s="747"/>
      <c r="U447" s="1028"/>
      <c r="V447" s="1102"/>
      <c r="W447" s="1165"/>
      <c r="X447" s="1028"/>
      <c r="Y447" s="1028"/>
      <c r="Z447" s="1028"/>
      <c r="AA447" s="1028"/>
      <c r="AB447" s="1028"/>
      <c r="AC447" s="1028"/>
      <c r="AD447" s="1028"/>
      <c r="AE447" s="1028"/>
      <c r="AF447" s="1028"/>
      <c r="AG447" s="1028"/>
      <c r="AH447" s="1028"/>
      <c r="AI447" s="1028"/>
      <c r="AJ447" s="1028"/>
      <c r="AK447" s="1028"/>
      <c r="AL447" s="1028"/>
      <c r="AM447" s="1028"/>
      <c r="AN447" s="1028"/>
      <c r="AO447" s="1028"/>
      <c r="AP447" s="1028"/>
      <c r="AQ447" s="1028"/>
      <c r="AR447" s="1028"/>
      <c r="AS447" s="1028"/>
    </row>
    <row r="448" spans="1:45" ht="12.75" customHeight="1">
      <c r="A448" s="1028"/>
      <c r="B448" s="1028"/>
      <c r="C448" s="1028"/>
      <c r="D448" s="1102"/>
      <c r="E448" s="1028"/>
      <c r="F448" s="1028"/>
      <c r="G448" s="1028"/>
      <c r="H448" s="1028"/>
      <c r="I448" s="1028"/>
      <c r="J448" s="1102"/>
      <c r="K448" s="1028"/>
      <c r="L448" s="1028"/>
      <c r="M448" s="1028"/>
      <c r="N448" s="1028"/>
      <c r="O448" s="1028"/>
      <c r="P448" s="1028"/>
      <c r="Q448" s="1028"/>
      <c r="R448" s="1162"/>
      <c r="S448" s="713"/>
      <c r="T448" s="747"/>
      <c r="U448" s="1028"/>
      <c r="V448" s="1102"/>
      <c r="W448" s="1165"/>
      <c r="X448" s="1028"/>
      <c r="Y448" s="1028"/>
      <c r="Z448" s="1028"/>
      <c r="AA448" s="1028"/>
      <c r="AB448" s="1028"/>
      <c r="AC448" s="1028"/>
      <c r="AD448" s="1028"/>
      <c r="AE448" s="1028"/>
      <c r="AF448" s="1028"/>
      <c r="AG448" s="1028"/>
      <c r="AH448" s="1028"/>
      <c r="AI448" s="1028"/>
      <c r="AJ448" s="1028"/>
      <c r="AK448" s="1028"/>
      <c r="AL448" s="1028"/>
      <c r="AM448" s="1028"/>
      <c r="AN448" s="1028"/>
      <c r="AO448" s="1028"/>
      <c r="AP448" s="1028"/>
      <c r="AQ448" s="1028"/>
      <c r="AR448" s="1028"/>
      <c r="AS448" s="1028"/>
    </row>
    <row r="449" spans="1:45" ht="12.75" customHeight="1">
      <c r="A449" s="1028"/>
      <c r="B449" s="1028"/>
      <c r="C449" s="1028"/>
      <c r="D449" s="1102"/>
      <c r="E449" s="1028"/>
      <c r="F449" s="1028"/>
      <c r="G449" s="1028"/>
      <c r="H449" s="1028"/>
      <c r="I449" s="1028"/>
      <c r="J449" s="1102"/>
      <c r="K449" s="1028"/>
      <c r="L449" s="1028"/>
      <c r="M449" s="1028"/>
      <c r="N449" s="1028"/>
      <c r="O449" s="1028"/>
      <c r="P449" s="1028"/>
      <c r="Q449" s="1028"/>
      <c r="R449" s="1162"/>
      <c r="S449" s="713"/>
      <c r="T449" s="747"/>
      <c r="U449" s="1028"/>
      <c r="V449" s="1102"/>
      <c r="W449" s="1165"/>
      <c r="X449" s="1028"/>
      <c r="Y449" s="1028"/>
      <c r="Z449" s="1028"/>
      <c r="AA449" s="1028"/>
      <c r="AB449" s="1028"/>
      <c r="AC449" s="1028"/>
      <c r="AD449" s="1028"/>
      <c r="AE449" s="1028"/>
      <c r="AF449" s="1028"/>
      <c r="AG449" s="1028"/>
      <c r="AH449" s="1028"/>
      <c r="AI449" s="1028"/>
      <c r="AJ449" s="1028"/>
      <c r="AK449" s="1028"/>
      <c r="AL449" s="1028"/>
      <c r="AM449" s="1028"/>
      <c r="AN449" s="1028"/>
      <c r="AO449" s="1028"/>
      <c r="AP449" s="1028"/>
      <c r="AQ449" s="1028"/>
      <c r="AR449" s="1028"/>
      <c r="AS449" s="1028"/>
    </row>
    <row r="450" spans="1:45" ht="12.75" customHeight="1">
      <c r="A450" s="1028"/>
      <c r="B450" s="1028"/>
      <c r="C450" s="1028"/>
      <c r="D450" s="1102"/>
      <c r="E450" s="1028"/>
      <c r="F450" s="1028"/>
      <c r="G450" s="1028"/>
      <c r="H450" s="1028"/>
      <c r="I450" s="1028"/>
      <c r="J450" s="1102"/>
      <c r="K450" s="1028"/>
      <c r="L450" s="1028"/>
      <c r="M450" s="1028"/>
      <c r="N450" s="1028"/>
      <c r="O450" s="1028"/>
      <c r="P450" s="1028"/>
      <c r="Q450" s="1028"/>
      <c r="R450" s="1162"/>
      <c r="S450" s="713"/>
      <c r="T450" s="747"/>
      <c r="U450" s="1028"/>
      <c r="V450" s="1102"/>
      <c r="W450" s="1165"/>
      <c r="X450" s="1028"/>
      <c r="Y450" s="1028"/>
      <c r="Z450" s="1028"/>
      <c r="AA450" s="1028"/>
      <c r="AB450" s="1028"/>
      <c r="AC450" s="1028"/>
      <c r="AD450" s="1028"/>
      <c r="AE450" s="1028"/>
      <c r="AF450" s="1028"/>
      <c r="AG450" s="1028"/>
      <c r="AH450" s="1028"/>
      <c r="AI450" s="1028"/>
      <c r="AJ450" s="1028"/>
      <c r="AK450" s="1028"/>
      <c r="AL450" s="1028"/>
      <c r="AM450" s="1028"/>
      <c r="AN450" s="1028"/>
      <c r="AO450" s="1028"/>
      <c r="AP450" s="1028"/>
      <c r="AQ450" s="1028"/>
      <c r="AR450" s="1028"/>
      <c r="AS450" s="1028"/>
    </row>
    <row r="451" spans="1:45" ht="12.75" customHeight="1">
      <c r="A451" s="1028"/>
      <c r="B451" s="1028"/>
      <c r="C451" s="1028"/>
      <c r="D451" s="1102"/>
      <c r="E451" s="1028"/>
      <c r="F451" s="1028"/>
      <c r="G451" s="1028"/>
      <c r="H451" s="1028"/>
      <c r="I451" s="1028"/>
      <c r="J451" s="1102"/>
      <c r="K451" s="1028"/>
      <c r="L451" s="1028"/>
      <c r="M451" s="1028"/>
      <c r="N451" s="1028"/>
      <c r="O451" s="1028"/>
      <c r="P451" s="1028"/>
      <c r="Q451" s="1028"/>
      <c r="R451" s="1162"/>
      <c r="S451" s="713"/>
      <c r="T451" s="747"/>
      <c r="U451" s="1028"/>
      <c r="V451" s="1102"/>
      <c r="W451" s="1165"/>
      <c r="X451" s="1028"/>
      <c r="Y451" s="1028"/>
      <c r="Z451" s="1028"/>
      <c r="AA451" s="1028"/>
      <c r="AB451" s="1028"/>
      <c r="AC451" s="1028"/>
      <c r="AD451" s="1028"/>
      <c r="AE451" s="1028"/>
      <c r="AF451" s="1028"/>
      <c r="AG451" s="1028"/>
      <c r="AH451" s="1028"/>
      <c r="AI451" s="1028"/>
      <c r="AJ451" s="1028"/>
      <c r="AK451" s="1028"/>
      <c r="AL451" s="1028"/>
      <c r="AM451" s="1028"/>
      <c r="AN451" s="1028"/>
      <c r="AO451" s="1028"/>
      <c r="AP451" s="1028"/>
      <c r="AQ451" s="1028"/>
      <c r="AR451" s="1028"/>
      <c r="AS451" s="1028"/>
    </row>
    <row r="452" spans="1:45" ht="12.75" customHeight="1">
      <c r="A452" s="1028"/>
      <c r="B452" s="1028"/>
      <c r="C452" s="1028"/>
      <c r="D452" s="1102"/>
      <c r="E452" s="1028"/>
      <c r="F452" s="1028"/>
      <c r="G452" s="1028"/>
      <c r="H452" s="1028"/>
      <c r="I452" s="1028"/>
      <c r="J452" s="1102"/>
      <c r="K452" s="1028"/>
      <c r="L452" s="1028"/>
      <c r="M452" s="1028"/>
      <c r="N452" s="1028"/>
      <c r="O452" s="1028"/>
      <c r="P452" s="1028"/>
      <c r="Q452" s="1028"/>
      <c r="R452" s="1162"/>
      <c r="S452" s="713"/>
      <c r="T452" s="747"/>
      <c r="U452" s="1028"/>
      <c r="V452" s="1102"/>
      <c r="W452" s="1165"/>
      <c r="X452" s="1028"/>
      <c r="Y452" s="1028"/>
      <c r="Z452" s="1028"/>
      <c r="AA452" s="1028"/>
      <c r="AB452" s="1028"/>
      <c r="AC452" s="1028"/>
      <c r="AD452" s="1028"/>
      <c r="AE452" s="1028"/>
      <c r="AF452" s="1028"/>
      <c r="AG452" s="1028"/>
      <c r="AH452" s="1028"/>
      <c r="AI452" s="1028"/>
      <c r="AJ452" s="1028"/>
      <c r="AK452" s="1028"/>
      <c r="AL452" s="1028"/>
      <c r="AM452" s="1028"/>
      <c r="AN452" s="1028"/>
      <c r="AO452" s="1028"/>
      <c r="AP452" s="1028"/>
      <c r="AQ452" s="1028"/>
      <c r="AR452" s="1028"/>
      <c r="AS452" s="1028"/>
    </row>
    <row r="453" spans="1:45" ht="12.75" customHeight="1">
      <c r="A453" s="1028"/>
      <c r="B453" s="1028"/>
      <c r="C453" s="1028"/>
      <c r="D453" s="1102"/>
      <c r="E453" s="1028"/>
      <c r="F453" s="1028"/>
      <c r="G453" s="1028"/>
      <c r="H453" s="1028"/>
      <c r="I453" s="1028"/>
      <c r="J453" s="1102"/>
      <c r="K453" s="1028"/>
      <c r="L453" s="1028"/>
      <c r="M453" s="1028"/>
      <c r="N453" s="1028"/>
      <c r="O453" s="1028"/>
      <c r="P453" s="1028"/>
      <c r="Q453" s="1028"/>
      <c r="R453" s="1162"/>
      <c r="S453" s="713"/>
      <c r="T453" s="747"/>
      <c r="U453" s="1028"/>
      <c r="V453" s="1102"/>
      <c r="W453" s="1165"/>
      <c r="X453" s="1028"/>
      <c r="Y453" s="1028"/>
      <c r="Z453" s="1028"/>
      <c r="AA453" s="1028"/>
      <c r="AB453" s="1028"/>
      <c r="AC453" s="1028"/>
      <c r="AD453" s="1028"/>
      <c r="AE453" s="1028"/>
      <c r="AF453" s="1028"/>
      <c r="AG453" s="1028"/>
      <c r="AH453" s="1028"/>
      <c r="AI453" s="1028"/>
      <c r="AJ453" s="1028"/>
      <c r="AK453" s="1028"/>
      <c r="AL453" s="1028"/>
      <c r="AM453" s="1028"/>
      <c r="AN453" s="1028"/>
      <c r="AO453" s="1028"/>
      <c r="AP453" s="1028"/>
      <c r="AQ453" s="1028"/>
      <c r="AR453" s="1028"/>
      <c r="AS453" s="1028"/>
    </row>
    <row r="454" spans="1:45" ht="12.75" customHeight="1">
      <c r="A454" s="1028"/>
      <c r="B454" s="1028"/>
      <c r="C454" s="1028"/>
      <c r="D454" s="1102"/>
      <c r="E454" s="1028"/>
      <c r="F454" s="1028"/>
      <c r="G454" s="1028"/>
      <c r="H454" s="1028"/>
      <c r="I454" s="1028"/>
      <c r="J454" s="1102"/>
      <c r="K454" s="1028"/>
      <c r="L454" s="1028"/>
      <c r="M454" s="1028"/>
      <c r="N454" s="1028"/>
      <c r="O454" s="1028"/>
      <c r="P454" s="1028"/>
      <c r="Q454" s="1028"/>
      <c r="R454" s="1162"/>
      <c r="S454" s="713"/>
      <c r="T454" s="747"/>
      <c r="U454" s="1028"/>
      <c r="V454" s="1102"/>
      <c r="W454" s="1165"/>
      <c r="X454" s="1028"/>
      <c r="Y454" s="1028"/>
      <c r="Z454" s="1028"/>
      <c r="AA454" s="1028"/>
      <c r="AB454" s="1028"/>
      <c r="AC454" s="1028"/>
      <c r="AD454" s="1028"/>
      <c r="AE454" s="1028"/>
      <c r="AF454" s="1028"/>
      <c r="AG454" s="1028"/>
      <c r="AH454" s="1028"/>
      <c r="AI454" s="1028"/>
      <c r="AJ454" s="1028"/>
      <c r="AK454" s="1028"/>
      <c r="AL454" s="1028"/>
      <c r="AM454" s="1028"/>
      <c r="AN454" s="1028"/>
      <c r="AO454" s="1028"/>
      <c r="AP454" s="1028"/>
      <c r="AQ454" s="1028"/>
      <c r="AR454" s="1028"/>
      <c r="AS454" s="1028"/>
    </row>
    <row r="455" spans="1:45" ht="12.75" customHeight="1">
      <c r="A455" s="1028"/>
      <c r="B455" s="1028"/>
      <c r="C455" s="1028"/>
      <c r="D455" s="1102"/>
      <c r="E455" s="1028"/>
      <c r="F455" s="1028"/>
      <c r="G455" s="1028"/>
      <c r="H455" s="1028"/>
      <c r="I455" s="1028"/>
      <c r="J455" s="1102"/>
      <c r="K455" s="1028"/>
      <c r="L455" s="1028"/>
      <c r="M455" s="1028"/>
      <c r="N455" s="1028"/>
      <c r="O455" s="1028"/>
      <c r="P455" s="1028"/>
      <c r="Q455" s="1028"/>
      <c r="R455" s="1162"/>
      <c r="S455" s="713"/>
      <c r="T455" s="747"/>
      <c r="U455" s="1028"/>
      <c r="V455" s="1102"/>
      <c r="W455" s="1165"/>
      <c r="X455" s="1028"/>
      <c r="Y455" s="1028"/>
      <c r="Z455" s="1028"/>
      <c r="AA455" s="1028"/>
      <c r="AB455" s="1028"/>
      <c r="AC455" s="1028"/>
      <c r="AD455" s="1028"/>
      <c r="AE455" s="1028"/>
      <c r="AF455" s="1028"/>
      <c r="AG455" s="1028"/>
      <c r="AH455" s="1028"/>
      <c r="AI455" s="1028"/>
      <c r="AJ455" s="1028"/>
      <c r="AK455" s="1028"/>
      <c r="AL455" s="1028"/>
      <c r="AM455" s="1028"/>
      <c r="AN455" s="1028"/>
      <c r="AO455" s="1028"/>
      <c r="AP455" s="1028"/>
      <c r="AQ455" s="1028"/>
      <c r="AR455" s="1028"/>
      <c r="AS455" s="1028"/>
    </row>
    <row r="456" spans="1:45" ht="12.75" customHeight="1">
      <c r="A456" s="1028"/>
      <c r="B456" s="1028"/>
      <c r="C456" s="1028"/>
      <c r="D456" s="1102"/>
      <c r="E456" s="1028"/>
      <c r="F456" s="1028"/>
      <c r="G456" s="1028"/>
      <c r="H456" s="1028"/>
      <c r="I456" s="1028"/>
      <c r="J456" s="1102"/>
      <c r="K456" s="1028"/>
      <c r="L456" s="1028"/>
      <c r="M456" s="1028"/>
      <c r="N456" s="1028"/>
      <c r="O456" s="1028"/>
      <c r="P456" s="1028"/>
      <c r="Q456" s="1028"/>
      <c r="R456" s="1162"/>
      <c r="S456" s="713"/>
      <c r="T456" s="747"/>
      <c r="U456" s="1028"/>
      <c r="V456" s="1102"/>
      <c r="W456" s="1165"/>
      <c r="X456" s="1028"/>
      <c r="Y456" s="1028"/>
      <c r="Z456" s="1028"/>
      <c r="AA456" s="1028"/>
      <c r="AB456" s="1028"/>
      <c r="AC456" s="1028"/>
      <c r="AD456" s="1028"/>
      <c r="AE456" s="1028"/>
      <c r="AF456" s="1028"/>
      <c r="AG456" s="1028"/>
      <c r="AH456" s="1028"/>
      <c r="AI456" s="1028"/>
      <c r="AJ456" s="1028"/>
      <c r="AK456" s="1028"/>
      <c r="AL456" s="1028"/>
      <c r="AM456" s="1028"/>
      <c r="AN456" s="1028"/>
      <c r="AO456" s="1028"/>
      <c r="AP456" s="1028"/>
      <c r="AQ456" s="1028"/>
      <c r="AR456" s="1028"/>
      <c r="AS456" s="1028"/>
    </row>
    <row r="457" spans="1:45" ht="12.75" customHeight="1">
      <c r="A457" s="1028"/>
      <c r="B457" s="1028"/>
      <c r="C457" s="1028"/>
      <c r="D457" s="1102"/>
      <c r="E457" s="1028"/>
      <c r="F457" s="1028"/>
      <c r="G457" s="1028"/>
      <c r="H457" s="1028"/>
      <c r="I457" s="1028"/>
      <c r="J457" s="1102"/>
      <c r="K457" s="1028"/>
      <c r="L457" s="1028"/>
      <c r="M457" s="1028"/>
      <c r="N457" s="1028"/>
      <c r="O457" s="1028"/>
      <c r="P457" s="1028"/>
      <c r="Q457" s="1028"/>
      <c r="R457" s="1162"/>
      <c r="S457" s="713"/>
      <c r="T457" s="747"/>
      <c r="U457" s="1028"/>
      <c r="V457" s="1102"/>
      <c r="W457" s="1165"/>
      <c r="X457" s="1028"/>
      <c r="Y457" s="1028"/>
      <c r="Z457" s="1028"/>
      <c r="AA457" s="1028"/>
      <c r="AB457" s="1028"/>
      <c r="AC457" s="1028"/>
      <c r="AD457" s="1028"/>
      <c r="AE457" s="1028"/>
      <c r="AF457" s="1028"/>
      <c r="AG457" s="1028"/>
      <c r="AH457" s="1028"/>
      <c r="AI457" s="1028"/>
      <c r="AJ457" s="1028"/>
      <c r="AK457" s="1028"/>
      <c r="AL457" s="1028"/>
      <c r="AM457" s="1028"/>
      <c r="AN457" s="1028"/>
      <c r="AO457" s="1028"/>
      <c r="AP457" s="1028"/>
      <c r="AQ457" s="1028"/>
      <c r="AR457" s="1028"/>
      <c r="AS457" s="1028"/>
    </row>
    <row r="458" spans="1:45" ht="12.75" customHeight="1">
      <c r="A458" s="1028"/>
      <c r="B458" s="1028"/>
      <c r="C458" s="1028"/>
      <c r="D458" s="1102"/>
      <c r="E458" s="1028"/>
      <c r="F458" s="1028"/>
      <c r="G458" s="1028"/>
      <c r="H458" s="1028"/>
      <c r="I458" s="1028"/>
      <c r="J458" s="1102"/>
      <c r="K458" s="1028"/>
      <c r="L458" s="1028"/>
      <c r="M458" s="1028"/>
      <c r="N458" s="1028"/>
      <c r="O458" s="1028"/>
      <c r="P458" s="1028"/>
      <c r="Q458" s="1028"/>
      <c r="R458" s="1162"/>
      <c r="S458" s="713"/>
      <c r="T458" s="747"/>
      <c r="U458" s="1028"/>
      <c r="V458" s="1102"/>
      <c r="W458" s="1165"/>
      <c r="X458" s="1028"/>
      <c r="Y458" s="1028"/>
      <c r="Z458" s="1028"/>
      <c r="AA458" s="1028"/>
      <c r="AB458" s="1028"/>
      <c r="AC458" s="1028"/>
      <c r="AD458" s="1028"/>
      <c r="AE458" s="1028"/>
      <c r="AF458" s="1028"/>
      <c r="AG458" s="1028"/>
      <c r="AH458" s="1028"/>
      <c r="AI458" s="1028"/>
      <c r="AJ458" s="1028"/>
      <c r="AK458" s="1028"/>
      <c r="AL458" s="1028"/>
      <c r="AM458" s="1028"/>
      <c r="AN458" s="1028"/>
      <c r="AO458" s="1028"/>
      <c r="AP458" s="1028"/>
      <c r="AQ458" s="1028"/>
      <c r="AR458" s="1028"/>
      <c r="AS458" s="1028"/>
    </row>
    <row r="459" spans="1:45" ht="12.75" customHeight="1">
      <c r="A459" s="1028"/>
      <c r="B459" s="1028"/>
      <c r="C459" s="1028"/>
      <c r="D459" s="1102"/>
      <c r="E459" s="1028"/>
      <c r="F459" s="1028"/>
      <c r="G459" s="1028"/>
      <c r="H459" s="1028"/>
      <c r="I459" s="1028"/>
      <c r="J459" s="1102"/>
      <c r="K459" s="1028"/>
      <c r="L459" s="1028"/>
      <c r="M459" s="1028"/>
      <c r="N459" s="1028"/>
      <c r="O459" s="1028"/>
      <c r="P459" s="1028"/>
      <c r="Q459" s="1028"/>
      <c r="R459" s="1162"/>
      <c r="S459" s="713"/>
      <c r="T459" s="747"/>
      <c r="U459" s="1028"/>
      <c r="V459" s="1102"/>
      <c r="W459" s="1165"/>
      <c r="X459" s="1028"/>
      <c r="Y459" s="1028"/>
      <c r="Z459" s="1028"/>
      <c r="AA459" s="1028"/>
      <c r="AB459" s="1028"/>
      <c r="AC459" s="1028"/>
      <c r="AD459" s="1028"/>
      <c r="AE459" s="1028"/>
      <c r="AF459" s="1028"/>
      <c r="AG459" s="1028"/>
      <c r="AH459" s="1028"/>
      <c r="AI459" s="1028"/>
      <c r="AJ459" s="1028"/>
      <c r="AK459" s="1028"/>
      <c r="AL459" s="1028"/>
      <c r="AM459" s="1028"/>
      <c r="AN459" s="1028"/>
      <c r="AO459" s="1028"/>
      <c r="AP459" s="1028"/>
      <c r="AQ459" s="1028"/>
      <c r="AR459" s="1028"/>
      <c r="AS459" s="1028"/>
    </row>
    <row r="460" spans="1:45" ht="12.75" customHeight="1">
      <c r="A460" s="1028"/>
      <c r="B460" s="1028"/>
      <c r="C460" s="1028"/>
      <c r="D460" s="1102"/>
      <c r="E460" s="1028"/>
      <c r="F460" s="1028"/>
      <c r="G460" s="1028"/>
      <c r="H460" s="1028"/>
      <c r="I460" s="1028"/>
      <c r="J460" s="1102"/>
      <c r="K460" s="1028"/>
      <c r="L460" s="1028"/>
      <c r="M460" s="1028"/>
      <c r="N460" s="1028"/>
      <c r="O460" s="1028"/>
      <c r="P460" s="1028"/>
      <c r="Q460" s="1028"/>
      <c r="R460" s="1162"/>
      <c r="S460" s="713"/>
      <c r="T460" s="747"/>
      <c r="U460" s="1028"/>
      <c r="V460" s="1102"/>
      <c r="W460" s="1165"/>
      <c r="X460" s="1028"/>
      <c r="Y460" s="1028"/>
      <c r="Z460" s="1028"/>
      <c r="AA460" s="1028"/>
      <c r="AB460" s="1028"/>
      <c r="AC460" s="1028"/>
      <c r="AD460" s="1028"/>
      <c r="AE460" s="1028"/>
      <c r="AF460" s="1028"/>
      <c r="AG460" s="1028"/>
      <c r="AH460" s="1028"/>
      <c r="AI460" s="1028"/>
      <c r="AJ460" s="1028"/>
      <c r="AK460" s="1028"/>
      <c r="AL460" s="1028"/>
      <c r="AM460" s="1028"/>
      <c r="AN460" s="1028"/>
      <c r="AO460" s="1028"/>
      <c r="AP460" s="1028"/>
      <c r="AQ460" s="1028"/>
      <c r="AR460" s="1028"/>
      <c r="AS460" s="1028"/>
    </row>
    <row r="461" spans="1:45" ht="12.75" customHeight="1">
      <c r="A461" s="1028"/>
      <c r="B461" s="1028"/>
      <c r="C461" s="1028"/>
      <c r="D461" s="1102"/>
      <c r="E461" s="1028"/>
      <c r="F461" s="1028"/>
      <c r="G461" s="1028"/>
      <c r="H461" s="1028"/>
      <c r="I461" s="1028"/>
      <c r="J461" s="1102"/>
      <c r="K461" s="1028"/>
      <c r="L461" s="1028"/>
      <c r="M461" s="1028"/>
      <c r="N461" s="1028"/>
      <c r="O461" s="1028"/>
      <c r="P461" s="1028"/>
      <c r="Q461" s="1028"/>
      <c r="R461" s="1162"/>
      <c r="S461" s="713"/>
      <c r="T461" s="747"/>
      <c r="U461" s="1028"/>
      <c r="V461" s="1102"/>
      <c r="W461" s="1165"/>
      <c r="X461" s="1028"/>
      <c r="Y461" s="1028"/>
      <c r="Z461" s="1028"/>
      <c r="AA461" s="1028"/>
      <c r="AB461" s="1028"/>
      <c r="AC461" s="1028"/>
      <c r="AD461" s="1028"/>
      <c r="AE461" s="1028"/>
      <c r="AF461" s="1028"/>
      <c r="AG461" s="1028"/>
      <c r="AH461" s="1028"/>
      <c r="AI461" s="1028"/>
      <c r="AJ461" s="1028"/>
      <c r="AK461" s="1028"/>
      <c r="AL461" s="1028"/>
      <c r="AM461" s="1028"/>
      <c r="AN461" s="1028"/>
      <c r="AO461" s="1028"/>
      <c r="AP461" s="1028"/>
      <c r="AQ461" s="1028"/>
      <c r="AR461" s="1028"/>
      <c r="AS461" s="1028"/>
    </row>
    <row r="462" spans="1:45" ht="12.75" customHeight="1">
      <c r="A462" s="1028"/>
      <c r="B462" s="1028"/>
      <c r="C462" s="1028"/>
      <c r="D462" s="1102"/>
      <c r="E462" s="1028"/>
      <c r="F462" s="1028"/>
      <c r="G462" s="1028"/>
      <c r="H462" s="1028"/>
      <c r="I462" s="1028"/>
      <c r="J462" s="1102"/>
      <c r="K462" s="1028"/>
      <c r="L462" s="1028"/>
      <c r="M462" s="1028"/>
      <c r="N462" s="1028"/>
      <c r="O462" s="1028"/>
      <c r="P462" s="1028"/>
      <c r="Q462" s="1028"/>
      <c r="R462" s="1162"/>
      <c r="S462" s="713"/>
      <c r="T462" s="747"/>
      <c r="U462" s="1028"/>
      <c r="V462" s="1102"/>
      <c r="W462" s="1165"/>
      <c r="X462" s="1028"/>
      <c r="Y462" s="1028"/>
      <c r="Z462" s="1028"/>
      <c r="AA462" s="1028"/>
      <c r="AB462" s="1028"/>
      <c r="AC462" s="1028"/>
      <c r="AD462" s="1028"/>
      <c r="AE462" s="1028"/>
      <c r="AF462" s="1028"/>
      <c r="AG462" s="1028"/>
      <c r="AH462" s="1028"/>
      <c r="AI462" s="1028"/>
      <c r="AJ462" s="1028"/>
      <c r="AK462" s="1028"/>
      <c r="AL462" s="1028"/>
      <c r="AM462" s="1028"/>
      <c r="AN462" s="1028"/>
      <c r="AO462" s="1028"/>
      <c r="AP462" s="1028"/>
      <c r="AQ462" s="1028"/>
      <c r="AR462" s="1028"/>
      <c r="AS462" s="1028"/>
    </row>
    <row r="463" spans="1:45" ht="12.75" customHeight="1">
      <c r="A463" s="1028"/>
      <c r="B463" s="1028"/>
      <c r="C463" s="1028"/>
      <c r="D463" s="1102"/>
      <c r="E463" s="1028"/>
      <c r="F463" s="1028"/>
      <c r="G463" s="1028"/>
      <c r="H463" s="1028"/>
      <c r="I463" s="1028"/>
      <c r="J463" s="1102"/>
      <c r="K463" s="1028"/>
      <c r="L463" s="1028"/>
      <c r="M463" s="1028"/>
      <c r="N463" s="1028"/>
      <c r="O463" s="1028"/>
      <c r="P463" s="1028"/>
      <c r="Q463" s="1028"/>
      <c r="R463" s="1162"/>
      <c r="S463" s="713"/>
      <c r="T463" s="747"/>
      <c r="U463" s="1028"/>
      <c r="V463" s="1102"/>
      <c r="W463" s="1165"/>
      <c r="X463" s="1028"/>
      <c r="Y463" s="1028"/>
      <c r="Z463" s="1028"/>
      <c r="AA463" s="1028"/>
      <c r="AB463" s="1028"/>
      <c r="AC463" s="1028"/>
      <c r="AD463" s="1028"/>
      <c r="AE463" s="1028"/>
      <c r="AF463" s="1028"/>
      <c r="AG463" s="1028"/>
      <c r="AH463" s="1028"/>
      <c r="AI463" s="1028"/>
      <c r="AJ463" s="1028"/>
      <c r="AK463" s="1028"/>
      <c r="AL463" s="1028"/>
      <c r="AM463" s="1028"/>
      <c r="AN463" s="1028"/>
      <c r="AO463" s="1028"/>
      <c r="AP463" s="1028"/>
      <c r="AQ463" s="1028"/>
      <c r="AR463" s="1028"/>
      <c r="AS463" s="1028"/>
    </row>
    <row r="464" spans="1:45" ht="12.75" customHeight="1">
      <c r="A464" s="1028"/>
      <c r="B464" s="1028"/>
      <c r="C464" s="1028"/>
      <c r="D464" s="1102"/>
      <c r="E464" s="1028"/>
      <c r="F464" s="1028"/>
      <c r="G464" s="1028"/>
      <c r="H464" s="1028"/>
      <c r="I464" s="1028"/>
      <c r="J464" s="1102"/>
      <c r="K464" s="1028"/>
      <c r="L464" s="1028"/>
      <c r="M464" s="1028"/>
      <c r="N464" s="1028"/>
      <c r="O464" s="1028"/>
      <c r="P464" s="1028"/>
      <c r="Q464" s="1028"/>
      <c r="R464" s="1162"/>
      <c r="S464" s="713"/>
      <c r="T464" s="747"/>
      <c r="U464" s="1028"/>
      <c r="V464" s="1102"/>
      <c r="W464" s="1165"/>
      <c r="X464" s="1028"/>
      <c r="Y464" s="1028"/>
      <c r="Z464" s="1028"/>
      <c r="AA464" s="1028"/>
      <c r="AB464" s="1028"/>
      <c r="AC464" s="1028"/>
      <c r="AD464" s="1028"/>
      <c r="AE464" s="1028"/>
      <c r="AF464" s="1028"/>
      <c r="AG464" s="1028"/>
      <c r="AH464" s="1028"/>
      <c r="AI464" s="1028"/>
      <c r="AJ464" s="1028"/>
      <c r="AK464" s="1028"/>
      <c r="AL464" s="1028"/>
      <c r="AM464" s="1028"/>
      <c r="AN464" s="1028"/>
      <c r="AO464" s="1028"/>
      <c r="AP464" s="1028"/>
      <c r="AQ464" s="1028"/>
      <c r="AR464" s="1028"/>
      <c r="AS464" s="1028"/>
    </row>
    <row r="465" spans="1:45" ht="12.75" customHeight="1">
      <c r="A465" s="1028"/>
      <c r="B465" s="1028"/>
      <c r="C465" s="1028"/>
      <c r="D465" s="1102"/>
      <c r="E465" s="1028"/>
      <c r="F465" s="1028"/>
      <c r="G465" s="1028"/>
      <c r="H465" s="1028"/>
      <c r="I465" s="1028"/>
      <c r="J465" s="1102"/>
      <c r="K465" s="1028"/>
      <c r="L465" s="1028"/>
      <c r="M465" s="1028"/>
      <c r="N465" s="1028"/>
      <c r="O465" s="1028"/>
      <c r="P465" s="1028"/>
      <c r="Q465" s="1028"/>
      <c r="R465" s="1162"/>
      <c r="S465" s="713"/>
      <c r="T465" s="747"/>
      <c r="U465" s="1028"/>
      <c r="V465" s="1102"/>
      <c r="W465" s="1165"/>
      <c r="X465" s="1028"/>
      <c r="Y465" s="1028"/>
      <c r="Z465" s="1028"/>
      <c r="AA465" s="1028"/>
      <c r="AB465" s="1028"/>
      <c r="AC465" s="1028"/>
      <c r="AD465" s="1028"/>
      <c r="AE465" s="1028"/>
      <c r="AF465" s="1028"/>
      <c r="AG465" s="1028"/>
      <c r="AH465" s="1028"/>
      <c r="AI465" s="1028"/>
      <c r="AJ465" s="1028"/>
      <c r="AK465" s="1028"/>
      <c r="AL465" s="1028"/>
      <c r="AM465" s="1028"/>
      <c r="AN465" s="1028"/>
      <c r="AO465" s="1028"/>
      <c r="AP465" s="1028"/>
      <c r="AQ465" s="1028"/>
      <c r="AR465" s="1028"/>
      <c r="AS465" s="1028"/>
    </row>
    <row r="466" spans="1:45" ht="12.75" customHeight="1">
      <c r="A466" s="1028"/>
      <c r="B466" s="1028"/>
      <c r="C466" s="1028"/>
      <c r="D466" s="1102"/>
      <c r="E466" s="1028"/>
      <c r="F466" s="1028"/>
      <c r="G466" s="1028"/>
      <c r="H466" s="1028"/>
      <c r="I466" s="1028"/>
      <c r="J466" s="1102"/>
      <c r="K466" s="1028"/>
      <c r="L466" s="1028"/>
      <c r="M466" s="1028"/>
      <c r="N466" s="1028"/>
      <c r="O466" s="1028"/>
      <c r="P466" s="1028"/>
      <c r="Q466" s="1028"/>
      <c r="R466" s="1162"/>
      <c r="S466" s="713"/>
      <c r="T466" s="747"/>
      <c r="U466" s="1028"/>
      <c r="V466" s="1102"/>
      <c r="W466" s="1165"/>
      <c r="X466" s="1028"/>
      <c r="Y466" s="1028"/>
      <c r="Z466" s="1028"/>
      <c r="AA466" s="1028"/>
      <c r="AB466" s="1028"/>
      <c r="AC466" s="1028"/>
      <c r="AD466" s="1028"/>
      <c r="AE466" s="1028"/>
      <c r="AF466" s="1028"/>
      <c r="AG466" s="1028"/>
      <c r="AH466" s="1028"/>
      <c r="AI466" s="1028"/>
      <c r="AJ466" s="1028"/>
      <c r="AK466" s="1028"/>
      <c r="AL466" s="1028"/>
      <c r="AM466" s="1028"/>
      <c r="AN466" s="1028"/>
      <c r="AO466" s="1028"/>
      <c r="AP466" s="1028"/>
      <c r="AQ466" s="1028"/>
      <c r="AR466" s="1028"/>
      <c r="AS466" s="1028"/>
    </row>
    <row r="467" spans="1:45" ht="12.75" customHeight="1">
      <c r="A467" s="1028"/>
      <c r="B467" s="1028"/>
      <c r="C467" s="1028"/>
      <c r="D467" s="1102"/>
      <c r="E467" s="1028"/>
      <c r="F467" s="1028"/>
      <c r="G467" s="1028"/>
      <c r="H467" s="1028"/>
      <c r="I467" s="1028"/>
      <c r="J467" s="1102"/>
      <c r="K467" s="1028"/>
      <c r="L467" s="1028"/>
      <c r="M467" s="1028"/>
      <c r="N467" s="1028"/>
      <c r="O467" s="1028"/>
      <c r="P467" s="1028"/>
      <c r="Q467" s="1028"/>
      <c r="R467" s="1162"/>
      <c r="S467" s="713"/>
      <c r="T467" s="747"/>
      <c r="U467" s="1028"/>
      <c r="V467" s="1102"/>
      <c r="W467" s="1165"/>
      <c r="X467" s="1028"/>
      <c r="Y467" s="1028"/>
      <c r="Z467" s="1028"/>
      <c r="AA467" s="1028"/>
      <c r="AB467" s="1028"/>
      <c r="AC467" s="1028"/>
      <c r="AD467" s="1028"/>
      <c r="AE467" s="1028"/>
      <c r="AF467" s="1028"/>
      <c r="AG467" s="1028"/>
      <c r="AH467" s="1028"/>
      <c r="AI467" s="1028"/>
      <c r="AJ467" s="1028"/>
      <c r="AK467" s="1028"/>
      <c r="AL467" s="1028"/>
      <c r="AM467" s="1028"/>
      <c r="AN467" s="1028"/>
      <c r="AO467" s="1028"/>
      <c r="AP467" s="1028"/>
      <c r="AQ467" s="1028"/>
      <c r="AR467" s="1028"/>
      <c r="AS467" s="1028"/>
    </row>
    <row r="468" spans="1:45" ht="12.75" customHeight="1">
      <c r="A468" s="1028"/>
      <c r="B468" s="1028"/>
      <c r="C468" s="1028"/>
      <c r="D468" s="1102"/>
      <c r="E468" s="1028"/>
      <c r="F468" s="1028"/>
      <c r="G468" s="1028"/>
      <c r="H468" s="1028"/>
      <c r="I468" s="1028"/>
      <c r="J468" s="1102"/>
      <c r="K468" s="1028"/>
      <c r="L468" s="1028"/>
      <c r="M468" s="1028"/>
      <c r="N468" s="1028"/>
      <c r="O468" s="1028"/>
      <c r="P468" s="1028"/>
      <c r="Q468" s="1028"/>
      <c r="R468" s="1162"/>
      <c r="S468" s="713"/>
      <c r="T468" s="747"/>
      <c r="U468" s="1028"/>
      <c r="V468" s="1102"/>
      <c r="W468" s="1165"/>
      <c r="X468" s="1028"/>
      <c r="Y468" s="1028"/>
      <c r="Z468" s="1028"/>
      <c r="AA468" s="1028"/>
      <c r="AB468" s="1028"/>
      <c r="AC468" s="1028"/>
      <c r="AD468" s="1028"/>
      <c r="AE468" s="1028"/>
      <c r="AF468" s="1028"/>
      <c r="AG468" s="1028"/>
      <c r="AH468" s="1028"/>
      <c r="AI468" s="1028"/>
      <c r="AJ468" s="1028"/>
      <c r="AK468" s="1028"/>
      <c r="AL468" s="1028"/>
      <c r="AM468" s="1028"/>
      <c r="AN468" s="1028"/>
      <c r="AO468" s="1028"/>
      <c r="AP468" s="1028"/>
      <c r="AQ468" s="1028"/>
      <c r="AR468" s="1028"/>
      <c r="AS468" s="1028"/>
    </row>
    <row r="469" spans="1:45" ht="12.75" customHeight="1">
      <c r="A469" s="1028"/>
      <c r="B469" s="1028"/>
      <c r="C469" s="1028"/>
      <c r="D469" s="1102"/>
      <c r="E469" s="1028"/>
      <c r="F469" s="1028"/>
      <c r="G469" s="1028"/>
      <c r="H469" s="1028"/>
      <c r="I469" s="1028"/>
      <c r="J469" s="1102"/>
      <c r="K469" s="1028"/>
      <c r="L469" s="1028"/>
      <c r="M469" s="1028"/>
      <c r="N469" s="1028"/>
      <c r="O469" s="1028"/>
      <c r="P469" s="1028"/>
      <c r="Q469" s="1028"/>
      <c r="R469" s="1162"/>
      <c r="S469" s="713"/>
      <c r="T469" s="747"/>
      <c r="U469" s="1028"/>
      <c r="V469" s="1102"/>
      <c r="W469" s="1165"/>
      <c r="X469" s="1028"/>
      <c r="Y469" s="1028"/>
      <c r="Z469" s="1028"/>
      <c r="AA469" s="1028"/>
      <c r="AB469" s="1028"/>
      <c r="AC469" s="1028"/>
      <c r="AD469" s="1028"/>
      <c r="AE469" s="1028"/>
      <c r="AF469" s="1028"/>
      <c r="AG469" s="1028"/>
      <c r="AH469" s="1028"/>
      <c r="AI469" s="1028"/>
      <c r="AJ469" s="1028"/>
      <c r="AK469" s="1028"/>
      <c r="AL469" s="1028"/>
      <c r="AM469" s="1028"/>
      <c r="AN469" s="1028"/>
      <c r="AO469" s="1028"/>
      <c r="AP469" s="1028"/>
      <c r="AQ469" s="1028"/>
      <c r="AR469" s="1028"/>
      <c r="AS469" s="1028"/>
    </row>
    <row r="470" spans="1:45" ht="12.75" customHeight="1">
      <c r="A470" s="1028"/>
      <c r="B470" s="1028"/>
      <c r="C470" s="1028"/>
      <c r="D470" s="1102"/>
      <c r="E470" s="1028"/>
      <c r="F470" s="1028"/>
      <c r="G470" s="1028"/>
      <c r="H470" s="1028"/>
      <c r="I470" s="1028"/>
      <c r="J470" s="1102"/>
      <c r="K470" s="1028"/>
      <c r="L470" s="1028"/>
      <c r="M470" s="1028"/>
      <c r="N470" s="1028"/>
      <c r="O470" s="1028"/>
      <c r="P470" s="1028"/>
      <c r="Q470" s="1028"/>
      <c r="R470" s="1162"/>
      <c r="S470" s="713"/>
      <c r="T470" s="747"/>
      <c r="U470" s="1028"/>
      <c r="V470" s="1102"/>
      <c r="W470" s="1165"/>
      <c r="X470" s="1028"/>
      <c r="Y470" s="1028"/>
      <c r="Z470" s="1028"/>
      <c r="AA470" s="1028"/>
      <c r="AB470" s="1028"/>
      <c r="AC470" s="1028"/>
      <c r="AD470" s="1028"/>
      <c r="AE470" s="1028"/>
      <c r="AF470" s="1028"/>
      <c r="AG470" s="1028"/>
      <c r="AH470" s="1028"/>
      <c r="AI470" s="1028"/>
      <c r="AJ470" s="1028"/>
      <c r="AK470" s="1028"/>
      <c r="AL470" s="1028"/>
      <c r="AM470" s="1028"/>
      <c r="AN470" s="1028"/>
      <c r="AO470" s="1028"/>
      <c r="AP470" s="1028"/>
      <c r="AQ470" s="1028"/>
      <c r="AR470" s="1028"/>
      <c r="AS470" s="1028"/>
    </row>
    <row r="471" spans="1:45" ht="12.75" customHeight="1">
      <c r="A471" s="1028"/>
      <c r="B471" s="1028"/>
      <c r="C471" s="1028"/>
      <c r="D471" s="1102"/>
      <c r="E471" s="1028"/>
      <c r="F471" s="1028"/>
      <c r="G471" s="1028"/>
      <c r="H471" s="1028"/>
      <c r="I471" s="1028"/>
      <c r="J471" s="1102"/>
      <c r="K471" s="1028"/>
      <c r="L471" s="1028"/>
      <c r="M471" s="1028"/>
      <c r="N471" s="1028"/>
      <c r="O471" s="1028"/>
      <c r="P471" s="1028"/>
      <c r="Q471" s="1028"/>
      <c r="R471" s="1162"/>
      <c r="S471" s="713"/>
      <c r="T471" s="747"/>
      <c r="U471" s="1028"/>
      <c r="V471" s="1102"/>
      <c r="W471" s="1165"/>
      <c r="X471" s="1028"/>
      <c r="Y471" s="1028"/>
      <c r="Z471" s="1028"/>
      <c r="AA471" s="1028"/>
      <c r="AB471" s="1028"/>
      <c r="AC471" s="1028"/>
      <c r="AD471" s="1028"/>
      <c r="AE471" s="1028"/>
      <c r="AF471" s="1028"/>
      <c r="AG471" s="1028"/>
      <c r="AH471" s="1028"/>
      <c r="AI471" s="1028"/>
      <c r="AJ471" s="1028"/>
      <c r="AK471" s="1028"/>
      <c r="AL471" s="1028"/>
      <c r="AM471" s="1028"/>
      <c r="AN471" s="1028"/>
      <c r="AO471" s="1028"/>
      <c r="AP471" s="1028"/>
      <c r="AQ471" s="1028"/>
      <c r="AR471" s="1028"/>
      <c r="AS471" s="1028"/>
    </row>
    <row r="472" spans="1:45" ht="12.75" customHeight="1">
      <c r="A472" s="1028"/>
      <c r="B472" s="1028"/>
      <c r="C472" s="1028"/>
      <c r="D472" s="1102"/>
      <c r="E472" s="1028"/>
      <c r="F472" s="1028"/>
      <c r="G472" s="1028"/>
      <c r="H472" s="1028"/>
      <c r="I472" s="1028"/>
      <c r="J472" s="1102"/>
      <c r="K472" s="1028"/>
      <c r="L472" s="1028"/>
      <c r="M472" s="1028"/>
      <c r="N472" s="1028"/>
      <c r="O472" s="1028"/>
      <c r="P472" s="1028"/>
      <c r="Q472" s="1028"/>
      <c r="R472" s="1162"/>
      <c r="S472" s="713"/>
      <c r="T472" s="747"/>
      <c r="U472" s="1028"/>
      <c r="V472" s="1102"/>
      <c r="W472" s="1165"/>
      <c r="X472" s="1028"/>
      <c r="Y472" s="1028"/>
      <c r="Z472" s="1028"/>
      <c r="AA472" s="1028"/>
      <c r="AB472" s="1028"/>
      <c r="AC472" s="1028"/>
      <c r="AD472" s="1028"/>
      <c r="AE472" s="1028"/>
      <c r="AF472" s="1028"/>
      <c r="AG472" s="1028"/>
      <c r="AH472" s="1028"/>
      <c r="AI472" s="1028"/>
      <c r="AJ472" s="1028"/>
      <c r="AK472" s="1028"/>
      <c r="AL472" s="1028"/>
      <c r="AM472" s="1028"/>
      <c r="AN472" s="1028"/>
      <c r="AO472" s="1028"/>
      <c r="AP472" s="1028"/>
      <c r="AQ472" s="1028"/>
      <c r="AR472" s="1028"/>
      <c r="AS472" s="1028"/>
    </row>
    <row r="473" spans="1:45" ht="12.75" customHeight="1">
      <c r="A473" s="1028"/>
      <c r="B473" s="1028"/>
      <c r="C473" s="1028"/>
      <c r="D473" s="1102"/>
      <c r="E473" s="1028"/>
      <c r="F473" s="1028"/>
      <c r="G473" s="1028"/>
      <c r="H473" s="1028"/>
      <c r="I473" s="1028"/>
      <c r="J473" s="1102"/>
      <c r="K473" s="1028"/>
      <c r="L473" s="1028"/>
      <c r="M473" s="1028"/>
      <c r="N473" s="1028"/>
      <c r="O473" s="1028"/>
      <c r="P473" s="1028"/>
      <c r="Q473" s="1028"/>
      <c r="R473" s="1162"/>
      <c r="S473" s="713"/>
      <c r="T473" s="747"/>
      <c r="U473" s="1028"/>
      <c r="V473" s="1102"/>
      <c r="W473" s="1165"/>
      <c r="X473" s="1028"/>
      <c r="Y473" s="1028"/>
      <c r="Z473" s="1028"/>
      <c r="AA473" s="1028"/>
      <c r="AB473" s="1028"/>
      <c r="AC473" s="1028"/>
      <c r="AD473" s="1028"/>
      <c r="AE473" s="1028"/>
      <c r="AF473" s="1028"/>
      <c r="AG473" s="1028"/>
      <c r="AH473" s="1028"/>
      <c r="AI473" s="1028"/>
      <c r="AJ473" s="1028"/>
      <c r="AK473" s="1028"/>
      <c r="AL473" s="1028"/>
      <c r="AM473" s="1028"/>
      <c r="AN473" s="1028"/>
      <c r="AO473" s="1028"/>
      <c r="AP473" s="1028"/>
      <c r="AQ473" s="1028"/>
      <c r="AR473" s="1028"/>
      <c r="AS473" s="1028"/>
    </row>
    <row r="474" spans="1:45" ht="12.75" customHeight="1">
      <c r="A474" s="1028"/>
      <c r="B474" s="1028"/>
      <c r="C474" s="1028"/>
      <c r="D474" s="1102"/>
      <c r="E474" s="1028"/>
      <c r="F474" s="1028"/>
      <c r="G474" s="1028"/>
      <c r="H474" s="1028"/>
      <c r="I474" s="1028"/>
      <c r="J474" s="1102"/>
      <c r="K474" s="1028"/>
      <c r="L474" s="1028"/>
      <c r="M474" s="1028"/>
      <c r="N474" s="1028"/>
      <c r="O474" s="1028"/>
      <c r="P474" s="1028"/>
      <c r="Q474" s="1028"/>
      <c r="R474" s="1162"/>
      <c r="S474" s="713"/>
      <c r="T474" s="747"/>
      <c r="U474" s="1028"/>
      <c r="V474" s="1102"/>
      <c r="W474" s="1165"/>
      <c r="X474" s="1028"/>
      <c r="Y474" s="1028"/>
      <c r="Z474" s="1028"/>
      <c r="AA474" s="1028"/>
      <c r="AB474" s="1028"/>
      <c r="AC474" s="1028"/>
      <c r="AD474" s="1028"/>
      <c r="AE474" s="1028"/>
      <c r="AF474" s="1028"/>
      <c r="AG474" s="1028"/>
      <c r="AH474" s="1028"/>
      <c r="AI474" s="1028"/>
      <c r="AJ474" s="1028"/>
      <c r="AK474" s="1028"/>
      <c r="AL474" s="1028"/>
      <c r="AM474" s="1028"/>
      <c r="AN474" s="1028"/>
      <c r="AO474" s="1028"/>
      <c r="AP474" s="1028"/>
      <c r="AQ474" s="1028"/>
      <c r="AR474" s="1028"/>
      <c r="AS474" s="1028"/>
    </row>
    <row r="475" spans="1:45" ht="12.75" customHeight="1">
      <c r="A475" s="1028"/>
      <c r="B475" s="1028"/>
      <c r="C475" s="1028"/>
      <c r="D475" s="1102"/>
      <c r="E475" s="1028"/>
      <c r="F475" s="1028"/>
      <c r="G475" s="1028"/>
      <c r="H475" s="1028"/>
      <c r="I475" s="1028"/>
      <c r="J475" s="1102"/>
      <c r="K475" s="1028"/>
      <c r="L475" s="1028"/>
      <c r="M475" s="1028"/>
      <c r="N475" s="1028"/>
      <c r="O475" s="1028"/>
      <c r="P475" s="1028"/>
      <c r="Q475" s="1028"/>
      <c r="R475" s="1162"/>
      <c r="S475" s="713"/>
      <c r="T475" s="747"/>
      <c r="U475" s="1028"/>
      <c r="V475" s="1102"/>
      <c r="W475" s="1165"/>
      <c r="X475" s="1028"/>
      <c r="Y475" s="1028"/>
      <c r="Z475" s="1028"/>
      <c r="AA475" s="1028"/>
      <c r="AB475" s="1028"/>
      <c r="AC475" s="1028"/>
      <c r="AD475" s="1028"/>
      <c r="AE475" s="1028"/>
      <c r="AF475" s="1028"/>
      <c r="AG475" s="1028"/>
      <c r="AH475" s="1028"/>
      <c r="AI475" s="1028"/>
      <c r="AJ475" s="1028"/>
      <c r="AK475" s="1028"/>
      <c r="AL475" s="1028"/>
      <c r="AM475" s="1028"/>
      <c r="AN475" s="1028"/>
      <c r="AO475" s="1028"/>
      <c r="AP475" s="1028"/>
      <c r="AQ475" s="1028"/>
      <c r="AR475" s="1028"/>
      <c r="AS475" s="1028"/>
    </row>
    <row r="476" spans="1:45" ht="12.75" customHeight="1">
      <c r="A476" s="1028"/>
      <c r="B476" s="1028"/>
      <c r="C476" s="1028"/>
      <c r="D476" s="1102"/>
      <c r="E476" s="1028"/>
      <c r="F476" s="1028"/>
      <c r="G476" s="1028"/>
      <c r="H476" s="1028"/>
      <c r="I476" s="1028"/>
      <c r="J476" s="1102"/>
      <c r="K476" s="1028"/>
      <c r="L476" s="1028"/>
      <c r="M476" s="1028"/>
      <c r="N476" s="1028"/>
      <c r="O476" s="1028"/>
      <c r="P476" s="1028"/>
      <c r="Q476" s="1028"/>
      <c r="R476" s="1162"/>
      <c r="S476" s="713"/>
      <c r="T476" s="747"/>
      <c r="U476" s="1028"/>
      <c r="V476" s="1102"/>
      <c r="W476" s="1165"/>
      <c r="X476" s="1028"/>
      <c r="Y476" s="1028"/>
      <c r="Z476" s="1028"/>
      <c r="AA476" s="1028"/>
      <c r="AB476" s="1028"/>
      <c r="AC476" s="1028"/>
      <c r="AD476" s="1028"/>
      <c r="AE476" s="1028"/>
      <c r="AF476" s="1028"/>
      <c r="AG476" s="1028"/>
      <c r="AH476" s="1028"/>
      <c r="AI476" s="1028"/>
      <c r="AJ476" s="1028"/>
      <c r="AK476" s="1028"/>
      <c r="AL476" s="1028"/>
      <c r="AM476" s="1028"/>
      <c r="AN476" s="1028"/>
      <c r="AO476" s="1028"/>
      <c r="AP476" s="1028"/>
      <c r="AQ476" s="1028"/>
      <c r="AR476" s="1028"/>
      <c r="AS476" s="1028"/>
    </row>
    <row r="477" spans="1:45" ht="12.75" customHeight="1">
      <c r="A477" s="1028"/>
      <c r="B477" s="1028"/>
      <c r="C477" s="1028"/>
      <c r="D477" s="1102"/>
      <c r="E477" s="1028"/>
      <c r="F477" s="1028"/>
      <c r="G477" s="1028"/>
      <c r="H477" s="1028"/>
      <c r="I477" s="1028"/>
      <c r="J477" s="1102"/>
      <c r="K477" s="1028"/>
      <c r="L477" s="1028"/>
      <c r="M477" s="1028"/>
      <c r="N477" s="1028"/>
      <c r="O477" s="1028"/>
      <c r="P477" s="1028"/>
      <c r="Q477" s="1028"/>
      <c r="R477" s="1162"/>
      <c r="S477" s="713"/>
      <c r="T477" s="747"/>
      <c r="U477" s="1028"/>
      <c r="V477" s="1102"/>
      <c r="W477" s="1165"/>
      <c r="X477" s="1028"/>
      <c r="Y477" s="1028"/>
      <c r="Z477" s="1028"/>
      <c r="AA477" s="1028"/>
      <c r="AB477" s="1028"/>
      <c r="AC477" s="1028"/>
      <c r="AD477" s="1028"/>
      <c r="AE477" s="1028"/>
      <c r="AF477" s="1028"/>
      <c r="AG477" s="1028"/>
      <c r="AH477" s="1028"/>
      <c r="AI477" s="1028"/>
      <c r="AJ477" s="1028"/>
      <c r="AK477" s="1028"/>
      <c r="AL477" s="1028"/>
      <c r="AM477" s="1028"/>
      <c r="AN477" s="1028"/>
      <c r="AO477" s="1028"/>
      <c r="AP477" s="1028"/>
      <c r="AQ477" s="1028"/>
      <c r="AR477" s="1028"/>
      <c r="AS477" s="1028"/>
    </row>
    <row r="478" spans="1:45" ht="12.75" customHeight="1">
      <c r="A478" s="1028"/>
      <c r="B478" s="1028"/>
      <c r="C478" s="1028"/>
      <c r="D478" s="1102"/>
      <c r="E478" s="1028"/>
      <c r="F478" s="1028"/>
      <c r="G478" s="1028"/>
      <c r="H478" s="1028"/>
      <c r="I478" s="1028"/>
      <c r="J478" s="1102"/>
      <c r="K478" s="1028"/>
      <c r="L478" s="1028"/>
      <c r="M478" s="1028"/>
      <c r="N478" s="1028"/>
      <c r="O478" s="1028"/>
      <c r="P478" s="1028"/>
      <c r="Q478" s="1028"/>
      <c r="R478" s="1162"/>
      <c r="S478" s="713"/>
      <c r="T478" s="747"/>
      <c r="U478" s="1028"/>
      <c r="V478" s="1102"/>
      <c r="W478" s="1165"/>
      <c r="X478" s="1028"/>
      <c r="Y478" s="1028"/>
      <c r="Z478" s="1028"/>
      <c r="AA478" s="1028"/>
      <c r="AB478" s="1028"/>
      <c r="AC478" s="1028"/>
      <c r="AD478" s="1028"/>
      <c r="AE478" s="1028"/>
      <c r="AF478" s="1028"/>
      <c r="AG478" s="1028"/>
      <c r="AH478" s="1028"/>
      <c r="AI478" s="1028"/>
      <c r="AJ478" s="1028"/>
      <c r="AK478" s="1028"/>
      <c r="AL478" s="1028"/>
      <c r="AM478" s="1028"/>
      <c r="AN478" s="1028"/>
      <c r="AO478" s="1028"/>
      <c r="AP478" s="1028"/>
      <c r="AQ478" s="1028"/>
      <c r="AR478" s="1028"/>
      <c r="AS478" s="1028"/>
    </row>
    <row r="479" spans="1:45" ht="12.75" customHeight="1">
      <c r="A479" s="1028"/>
      <c r="B479" s="1028"/>
      <c r="C479" s="1028"/>
      <c r="D479" s="1102"/>
      <c r="E479" s="1028"/>
      <c r="F479" s="1028"/>
      <c r="G479" s="1028"/>
      <c r="H479" s="1028"/>
      <c r="I479" s="1028"/>
      <c r="J479" s="1102"/>
      <c r="K479" s="1028"/>
      <c r="L479" s="1028"/>
      <c r="M479" s="1028"/>
      <c r="N479" s="1028"/>
      <c r="O479" s="1028"/>
      <c r="P479" s="1028"/>
      <c r="Q479" s="1028"/>
      <c r="R479" s="1162"/>
      <c r="S479" s="713"/>
      <c r="T479" s="747"/>
      <c r="U479" s="1028"/>
      <c r="V479" s="1102"/>
      <c r="W479" s="1165"/>
      <c r="X479" s="1028"/>
      <c r="Y479" s="1028"/>
      <c r="Z479" s="1028"/>
      <c r="AA479" s="1028"/>
      <c r="AB479" s="1028"/>
      <c r="AC479" s="1028"/>
      <c r="AD479" s="1028"/>
      <c r="AE479" s="1028"/>
      <c r="AF479" s="1028"/>
      <c r="AG479" s="1028"/>
      <c r="AH479" s="1028"/>
      <c r="AI479" s="1028"/>
      <c r="AJ479" s="1028"/>
      <c r="AK479" s="1028"/>
      <c r="AL479" s="1028"/>
      <c r="AM479" s="1028"/>
      <c r="AN479" s="1028"/>
      <c r="AO479" s="1028"/>
      <c r="AP479" s="1028"/>
      <c r="AQ479" s="1028"/>
      <c r="AR479" s="1028"/>
      <c r="AS479" s="1028"/>
    </row>
    <row r="480" spans="1:45" ht="12.75" customHeight="1">
      <c r="A480" s="1028"/>
      <c r="B480" s="1028"/>
      <c r="C480" s="1028"/>
      <c r="D480" s="1102"/>
      <c r="E480" s="1028"/>
      <c r="F480" s="1028"/>
      <c r="G480" s="1028"/>
      <c r="H480" s="1028"/>
      <c r="I480" s="1028"/>
      <c r="J480" s="1102"/>
      <c r="K480" s="1028"/>
      <c r="L480" s="1028"/>
      <c r="M480" s="1028"/>
      <c r="N480" s="1028"/>
      <c r="O480" s="1028"/>
      <c r="P480" s="1028"/>
      <c r="Q480" s="1028"/>
      <c r="R480" s="1162"/>
      <c r="S480" s="713"/>
      <c r="T480" s="747"/>
      <c r="U480" s="1028"/>
      <c r="V480" s="1102"/>
      <c r="W480" s="1165"/>
      <c r="X480" s="1028"/>
      <c r="Y480" s="1028"/>
      <c r="Z480" s="1028"/>
      <c r="AA480" s="1028"/>
      <c r="AB480" s="1028"/>
      <c r="AC480" s="1028"/>
      <c r="AD480" s="1028"/>
      <c r="AE480" s="1028"/>
      <c r="AF480" s="1028"/>
      <c r="AG480" s="1028"/>
      <c r="AH480" s="1028"/>
      <c r="AI480" s="1028"/>
      <c r="AJ480" s="1028"/>
      <c r="AK480" s="1028"/>
      <c r="AL480" s="1028"/>
      <c r="AM480" s="1028"/>
      <c r="AN480" s="1028"/>
      <c r="AO480" s="1028"/>
      <c r="AP480" s="1028"/>
      <c r="AQ480" s="1028"/>
      <c r="AR480" s="1028"/>
      <c r="AS480" s="1028"/>
    </row>
    <row r="481" spans="1:45" ht="12.75" customHeight="1">
      <c r="A481" s="1028"/>
      <c r="B481" s="1028"/>
      <c r="C481" s="1028"/>
      <c r="D481" s="1102"/>
      <c r="E481" s="1028"/>
      <c r="F481" s="1028"/>
      <c r="G481" s="1028"/>
      <c r="H481" s="1028"/>
      <c r="I481" s="1028"/>
      <c r="J481" s="1102"/>
      <c r="K481" s="1028"/>
      <c r="L481" s="1028"/>
      <c r="M481" s="1028"/>
      <c r="N481" s="1028"/>
      <c r="O481" s="1028"/>
      <c r="P481" s="1028"/>
      <c r="Q481" s="1028"/>
      <c r="R481" s="1162"/>
      <c r="S481" s="713"/>
      <c r="T481" s="747"/>
      <c r="U481" s="1028"/>
      <c r="V481" s="1102"/>
      <c r="W481" s="1165"/>
      <c r="X481" s="1028"/>
      <c r="Y481" s="1028"/>
      <c r="Z481" s="1028"/>
      <c r="AA481" s="1028"/>
      <c r="AB481" s="1028"/>
      <c r="AC481" s="1028"/>
      <c r="AD481" s="1028"/>
      <c r="AE481" s="1028"/>
      <c r="AF481" s="1028"/>
      <c r="AG481" s="1028"/>
      <c r="AH481" s="1028"/>
      <c r="AI481" s="1028"/>
      <c r="AJ481" s="1028"/>
      <c r="AK481" s="1028"/>
      <c r="AL481" s="1028"/>
      <c r="AM481" s="1028"/>
      <c r="AN481" s="1028"/>
      <c r="AO481" s="1028"/>
      <c r="AP481" s="1028"/>
      <c r="AQ481" s="1028"/>
      <c r="AR481" s="1028"/>
      <c r="AS481" s="1028"/>
    </row>
    <row r="482" spans="1:45" ht="12.75" customHeight="1">
      <c r="A482" s="1028"/>
      <c r="B482" s="1028"/>
      <c r="C482" s="1028"/>
      <c r="D482" s="1102"/>
      <c r="E482" s="1028"/>
      <c r="F482" s="1028"/>
      <c r="G482" s="1028"/>
      <c r="H482" s="1028"/>
      <c r="I482" s="1028"/>
      <c r="J482" s="1102"/>
      <c r="K482" s="1028"/>
      <c r="L482" s="1028"/>
      <c r="M482" s="1028"/>
      <c r="N482" s="1028"/>
      <c r="O482" s="1028"/>
      <c r="P482" s="1028"/>
      <c r="Q482" s="1028"/>
      <c r="R482" s="1162"/>
      <c r="S482" s="713"/>
      <c r="T482" s="747"/>
      <c r="U482" s="1028"/>
      <c r="V482" s="1102"/>
      <c r="W482" s="1165"/>
      <c r="X482" s="1028"/>
      <c r="Y482" s="1028"/>
      <c r="Z482" s="1028"/>
      <c r="AA482" s="1028"/>
      <c r="AB482" s="1028"/>
      <c r="AC482" s="1028"/>
      <c r="AD482" s="1028"/>
      <c r="AE482" s="1028"/>
      <c r="AF482" s="1028"/>
      <c r="AG482" s="1028"/>
      <c r="AH482" s="1028"/>
      <c r="AI482" s="1028"/>
      <c r="AJ482" s="1028"/>
      <c r="AK482" s="1028"/>
      <c r="AL482" s="1028"/>
      <c r="AM482" s="1028"/>
      <c r="AN482" s="1028"/>
      <c r="AO482" s="1028"/>
      <c r="AP482" s="1028"/>
      <c r="AQ482" s="1028"/>
      <c r="AR482" s="1028"/>
      <c r="AS482" s="1028"/>
    </row>
    <row r="483" spans="1:45" ht="12.75" customHeight="1">
      <c r="A483" s="1028"/>
      <c r="B483" s="1028"/>
      <c r="C483" s="1028"/>
      <c r="D483" s="1102"/>
      <c r="E483" s="1028"/>
      <c r="F483" s="1028"/>
      <c r="G483" s="1028"/>
      <c r="H483" s="1028"/>
      <c r="I483" s="1028"/>
      <c r="J483" s="1102"/>
      <c r="K483" s="1028"/>
      <c r="L483" s="1028"/>
      <c r="M483" s="1028"/>
      <c r="N483" s="1028"/>
      <c r="O483" s="1028"/>
      <c r="P483" s="1028"/>
      <c r="Q483" s="1028"/>
      <c r="R483" s="1162"/>
      <c r="S483" s="713"/>
      <c r="T483" s="747"/>
      <c r="U483" s="1028"/>
      <c r="V483" s="1102"/>
      <c r="W483" s="1165"/>
      <c r="X483" s="1028"/>
      <c r="Y483" s="1028"/>
      <c r="Z483" s="1028"/>
      <c r="AA483" s="1028"/>
      <c r="AB483" s="1028"/>
      <c r="AC483" s="1028"/>
      <c r="AD483" s="1028"/>
      <c r="AE483" s="1028"/>
      <c r="AF483" s="1028"/>
      <c r="AG483" s="1028"/>
      <c r="AH483" s="1028"/>
      <c r="AI483" s="1028"/>
      <c r="AJ483" s="1028"/>
      <c r="AK483" s="1028"/>
      <c r="AL483" s="1028"/>
      <c r="AM483" s="1028"/>
      <c r="AN483" s="1028"/>
      <c r="AO483" s="1028"/>
      <c r="AP483" s="1028"/>
      <c r="AQ483" s="1028"/>
      <c r="AR483" s="1028"/>
      <c r="AS483" s="1028"/>
    </row>
    <row r="484" spans="1:45" ht="12.75" customHeight="1">
      <c r="A484" s="1028"/>
      <c r="B484" s="1028"/>
      <c r="C484" s="1028"/>
      <c r="D484" s="1102"/>
      <c r="E484" s="1028"/>
      <c r="F484" s="1028"/>
      <c r="G484" s="1028"/>
      <c r="H484" s="1028"/>
      <c r="I484" s="1028"/>
      <c r="J484" s="1102"/>
      <c r="K484" s="1028"/>
      <c r="L484" s="1028"/>
      <c r="M484" s="1028"/>
      <c r="N484" s="1028"/>
      <c r="O484" s="1028"/>
      <c r="P484" s="1028"/>
      <c r="Q484" s="1028"/>
      <c r="R484" s="1162"/>
      <c r="S484" s="713"/>
      <c r="T484" s="747"/>
      <c r="U484" s="1028"/>
      <c r="V484" s="1102"/>
      <c r="W484" s="1165"/>
      <c r="X484" s="1028"/>
      <c r="Y484" s="1028"/>
      <c r="Z484" s="1028"/>
      <c r="AA484" s="1028"/>
      <c r="AB484" s="1028"/>
      <c r="AC484" s="1028"/>
      <c r="AD484" s="1028"/>
      <c r="AE484" s="1028"/>
      <c r="AF484" s="1028"/>
      <c r="AG484" s="1028"/>
      <c r="AH484" s="1028"/>
      <c r="AI484" s="1028"/>
      <c r="AJ484" s="1028"/>
      <c r="AK484" s="1028"/>
      <c r="AL484" s="1028"/>
      <c r="AM484" s="1028"/>
      <c r="AN484" s="1028"/>
      <c r="AO484" s="1028"/>
      <c r="AP484" s="1028"/>
      <c r="AQ484" s="1028"/>
      <c r="AR484" s="1028"/>
      <c r="AS484" s="1028"/>
    </row>
    <row r="485" spans="1:45" ht="12.75" customHeight="1">
      <c r="A485" s="1028"/>
      <c r="B485" s="1028"/>
      <c r="C485" s="1028"/>
      <c r="D485" s="1102"/>
      <c r="E485" s="1028"/>
      <c r="F485" s="1028"/>
      <c r="G485" s="1028"/>
      <c r="H485" s="1028"/>
      <c r="I485" s="1028"/>
      <c r="J485" s="1102"/>
      <c r="K485" s="1028"/>
      <c r="L485" s="1028"/>
      <c r="M485" s="1028"/>
      <c r="N485" s="1028"/>
      <c r="O485" s="1028"/>
      <c r="P485" s="1028"/>
      <c r="Q485" s="1028"/>
      <c r="R485" s="1162"/>
      <c r="S485" s="713"/>
      <c r="T485" s="747"/>
      <c r="U485" s="1028"/>
      <c r="V485" s="1102"/>
      <c r="W485" s="1165"/>
      <c r="X485" s="1028"/>
      <c r="Y485" s="1028"/>
      <c r="Z485" s="1028"/>
      <c r="AA485" s="1028"/>
      <c r="AB485" s="1028"/>
      <c r="AC485" s="1028"/>
      <c r="AD485" s="1028"/>
      <c r="AE485" s="1028"/>
      <c r="AF485" s="1028"/>
      <c r="AG485" s="1028"/>
      <c r="AH485" s="1028"/>
      <c r="AI485" s="1028"/>
      <c r="AJ485" s="1028"/>
      <c r="AK485" s="1028"/>
      <c r="AL485" s="1028"/>
      <c r="AM485" s="1028"/>
      <c r="AN485" s="1028"/>
      <c r="AO485" s="1028"/>
      <c r="AP485" s="1028"/>
      <c r="AQ485" s="1028"/>
      <c r="AR485" s="1028"/>
      <c r="AS485" s="1028"/>
    </row>
    <row r="486" spans="1:45" ht="12.75" customHeight="1">
      <c r="A486" s="1028"/>
      <c r="B486" s="1028"/>
      <c r="C486" s="1028"/>
      <c r="D486" s="1102"/>
      <c r="E486" s="1028"/>
      <c r="F486" s="1028"/>
      <c r="G486" s="1028"/>
      <c r="H486" s="1028"/>
      <c r="I486" s="1028"/>
      <c r="J486" s="1102"/>
      <c r="K486" s="1028"/>
      <c r="L486" s="1028"/>
      <c r="M486" s="1028"/>
      <c r="N486" s="1028"/>
      <c r="O486" s="1028"/>
      <c r="P486" s="1028"/>
      <c r="Q486" s="1028"/>
      <c r="R486" s="1162"/>
      <c r="S486" s="713"/>
      <c r="T486" s="747"/>
      <c r="U486" s="1028"/>
      <c r="V486" s="1102"/>
      <c r="W486" s="1165"/>
      <c r="X486" s="1028"/>
      <c r="Y486" s="1028"/>
      <c r="Z486" s="1028"/>
      <c r="AA486" s="1028"/>
      <c r="AB486" s="1028"/>
      <c r="AC486" s="1028"/>
      <c r="AD486" s="1028"/>
      <c r="AE486" s="1028"/>
      <c r="AF486" s="1028"/>
      <c r="AG486" s="1028"/>
      <c r="AH486" s="1028"/>
      <c r="AI486" s="1028"/>
      <c r="AJ486" s="1028"/>
      <c r="AK486" s="1028"/>
      <c r="AL486" s="1028"/>
      <c r="AM486" s="1028"/>
      <c r="AN486" s="1028"/>
      <c r="AO486" s="1028"/>
      <c r="AP486" s="1028"/>
      <c r="AQ486" s="1028"/>
      <c r="AR486" s="1028"/>
      <c r="AS486" s="1028"/>
    </row>
    <row r="487" spans="1:45" ht="12.75" customHeight="1">
      <c r="A487" s="1028"/>
      <c r="B487" s="1028"/>
      <c r="C487" s="1028"/>
      <c r="D487" s="1102"/>
      <c r="E487" s="1028"/>
      <c r="F487" s="1028"/>
      <c r="G487" s="1028"/>
      <c r="H487" s="1028"/>
      <c r="I487" s="1028"/>
      <c r="J487" s="1102"/>
      <c r="K487" s="1028"/>
      <c r="L487" s="1028"/>
      <c r="M487" s="1028"/>
      <c r="N487" s="1028"/>
      <c r="O487" s="1028"/>
      <c r="P487" s="1028"/>
      <c r="Q487" s="1028"/>
      <c r="R487" s="1162"/>
      <c r="S487" s="713"/>
      <c r="T487" s="747"/>
      <c r="U487" s="1028"/>
      <c r="V487" s="1102"/>
      <c r="W487" s="1165"/>
      <c r="X487" s="1028"/>
      <c r="Y487" s="1028"/>
      <c r="Z487" s="1028"/>
      <c r="AA487" s="1028"/>
      <c r="AB487" s="1028"/>
      <c r="AC487" s="1028"/>
      <c r="AD487" s="1028"/>
      <c r="AE487" s="1028"/>
      <c r="AF487" s="1028"/>
      <c r="AG487" s="1028"/>
      <c r="AH487" s="1028"/>
      <c r="AI487" s="1028"/>
      <c r="AJ487" s="1028"/>
      <c r="AK487" s="1028"/>
      <c r="AL487" s="1028"/>
      <c r="AM487" s="1028"/>
      <c r="AN487" s="1028"/>
      <c r="AO487" s="1028"/>
      <c r="AP487" s="1028"/>
      <c r="AQ487" s="1028"/>
      <c r="AR487" s="1028"/>
      <c r="AS487" s="1028"/>
    </row>
    <row r="488" spans="1:45" ht="12.75" customHeight="1">
      <c r="A488" s="1028"/>
      <c r="B488" s="1028"/>
      <c r="C488" s="1028"/>
      <c r="D488" s="1102"/>
      <c r="E488" s="1028"/>
      <c r="F488" s="1028"/>
      <c r="G488" s="1028"/>
      <c r="H488" s="1028"/>
      <c r="I488" s="1028"/>
      <c r="J488" s="1102"/>
      <c r="K488" s="1028"/>
      <c r="L488" s="1028"/>
      <c r="M488" s="1028"/>
      <c r="N488" s="1028"/>
      <c r="O488" s="1028"/>
      <c r="P488" s="1028"/>
      <c r="Q488" s="1028"/>
      <c r="R488" s="1162"/>
      <c r="S488" s="713"/>
      <c r="T488" s="747"/>
      <c r="U488" s="1028"/>
      <c r="V488" s="1102"/>
      <c r="W488" s="1165"/>
      <c r="X488" s="1028"/>
      <c r="Y488" s="1028"/>
      <c r="Z488" s="1028"/>
      <c r="AA488" s="1028"/>
      <c r="AB488" s="1028"/>
      <c r="AC488" s="1028"/>
      <c r="AD488" s="1028"/>
      <c r="AE488" s="1028"/>
      <c r="AF488" s="1028"/>
      <c r="AG488" s="1028"/>
      <c r="AH488" s="1028"/>
      <c r="AI488" s="1028"/>
      <c r="AJ488" s="1028"/>
      <c r="AK488" s="1028"/>
      <c r="AL488" s="1028"/>
      <c r="AM488" s="1028"/>
      <c r="AN488" s="1028"/>
      <c r="AO488" s="1028"/>
      <c r="AP488" s="1028"/>
      <c r="AQ488" s="1028"/>
      <c r="AR488" s="1028"/>
      <c r="AS488" s="1028"/>
    </row>
    <row r="489" spans="1:45" ht="12.75" customHeight="1">
      <c r="A489" s="1028"/>
      <c r="B489" s="1028"/>
      <c r="C489" s="1028"/>
      <c r="D489" s="1102"/>
      <c r="E489" s="1028"/>
      <c r="F489" s="1028"/>
      <c r="G489" s="1028"/>
      <c r="H489" s="1028"/>
      <c r="I489" s="1028"/>
      <c r="J489" s="1102"/>
      <c r="K489" s="1028"/>
      <c r="L489" s="1028"/>
      <c r="M489" s="1028"/>
      <c r="N489" s="1028"/>
      <c r="O489" s="1028"/>
      <c r="P489" s="1028"/>
      <c r="Q489" s="1028"/>
      <c r="R489" s="1162"/>
      <c r="S489" s="713"/>
      <c r="T489" s="747"/>
      <c r="U489" s="1028"/>
      <c r="V489" s="1102"/>
      <c r="W489" s="1165"/>
      <c r="X489" s="1028"/>
      <c r="Y489" s="1028"/>
      <c r="Z489" s="1028"/>
      <c r="AA489" s="1028"/>
      <c r="AB489" s="1028"/>
      <c r="AC489" s="1028"/>
      <c r="AD489" s="1028"/>
      <c r="AE489" s="1028"/>
      <c r="AF489" s="1028"/>
      <c r="AG489" s="1028"/>
      <c r="AH489" s="1028"/>
      <c r="AI489" s="1028"/>
      <c r="AJ489" s="1028"/>
      <c r="AK489" s="1028"/>
      <c r="AL489" s="1028"/>
      <c r="AM489" s="1028"/>
      <c r="AN489" s="1028"/>
      <c r="AO489" s="1028"/>
      <c r="AP489" s="1028"/>
      <c r="AQ489" s="1028"/>
      <c r="AR489" s="1028"/>
      <c r="AS489" s="1028"/>
    </row>
    <row r="490" spans="1:45" ht="12.75" customHeight="1">
      <c r="A490" s="1028"/>
      <c r="B490" s="1028"/>
      <c r="C490" s="1028"/>
      <c r="D490" s="1102"/>
      <c r="E490" s="1028"/>
      <c r="F490" s="1028"/>
      <c r="G490" s="1028"/>
      <c r="H490" s="1028"/>
      <c r="I490" s="1028"/>
      <c r="J490" s="1102"/>
      <c r="K490" s="1028"/>
      <c r="L490" s="1028"/>
      <c r="M490" s="1028"/>
      <c r="N490" s="1028"/>
      <c r="O490" s="1028"/>
      <c r="P490" s="1028"/>
      <c r="Q490" s="1028"/>
      <c r="R490" s="1162"/>
      <c r="S490" s="713"/>
      <c r="T490" s="747"/>
      <c r="U490" s="1028"/>
      <c r="V490" s="1102"/>
      <c r="W490" s="1165"/>
      <c r="X490" s="1028"/>
      <c r="Y490" s="1028"/>
      <c r="Z490" s="1028"/>
      <c r="AA490" s="1028"/>
      <c r="AB490" s="1028"/>
      <c r="AC490" s="1028"/>
      <c r="AD490" s="1028"/>
      <c r="AE490" s="1028"/>
      <c r="AF490" s="1028"/>
      <c r="AG490" s="1028"/>
      <c r="AH490" s="1028"/>
      <c r="AI490" s="1028"/>
      <c r="AJ490" s="1028"/>
      <c r="AK490" s="1028"/>
      <c r="AL490" s="1028"/>
      <c r="AM490" s="1028"/>
      <c r="AN490" s="1028"/>
      <c r="AO490" s="1028"/>
      <c r="AP490" s="1028"/>
      <c r="AQ490" s="1028"/>
      <c r="AR490" s="1028"/>
      <c r="AS490" s="1028"/>
    </row>
    <row r="491" spans="1:45" ht="12.75" customHeight="1">
      <c r="A491" s="1028"/>
      <c r="B491" s="1028"/>
      <c r="C491" s="1028"/>
      <c r="D491" s="1102"/>
      <c r="E491" s="1028"/>
      <c r="F491" s="1028"/>
      <c r="G491" s="1028"/>
      <c r="H491" s="1028"/>
      <c r="I491" s="1028"/>
      <c r="J491" s="1102"/>
      <c r="K491" s="1028"/>
      <c r="L491" s="1028"/>
      <c r="M491" s="1028"/>
      <c r="N491" s="1028"/>
      <c r="O491" s="1028"/>
      <c r="P491" s="1028"/>
      <c r="Q491" s="1028"/>
      <c r="R491" s="1162"/>
      <c r="S491" s="713"/>
      <c r="T491" s="747"/>
      <c r="U491" s="1028"/>
      <c r="V491" s="1102"/>
      <c r="W491" s="1165"/>
      <c r="X491" s="1028"/>
      <c r="Y491" s="1028"/>
      <c r="Z491" s="1028"/>
      <c r="AA491" s="1028"/>
      <c r="AB491" s="1028"/>
      <c r="AC491" s="1028"/>
      <c r="AD491" s="1028"/>
      <c r="AE491" s="1028"/>
      <c r="AF491" s="1028"/>
      <c r="AG491" s="1028"/>
      <c r="AH491" s="1028"/>
      <c r="AI491" s="1028"/>
      <c r="AJ491" s="1028"/>
      <c r="AK491" s="1028"/>
      <c r="AL491" s="1028"/>
      <c r="AM491" s="1028"/>
      <c r="AN491" s="1028"/>
      <c r="AO491" s="1028"/>
      <c r="AP491" s="1028"/>
      <c r="AQ491" s="1028"/>
      <c r="AR491" s="1028"/>
      <c r="AS491" s="1028"/>
    </row>
    <row r="492" spans="1:45" ht="12.75" customHeight="1">
      <c r="A492" s="1028"/>
      <c r="B492" s="1028"/>
      <c r="C492" s="1028"/>
      <c r="D492" s="1102"/>
      <c r="E492" s="1028"/>
      <c r="F492" s="1028"/>
      <c r="G492" s="1028"/>
      <c r="H492" s="1028"/>
      <c r="I492" s="1028"/>
      <c r="J492" s="1102"/>
      <c r="K492" s="1028"/>
      <c r="L492" s="1028"/>
      <c r="M492" s="1028"/>
      <c r="N492" s="1028"/>
      <c r="O492" s="1028"/>
      <c r="P492" s="1028"/>
      <c r="Q492" s="1028"/>
      <c r="R492" s="1162"/>
      <c r="S492" s="713"/>
      <c r="T492" s="747"/>
      <c r="U492" s="1028"/>
      <c r="V492" s="1102"/>
      <c r="W492" s="1165"/>
      <c r="X492" s="1028"/>
      <c r="Y492" s="1028"/>
      <c r="Z492" s="1028"/>
      <c r="AA492" s="1028"/>
      <c r="AB492" s="1028"/>
      <c r="AC492" s="1028"/>
      <c r="AD492" s="1028"/>
      <c r="AE492" s="1028"/>
      <c r="AF492" s="1028"/>
      <c r="AG492" s="1028"/>
      <c r="AH492" s="1028"/>
      <c r="AI492" s="1028"/>
      <c r="AJ492" s="1028"/>
      <c r="AK492" s="1028"/>
      <c r="AL492" s="1028"/>
      <c r="AM492" s="1028"/>
      <c r="AN492" s="1028"/>
      <c r="AO492" s="1028"/>
      <c r="AP492" s="1028"/>
      <c r="AQ492" s="1028"/>
      <c r="AR492" s="1028"/>
      <c r="AS492" s="1028"/>
    </row>
    <row r="493" spans="1:45" ht="12.75" customHeight="1">
      <c r="A493" s="1028"/>
      <c r="B493" s="1028"/>
      <c r="C493" s="1028"/>
      <c r="D493" s="1102"/>
      <c r="E493" s="1028"/>
      <c r="F493" s="1028"/>
      <c r="G493" s="1028"/>
      <c r="H493" s="1028"/>
      <c r="I493" s="1028"/>
      <c r="J493" s="1102"/>
      <c r="K493" s="1028"/>
      <c r="L493" s="1028"/>
      <c r="M493" s="1028"/>
      <c r="N493" s="1028"/>
      <c r="O493" s="1028"/>
      <c r="P493" s="1028"/>
      <c r="Q493" s="1028"/>
      <c r="R493" s="1162"/>
      <c r="S493" s="713"/>
      <c r="T493" s="747"/>
      <c r="U493" s="1028"/>
      <c r="V493" s="1102"/>
      <c r="W493" s="1165"/>
      <c r="X493" s="1028"/>
      <c r="Y493" s="1028"/>
      <c r="Z493" s="1028"/>
      <c r="AA493" s="1028"/>
      <c r="AB493" s="1028"/>
      <c r="AC493" s="1028"/>
      <c r="AD493" s="1028"/>
      <c r="AE493" s="1028"/>
      <c r="AF493" s="1028"/>
      <c r="AG493" s="1028"/>
      <c r="AH493" s="1028"/>
      <c r="AI493" s="1028"/>
      <c r="AJ493" s="1028"/>
      <c r="AK493" s="1028"/>
      <c r="AL493" s="1028"/>
      <c r="AM493" s="1028"/>
      <c r="AN493" s="1028"/>
      <c r="AO493" s="1028"/>
      <c r="AP493" s="1028"/>
      <c r="AQ493" s="1028"/>
      <c r="AR493" s="1028"/>
      <c r="AS493" s="1028"/>
    </row>
    <row r="494" spans="1:45" ht="12.75" customHeight="1">
      <c r="A494" s="1028"/>
      <c r="B494" s="1028"/>
      <c r="C494" s="1028"/>
      <c r="D494" s="1102"/>
      <c r="E494" s="1028"/>
      <c r="F494" s="1028"/>
      <c r="G494" s="1028"/>
      <c r="H494" s="1028"/>
      <c r="I494" s="1028"/>
      <c r="J494" s="1102"/>
      <c r="K494" s="1028"/>
      <c r="L494" s="1028"/>
      <c r="M494" s="1028"/>
      <c r="N494" s="1028"/>
      <c r="O494" s="1028"/>
      <c r="P494" s="1028"/>
      <c r="Q494" s="1028"/>
      <c r="R494" s="1162"/>
      <c r="S494" s="713"/>
      <c r="T494" s="747"/>
      <c r="U494" s="1028"/>
      <c r="V494" s="1102"/>
      <c r="W494" s="1165"/>
      <c r="X494" s="1028"/>
      <c r="Y494" s="1028"/>
      <c r="Z494" s="1028"/>
      <c r="AA494" s="1028"/>
      <c r="AB494" s="1028"/>
      <c r="AC494" s="1028"/>
      <c r="AD494" s="1028"/>
      <c r="AE494" s="1028"/>
      <c r="AF494" s="1028"/>
      <c r="AG494" s="1028"/>
      <c r="AH494" s="1028"/>
      <c r="AI494" s="1028"/>
      <c r="AJ494" s="1028"/>
      <c r="AK494" s="1028"/>
      <c r="AL494" s="1028"/>
      <c r="AM494" s="1028"/>
      <c r="AN494" s="1028"/>
      <c r="AO494" s="1028"/>
      <c r="AP494" s="1028"/>
      <c r="AQ494" s="1028"/>
      <c r="AR494" s="1028"/>
      <c r="AS494" s="1028"/>
    </row>
    <row r="495" spans="1:45" ht="12.75" customHeight="1">
      <c r="A495" s="1028"/>
      <c r="B495" s="1028"/>
      <c r="C495" s="1028"/>
      <c r="D495" s="1102"/>
      <c r="E495" s="1028"/>
      <c r="F495" s="1028"/>
      <c r="G495" s="1028"/>
      <c r="H495" s="1028"/>
      <c r="I495" s="1028"/>
      <c r="J495" s="1102"/>
      <c r="K495" s="1028"/>
      <c r="L495" s="1028"/>
      <c r="M495" s="1028"/>
      <c r="N495" s="1028"/>
      <c r="O495" s="1028"/>
      <c r="P495" s="1028"/>
      <c r="Q495" s="1028"/>
      <c r="R495" s="1162"/>
      <c r="S495" s="713"/>
      <c r="T495" s="747"/>
      <c r="U495" s="1028"/>
      <c r="V495" s="1102"/>
      <c r="W495" s="1165"/>
      <c r="X495" s="1028"/>
      <c r="Y495" s="1028"/>
      <c r="Z495" s="1028"/>
      <c r="AA495" s="1028"/>
      <c r="AB495" s="1028"/>
      <c r="AC495" s="1028"/>
      <c r="AD495" s="1028"/>
      <c r="AE495" s="1028"/>
      <c r="AF495" s="1028"/>
      <c r="AG495" s="1028"/>
      <c r="AH495" s="1028"/>
      <c r="AI495" s="1028"/>
      <c r="AJ495" s="1028"/>
      <c r="AK495" s="1028"/>
      <c r="AL495" s="1028"/>
      <c r="AM495" s="1028"/>
      <c r="AN495" s="1028"/>
      <c r="AO495" s="1028"/>
      <c r="AP495" s="1028"/>
      <c r="AQ495" s="1028"/>
      <c r="AR495" s="1028"/>
      <c r="AS495" s="1028"/>
    </row>
    <row r="496" spans="1:45" ht="12.75" customHeight="1">
      <c r="A496" s="1028"/>
      <c r="B496" s="1028"/>
      <c r="C496" s="1028"/>
      <c r="D496" s="1102"/>
      <c r="E496" s="1028"/>
      <c r="F496" s="1028"/>
      <c r="G496" s="1028"/>
      <c r="H496" s="1028"/>
      <c r="I496" s="1028"/>
      <c r="J496" s="1102"/>
      <c r="K496" s="1028"/>
      <c r="L496" s="1028"/>
      <c r="M496" s="1028"/>
      <c r="N496" s="1028"/>
      <c r="O496" s="1028"/>
      <c r="P496" s="1028"/>
      <c r="Q496" s="1028"/>
      <c r="R496" s="1162"/>
      <c r="S496" s="713"/>
      <c r="T496" s="747"/>
      <c r="U496" s="1028"/>
      <c r="V496" s="1102"/>
      <c r="W496" s="1165"/>
      <c r="X496" s="1028"/>
      <c r="Y496" s="1028"/>
      <c r="Z496" s="1028"/>
      <c r="AA496" s="1028"/>
      <c r="AB496" s="1028"/>
      <c r="AC496" s="1028"/>
      <c r="AD496" s="1028"/>
      <c r="AE496" s="1028"/>
      <c r="AF496" s="1028"/>
      <c r="AG496" s="1028"/>
      <c r="AH496" s="1028"/>
      <c r="AI496" s="1028"/>
      <c r="AJ496" s="1028"/>
      <c r="AK496" s="1028"/>
      <c r="AL496" s="1028"/>
      <c r="AM496" s="1028"/>
      <c r="AN496" s="1028"/>
      <c r="AO496" s="1028"/>
      <c r="AP496" s="1028"/>
      <c r="AQ496" s="1028"/>
      <c r="AR496" s="1028"/>
      <c r="AS496" s="1028"/>
    </row>
    <row r="497" spans="1:45" ht="12.75" customHeight="1">
      <c r="A497" s="1028"/>
      <c r="B497" s="1028"/>
      <c r="C497" s="1028"/>
      <c r="D497" s="1102"/>
      <c r="E497" s="1028"/>
      <c r="F497" s="1028"/>
      <c r="G497" s="1028"/>
      <c r="H497" s="1028"/>
      <c r="I497" s="1028"/>
      <c r="J497" s="1102"/>
      <c r="K497" s="1028"/>
      <c r="L497" s="1028"/>
      <c r="M497" s="1028"/>
      <c r="N497" s="1028"/>
      <c r="O497" s="1028"/>
      <c r="P497" s="1028"/>
      <c r="Q497" s="1028"/>
      <c r="R497" s="1162"/>
      <c r="S497" s="713"/>
      <c r="T497" s="747"/>
      <c r="U497" s="1028"/>
      <c r="V497" s="1102"/>
      <c r="W497" s="1165"/>
      <c r="X497" s="1028"/>
      <c r="Y497" s="1028"/>
      <c r="Z497" s="1028"/>
      <c r="AA497" s="1028"/>
      <c r="AB497" s="1028"/>
      <c r="AC497" s="1028"/>
      <c r="AD497" s="1028"/>
      <c r="AE497" s="1028"/>
      <c r="AF497" s="1028"/>
      <c r="AG497" s="1028"/>
      <c r="AH497" s="1028"/>
      <c r="AI497" s="1028"/>
      <c r="AJ497" s="1028"/>
      <c r="AK497" s="1028"/>
      <c r="AL497" s="1028"/>
      <c r="AM497" s="1028"/>
      <c r="AN497" s="1028"/>
      <c r="AO497" s="1028"/>
      <c r="AP497" s="1028"/>
      <c r="AQ497" s="1028"/>
      <c r="AR497" s="1028"/>
      <c r="AS497" s="1028"/>
    </row>
    <row r="498" spans="1:45" ht="12.75" customHeight="1">
      <c r="A498" s="1028"/>
      <c r="B498" s="1028"/>
      <c r="C498" s="1028"/>
      <c r="D498" s="1102"/>
      <c r="E498" s="1028"/>
      <c r="F498" s="1028"/>
      <c r="G498" s="1028"/>
      <c r="H498" s="1028"/>
      <c r="I498" s="1028"/>
      <c r="J498" s="1102"/>
      <c r="K498" s="1028"/>
      <c r="L498" s="1028"/>
      <c r="M498" s="1028"/>
      <c r="N498" s="1028"/>
      <c r="O498" s="1028"/>
      <c r="P498" s="1028"/>
      <c r="Q498" s="1028"/>
      <c r="R498" s="1162"/>
      <c r="S498" s="713"/>
      <c r="T498" s="747"/>
      <c r="U498" s="1028"/>
      <c r="V498" s="1102"/>
      <c r="W498" s="1165"/>
      <c r="X498" s="1028"/>
      <c r="Y498" s="1028"/>
      <c r="Z498" s="1028"/>
      <c r="AA498" s="1028"/>
      <c r="AB498" s="1028"/>
      <c r="AC498" s="1028"/>
      <c r="AD498" s="1028"/>
      <c r="AE498" s="1028"/>
      <c r="AF498" s="1028"/>
      <c r="AG498" s="1028"/>
      <c r="AH498" s="1028"/>
      <c r="AI498" s="1028"/>
      <c r="AJ498" s="1028"/>
      <c r="AK498" s="1028"/>
      <c r="AL498" s="1028"/>
      <c r="AM498" s="1028"/>
      <c r="AN498" s="1028"/>
      <c r="AO498" s="1028"/>
      <c r="AP498" s="1028"/>
      <c r="AQ498" s="1028"/>
      <c r="AR498" s="1028"/>
      <c r="AS498" s="1028"/>
    </row>
    <row r="499" spans="1:45" ht="12.75" customHeight="1">
      <c r="A499" s="1028"/>
      <c r="B499" s="1028"/>
      <c r="C499" s="1028"/>
      <c r="D499" s="1102"/>
      <c r="E499" s="1028"/>
      <c r="F499" s="1028"/>
      <c r="G499" s="1028"/>
      <c r="H499" s="1028"/>
      <c r="I499" s="1028"/>
      <c r="J499" s="1102"/>
      <c r="K499" s="1028"/>
      <c r="L499" s="1028"/>
      <c r="M499" s="1028"/>
      <c r="N499" s="1028"/>
      <c r="O499" s="1028"/>
      <c r="P499" s="1028"/>
      <c r="Q499" s="1028"/>
      <c r="R499" s="1162"/>
      <c r="S499" s="713"/>
      <c r="T499" s="747"/>
      <c r="U499" s="1028"/>
      <c r="V499" s="1102"/>
      <c r="W499" s="1165"/>
      <c r="X499" s="1028"/>
      <c r="Y499" s="1028"/>
      <c r="Z499" s="1028"/>
      <c r="AA499" s="1028"/>
      <c r="AB499" s="1028"/>
      <c r="AC499" s="1028"/>
      <c r="AD499" s="1028"/>
      <c r="AE499" s="1028"/>
      <c r="AF499" s="1028"/>
      <c r="AG499" s="1028"/>
      <c r="AH499" s="1028"/>
      <c r="AI499" s="1028"/>
      <c r="AJ499" s="1028"/>
      <c r="AK499" s="1028"/>
      <c r="AL499" s="1028"/>
      <c r="AM499" s="1028"/>
      <c r="AN499" s="1028"/>
      <c r="AO499" s="1028"/>
      <c r="AP499" s="1028"/>
      <c r="AQ499" s="1028"/>
      <c r="AR499" s="1028"/>
      <c r="AS499" s="1028"/>
    </row>
    <row r="500" spans="1:45" ht="12.75" customHeight="1">
      <c r="A500" s="1028"/>
      <c r="B500" s="1028"/>
      <c r="C500" s="1028"/>
      <c r="D500" s="1102"/>
      <c r="E500" s="1028"/>
      <c r="F500" s="1028"/>
      <c r="G500" s="1028"/>
      <c r="H500" s="1028"/>
      <c r="I500" s="1028"/>
      <c r="J500" s="1102"/>
      <c r="K500" s="1028"/>
      <c r="L500" s="1028"/>
      <c r="M500" s="1028"/>
      <c r="N500" s="1028"/>
      <c r="O500" s="1028"/>
      <c r="P500" s="1028"/>
      <c r="Q500" s="1028"/>
      <c r="R500" s="1162"/>
      <c r="S500" s="713"/>
      <c r="T500" s="747"/>
      <c r="U500" s="1028"/>
      <c r="V500" s="1102"/>
      <c r="W500" s="1165"/>
      <c r="X500" s="1028"/>
      <c r="Y500" s="1028"/>
      <c r="Z500" s="1028"/>
      <c r="AA500" s="1028"/>
      <c r="AB500" s="1028"/>
      <c r="AC500" s="1028"/>
      <c r="AD500" s="1028"/>
      <c r="AE500" s="1028"/>
      <c r="AF500" s="1028"/>
      <c r="AG500" s="1028"/>
      <c r="AH500" s="1028"/>
      <c r="AI500" s="1028"/>
      <c r="AJ500" s="1028"/>
      <c r="AK500" s="1028"/>
      <c r="AL500" s="1028"/>
      <c r="AM500" s="1028"/>
      <c r="AN500" s="1028"/>
      <c r="AO500" s="1028"/>
      <c r="AP500" s="1028"/>
      <c r="AQ500" s="1028"/>
      <c r="AR500" s="1028"/>
      <c r="AS500" s="1028"/>
    </row>
    <row r="501" spans="1:45" ht="12.75" customHeight="1">
      <c r="A501" s="1028"/>
      <c r="B501" s="1028"/>
      <c r="C501" s="1028"/>
      <c r="D501" s="1102"/>
      <c r="E501" s="1028"/>
      <c r="F501" s="1028"/>
      <c r="G501" s="1028"/>
      <c r="H501" s="1028"/>
      <c r="I501" s="1028"/>
      <c r="J501" s="1102"/>
      <c r="K501" s="1028"/>
      <c r="L501" s="1028"/>
      <c r="M501" s="1028"/>
      <c r="N501" s="1028"/>
      <c r="O501" s="1028"/>
      <c r="P501" s="1028"/>
      <c r="Q501" s="1028"/>
      <c r="R501" s="1162"/>
      <c r="S501" s="713"/>
      <c r="T501" s="747"/>
      <c r="U501" s="1028"/>
      <c r="V501" s="1102"/>
      <c r="W501" s="1165"/>
      <c r="X501" s="1028"/>
      <c r="Y501" s="1028"/>
      <c r="Z501" s="1028"/>
      <c r="AA501" s="1028"/>
      <c r="AB501" s="1028"/>
      <c r="AC501" s="1028"/>
      <c r="AD501" s="1028"/>
      <c r="AE501" s="1028"/>
      <c r="AF501" s="1028"/>
      <c r="AG501" s="1028"/>
      <c r="AH501" s="1028"/>
      <c r="AI501" s="1028"/>
      <c r="AJ501" s="1028"/>
      <c r="AK501" s="1028"/>
      <c r="AL501" s="1028"/>
      <c r="AM501" s="1028"/>
      <c r="AN501" s="1028"/>
      <c r="AO501" s="1028"/>
      <c r="AP501" s="1028"/>
      <c r="AQ501" s="1028"/>
      <c r="AR501" s="1028"/>
      <c r="AS501" s="1028"/>
    </row>
    <row r="502" spans="1:45" ht="12.75" customHeight="1">
      <c r="A502" s="1028"/>
      <c r="B502" s="1028"/>
      <c r="C502" s="1028"/>
      <c r="D502" s="1102"/>
      <c r="E502" s="1028"/>
      <c r="F502" s="1028"/>
      <c r="G502" s="1028"/>
      <c r="H502" s="1028"/>
      <c r="I502" s="1028"/>
      <c r="J502" s="1102"/>
      <c r="K502" s="1028"/>
      <c r="L502" s="1028"/>
      <c r="M502" s="1028"/>
      <c r="N502" s="1028"/>
      <c r="O502" s="1028"/>
      <c r="P502" s="1028"/>
      <c r="Q502" s="1028"/>
      <c r="R502" s="1162"/>
      <c r="S502" s="713"/>
      <c r="T502" s="747"/>
      <c r="U502" s="1028"/>
      <c r="V502" s="1102"/>
      <c r="W502" s="1165"/>
      <c r="X502" s="1028"/>
      <c r="Y502" s="1028"/>
      <c r="Z502" s="1028"/>
      <c r="AA502" s="1028"/>
      <c r="AB502" s="1028"/>
      <c r="AC502" s="1028"/>
      <c r="AD502" s="1028"/>
      <c r="AE502" s="1028"/>
      <c r="AF502" s="1028"/>
      <c r="AG502" s="1028"/>
      <c r="AH502" s="1028"/>
      <c r="AI502" s="1028"/>
      <c r="AJ502" s="1028"/>
      <c r="AK502" s="1028"/>
      <c r="AL502" s="1028"/>
      <c r="AM502" s="1028"/>
      <c r="AN502" s="1028"/>
      <c r="AO502" s="1028"/>
      <c r="AP502" s="1028"/>
      <c r="AQ502" s="1028"/>
      <c r="AR502" s="1028"/>
      <c r="AS502" s="1028"/>
    </row>
    <row r="503" spans="1:45" ht="12.75" customHeight="1">
      <c r="A503" s="1028"/>
      <c r="B503" s="1028"/>
      <c r="C503" s="1028"/>
      <c r="D503" s="1102"/>
      <c r="E503" s="1028"/>
      <c r="F503" s="1028"/>
      <c r="G503" s="1028"/>
      <c r="H503" s="1028"/>
      <c r="I503" s="1028"/>
      <c r="J503" s="1102"/>
      <c r="K503" s="1028"/>
      <c r="L503" s="1028"/>
      <c r="M503" s="1028"/>
      <c r="N503" s="1028"/>
      <c r="O503" s="1028"/>
      <c r="P503" s="1028"/>
      <c r="Q503" s="1028"/>
      <c r="R503" s="1162"/>
      <c r="S503" s="713"/>
      <c r="T503" s="747"/>
      <c r="U503" s="1028"/>
      <c r="V503" s="1102"/>
      <c r="W503" s="1165"/>
      <c r="X503" s="1028"/>
      <c r="Y503" s="1028"/>
      <c r="Z503" s="1028"/>
      <c r="AA503" s="1028"/>
      <c r="AB503" s="1028"/>
      <c r="AC503" s="1028"/>
      <c r="AD503" s="1028"/>
      <c r="AE503" s="1028"/>
      <c r="AF503" s="1028"/>
      <c r="AG503" s="1028"/>
      <c r="AH503" s="1028"/>
      <c r="AI503" s="1028"/>
      <c r="AJ503" s="1028"/>
      <c r="AK503" s="1028"/>
      <c r="AL503" s="1028"/>
      <c r="AM503" s="1028"/>
      <c r="AN503" s="1028"/>
      <c r="AO503" s="1028"/>
      <c r="AP503" s="1028"/>
      <c r="AQ503" s="1028"/>
      <c r="AR503" s="1028"/>
      <c r="AS503" s="1028"/>
    </row>
    <row r="504" spans="1:45" ht="12.75" customHeight="1">
      <c r="A504" s="1028"/>
      <c r="B504" s="1028"/>
      <c r="C504" s="1028"/>
      <c r="D504" s="1102"/>
      <c r="E504" s="1028"/>
      <c r="F504" s="1028"/>
      <c r="G504" s="1028"/>
      <c r="H504" s="1028"/>
      <c r="I504" s="1028"/>
      <c r="J504" s="1102"/>
      <c r="K504" s="1028"/>
      <c r="L504" s="1028"/>
      <c r="M504" s="1028"/>
      <c r="N504" s="1028"/>
      <c r="O504" s="1028"/>
      <c r="P504" s="1028"/>
      <c r="Q504" s="1028"/>
      <c r="R504" s="1162"/>
      <c r="S504" s="713"/>
      <c r="T504" s="747"/>
      <c r="U504" s="1028"/>
      <c r="V504" s="1102"/>
      <c r="W504" s="1165"/>
      <c r="X504" s="1028"/>
      <c r="Y504" s="1028"/>
      <c r="Z504" s="1028"/>
      <c r="AA504" s="1028"/>
      <c r="AB504" s="1028"/>
      <c r="AC504" s="1028"/>
      <c r="AD504" s="1028"/>
      <c r="AE504" s="1028"/>
      <c r="AF504" s="1028"/>
      <c r="AG504" s="1028"/>
      <c r="AH504" s="1028"/>
      <c r="AI504" s="1028"/>
      <c r="AJ504" s="1028"/>
      <c r="AK504" s="1028"/>
      <c r="AL504" s="1028"/>
      <c r="AM504" s="1028"/>
      <c r="AN504" s="1028"/>
      <c r="AO504" s="1028"/>
      <c r="AP504" s="1028"/>
      <c r="AQ504" s="1028"/>
      <c r="AR504" s="1028"/>
      <c r="AS504" s="1028"/>
    </row>
    <row r="505" spans="1:45" ht="12.75" customHeight="1">
      <c r="A505" s="1028"/>
      <c r="B505" s="1028"/>
      <c r="C505" s="1028"/>
      <c r="D505" s="1102"/>
      <c r="E505" s="1028"/>
      <c r="F505" s="1028"/>
      <c r="G505" s="1028"/>
      <c r="H505" s="1028"/>
      <c r="I505" s="1028"/>
      <c r="J505" s="1102"/>
      <c r="K505" s="1028"/>
      <c r="L505" s="1028"/>
      <c r="M505" s="1028"/>
      <c r="N505" s="1028"/>
      <c r="O505" s="1028"/>
      <c r="P505" s="1028"/>
      <c r="Q505" s="1028"/>
      <c r="R505" s="1162"/>
      <c r="S505" s="713"/>
      <c r="T505" s="747"/>
      <c r="U505" s="1028"/>
      <c r="V505" s="1102"/>
      <c r="W505" s="1165"/>
      <c r="X505" s="1028"/>
      <c r="Y505" s="1028"/>
      <c r="Z505" s="1028"/>
      <c r="AA505" s="1028"/>
      <c r="AB505" s="1028"/>
      <c r="AC505" s="1028"/>
      <c r="AD505" s="1028"/>
      <c r="AE505" s="1028"/>
      <c r="AF505" s="1028"/>
      <c r="AG505" s="1028"/>
      <c r="AH505" s="1028"/>
      <c r="AI505" s="1028"/>
      <c r="AJ505" s="1028"/>
      <c r="AK505" s="1028"/>
      <c r="AL505" s="1028"/>
      <c r="AM505" s="1028"/>
      <c r="AN505" s="1028"/>
      <c r="AO505" s="1028"/>
      <c r="AP505" s="1028"/>
      <c r="AQ505" s="1028"/>
      <c r="AR505" s="1028"/>
      <c r="AS505" s="1028"/>
    </row>
    <row r="506" spans="1:45" ht="12.75" customHeight="1">
      <c r="A506" s="1028"/>
      <c r="B506" s="1028"/>
      <c r="C506" s="1028"/>
      <c r="D506" s="1102"/>
      <c r="E506" s="1028"/>
      <c r="F506" s="1028"/>
      <c r="G506" s="1028"/>
      <c r="H506" s="1028"/>
      <c r="I506" s="1028"/>
      <c r="J506" s="1102"/>
      <c r="K506" s="1028"/>
      <c r="L506" s="1028"/>
      <c r="M506" s="1028"/>
      <c r="N506" s="1028"/>
      <c r="O506" s="1028"/>
      <c r="P506" s="1028"/>
      <c r="Q506" s="1028"/>
      <c r="R506" s="1162"/>
      <c r="S506" s="713"/>
      <c r="T506" s="747"/>
      <c r="U506" s="1028"/>
      <c r="V506" s="1102"/>
      <c r="W506" s="1165"/>
      <c r="X506" s="1028"/>
      <c r="Y506" s="1028"/>
      <c r="Z506" s="1028"/>
      <c r="AA506" s="1028"/>
      <c r="AB506" s="1028"/>
      <c r="AC506" s="1028"/>
      <c r="AD506" s="1028"/>
      <c r="AE506" s="1028"/>
      <c r="AF506" s="1028"/>
      <c r="AG506" s="1028"/>
      <c r="AH506" s="1028"/>
      <c r="AI506" s="1028"/>
      <c r="AJ506" s="1028"/>
      <c r="AK506" s="1028"/>
      <c r="AL506" s="1028"/>
      <c r="AM506" s="1028"/>
      <c r="AN506" s="1028"/>
      <c r="AO506" s="1028"/>
      <c r="AP506" s="1028"/>
      <c r="AQ506" s="1028"/>
      <c r="AR506" s="1028"/>
      <c r="AS506" s="1028"/>
    </row>
    <row r="507" spans="1:45" ht="12.75" customHeight="1">
      <c r="A507" s="1028"/>
      <c r="B507" s="1028"/>
      <c r="C507" s="1028"/>
      <c r="D507" s="1102"/>
      <c r="E507" s="1028"/>
      <c r="F507" s="1028"/>
      <c r="G507" s="1028"/>
      <c r="H507" s="1028"/>
      <c r="I507" s="1028"/>
      <c r="J507" s="1102"/>
      <c r="K507" s="1028"/>
      <c r="L507" s="1028"/>
      <c r="M507" s="1028"/>
      <c r="N507" s="1028"/>
      <c r="O507" s="1028"/>
      <c r="P507" s="1028"/>
      <c r="Q507" s="1028"/>
      <c r="R507" s="1162"/>
      <c r="S507" s="713"/>
      <c r="T507" s="747"/>
      <c r="U507" s="1028"/>
      <c r="V507" s="1102"/>
      <c r="W507" s="1165"/>
      <c r="X507" s="1028"/>
      <c r="Y507" s="1028"/>
      <c r="Z507" s="1028"/>
      <c r="AA507" s="1028"/>
      <c r="AB507" s="1028"/>
      <c r="AC507" s="1028"/>
      <c r="AD507" s="1028"/>
      <c r="AE507" s="1028"/>
      <c r="AF507" s="1028"/>
      <c r="AG507" s="1028"/>
      <c r="AH507" s="1028"/>
      <c r="AI507" s="1028"/>
      <c r="AJ507" s="1028"/>
      <c r="AK507" s="1028"/>
      <c r="AL507" s="1028"/>
      <c r="AM507" s="1028"/>
      <c r="AN507" s="1028"/>
      <c r="AO507" s="1028"/>
      <c r="AP507" s="1028"/>
      <c r="AQ507" s="1028"/>
      <c r="AR507" s="1028"/>
      <c r="AS507" s="1028"/>
    </row>
    <row r="508" spans="1:45" ht="12.75" customHeight="1">
      <c r="A508" s="1028"/>
      <c r="B508" s="1028"/>
      <c r="C508" s="1028"/>
      <c r="D508" s="1102"/>
      <c r="E508" s="1028"/>
      <c r="F508" s="1028"/>
      <c r="G508" s="1028"/>
      <c r="H508" s="1028"/>
      <c r="I508" s="1028"/>
      <c r="J508" s="1102"/>
      <c r="K508" s="1028"/>
      <c r="L508" s="1028"/>
      <c r="M508" s="1028"/>
      <c r="N508" s="1028"/>
      <c r="O508" s="1028"/>
      <c r="P508" s="1028"/>
      <c r="Q508" s="1028"/>
      <c r="R508" s="1162"/>
      <c r="S508" s="713"/>
      <c r="T508" s="747"/>
      <c r="U508" s="1028"/>
      <c r="V508" s="1102"/>
      <c r="W508" s="1165"/>
      <c r="X508" s="1028"/>
      <c r="Y508" s="1028"/>
      <c r="Z508" s="1028"/>
      <c r="AA508" s="1028"/>
      <c r="AB508" s="1028"/>
      <c r="AC508" s="1028"/>
      <c r="AD508" s="1028"/>
      <c r="AE508" s="1028"/>
      <c r="AF508" s="1028"/>
      <c r="AG508" s="1028"/>
      <c r="AH508" s="1028"/>
      <c r="AI508" s="1028"/>
      <c r="AJ508" s="1028"/>
      <c r="AK508" s="1028"/>
      <c r="AL508" s="1028"/>
      <c r="AM508" s="1028"/>
      <c r="AN508" s="1028"/>
      <c r="AO508" s="1028"/>
      <c r="AP508" s="1028"/>
      <c r="AQ508" s="1028"/>
      <c r="AR508" s="1028"/>
      <c r="AS508" s="1028"/>
    </row>
    <row r="509" spans="1:45" ht="12.75" customHeight="1">
      <c r="A509" s="1028"/>
      <c r="B509" s="1028"/>
      <c r="C509" s="1028"/>
      <c r="D509" s="1102"/>
      <c r="E509" s="1028"/>
      <c r="F509" s="1028"/>
      <c r="G509" s="1028"/>
      <c r="H509" s="1028"/>
      <c r="I509" s="1028"/>
      <c r="J509" s="1102"/>
      <c r="K509" s="1028"/>
      <c r="L509" s="1028"/>
      <c r="M509" s="1028"/>
      <c r="N509" s="1028"/>
      <c r="O509" s="1028"/>
      <c r="P509" s="1028"/>
      <c r="Q509" s="1028"/>
      <c r="R509" s="1162"/>
      <c r="S509" s="713"/>
      <c r="T509" s="747"/>
      <c r="U509" s="1028"/>
      <c r="V509" s="1102"/>
      <c r="W509" s="1165"/>
      <c r="X509" s="1028"/>
      <c r="Y509" s="1028"/>
      <c r="Z509" s="1028"/>
      <c r="AA509" s="1028"/>
      <c r="AB509" s="1028"/>
      <c r="AC509" s="1028"/>
      <c r="AD509" s="1028"/>
      <c r="AE509" s="1028"/>
      <c r="AF509" s="1028"/>
      <c r="AG509" s="1028"/>
      <c r="AH509" s="1028"/>
      <c r="AI509" s="1028"/>
      <c r="AJ509" s="1028"/>
      <c r="AK509" s="1028"/>
      <c r="AL509" s="1028"/>
      <c r="AM509" s="1028"/>
      <c r="AN509" s="1028"/>
      <c r="AO509" s="1028"/>
      <c r="AP509" s="1028"/>
      <c r="AQ509" s="1028"/>
      <c r="AR509" s="1028"/>
      <c r="AS509" s="1028"/>
    </row>
    <row r="510" spans="1:45" ht="12.75" customHeight="1">
      <c r="A510" s="1028"/>
      <c r="B510" s="1028"/>
      <c r="C510" s="1028"/>
      <c r="D510" s="1102"/>
      <c r="E510" s="1028"/>
      <c r="F510" s="1028"/>
      <c r="G510" s="1028"/>
      <c r="H510" s="1028"/>
      <c r="I510" s="1028"/>
      <c r="J510" s="1102"/>
      <c r="K510" s="1028"/>
      <c r="L510" s="1028"/>
      <c r="M510" s="1028"/>
      <c r="N510" s="1028"/>
      <c r="O510" s="1028"/>
      <c r="P510" s="1028"/>
      <c r="Q510" s="1028"/>
      <c r="R510" s="1162"/>
      <c r="S510" s="713"/>
      <c r="T510" s="747"/>
      <c r="U510" s="1028"/>
      <c r="V510" s="1102"/>
      <c r="W510" s="1165"/>
      <c r="X510" s="1028"/>
      <c r="Y510" s="1028"/>
      <c r="Z510" s="1028"/>
      <c r="AA510" s="1028"/>
      <c r="AB510" s="1028"/>
      <c r="AC510" s="1028"/>
      <c r="AD510" s="1028"/>
      <c r="AE510" s="1028"/>
      <c r="AF510" s="1028"/>
      <c r="AG510" s="1028"/>
      <c r="AH510" s="1028"/>
      <c r="AI510" s="1028"/>
      <c r="AJ510" s="1028"/>
      <c r="AK510" s="1028"/>
      <c r="AL510" s="1028"/>
      <c r="AM510" s="1028"/>
      <c r="AN510" s="1028"/>
      <c r="AO510" s="1028"/>
      <c r="AP510" s="1028"/>
      <c r="AQ510" s="1028"/>
      <c r="AR510" s="1028"/>
      <c r="AS510" s="1028"/>
    </row>
    <row r="511" spans="1:45" ht="12.75" customHeight="1">
      <c r="A511" s="1028"/>
      <c r="B511" s="1028"/>
      <c r="C511" s="1028"/>
      <c r="D511" s="1102"/>
      <c r="E511" s="1028"/>
      <c r="F511" s="1028"/>
      <c r="G511" s="1028"/>
      <c r="H511" s="1028"/>
      <c r="I511" s="1028"/>
      <c r="J511" s="1102"/>
      <c r="K511" s="1028"/>
      <c r="L511" s="1028"/>
      <c r="M511" s="1028"/>
      <c r="N511" s="1028"/>
      <c r="O511" s="1028"/>
      <c r="P511" s="1028"/>
      <c r="Q511" s="1028"/>
      <c r="R511" s="1162"/>
      <c r="S511" s="713"/>
      <c r="T511" s="747"/>
      <c r="U511" s="1028"/>
      <c r="V511" s="1102"/>
      <c r="W511" s="1165"/>
      <c r="X511" s="1028"/>
      <c r="Y511" s="1028"/>
      <c r="Z511" s="1028"/>
      <c r="AA511" s="1028"/>
      <c r="AB511" s="1028"/>
      <c r="AC511" s="1028"/>
      <c r="AD511" s="1028"/>
      <c r="AE511" s="1028"/>
      <c r="AF511" s="1028"/>
      <c r="AG511" s="1028"/>
      <c r="AH511" s="1028"/>
      <c r="AI511" s="1028"/>
      <c r="AJ511" s="1028"/>
      <c r="AK511" s="1028"/>
      <c r="AL511" s="1028"/>
      <c r="AM511" s="1028"/>
      <c r="AN511" s="1028"/>
      <c r="AO511" s="1028"/>
      <c r="AP511" s="1028"/>
      <c r="AQ511" s="1028"/>
      <c r="AR511" s="1028"/>
      <c r="AS511" s="1028"/>
    </row>
    <row r="512" spans="1:45" ht="12.75" customHeight="1">
      <c r="A512" s="1028"/>
      <c r="B512" s="1028"/>
      <c r="C512" s="1028"/>
      <c r="D512" s="1102"/>
      <c r="E512" s="1028"/>
      <c r="F512" s="1028"/>
      <c r="G512" s="1028"/>
      <c r="H512" s="1028"/>
      <c r="I512" s="1028"/>
      <c r="J512" s="1102"/>
      <c r="K512" s="1028"/>
      <c r="L512" s="1028"/>
      <c r="M512" s="1028"/>
      <c r="N512" s="1028"/>
      <c r="O512" s="1028"/>
      <c r="P512" s="1028"/>
      <c r="Q512" s="1028"/>
      <c r="R512" s="1162"/>
      <c r="S512" s="713"/>
      <c r="T512" s="747"/>
      <c r="U512" s="1028"/>
      <c r="V512" s="1102"/>
      <c r="W512" s="1165"/>
      <c r="X512" s="1028"/>
      <c r="Y512" s="1028"/>
      <c r="Z512" s="1028"/>
      <c r="AA512" s="1028"/>
      <c r="AB512" s="1028"/>
      <c r="AC512" s="1028"/>
      <c r="AD512" s="1028"/>
      <c r="AE512" s="1028"/>
      <c r="AF512" s="1028"/>
      <c r="AG512" s="1028"/>
      <c r="AH512" s="1028"/>
      <c r="AI512" s="1028"/>
      <c r="AJ512" s="1028"/>
      <c r="AK512" s="1028"/>
      <c r="AL512" s="1028"/>
      <c r="AM512" s="1028"/>
      <c r="AN512" s="1028"/>
      <c r="AO512" s="1028"/>
      <c r="AP512" s="1028"/>
      <c r="AQ512" s="1028"/>
      <c r="AR512" s="1028"/>
      <c r="AS512" s="1028"/>
    </row>
    <row r="513" spans="1:45" ht="12.75" customHeight="1">
      <c r="A513" s="1028"/>
      <c r="B513" s="1028"/>
      <c r="C513" s="1028"/>
      <c r="D513" s="1102"/>
      <c r="E513" s="1028"/>
      <c r="F513" s="1028"/>
      <c r="G513" s="1028"/>
      <c r="H513" s="1028"/>
      <c r="I513" s="1028"/>
      <c r="J513" s="1102"/>
      <c r="K513" s="1028"/>
      <c r="L513" s="1028"/>
      <c r="M513" s="1028"/>
      <c r="N513" s="1028"/>
      <c r="O513" s="1028"/>
      <c r="P513" s="1028"/>
      <c r="Q513" s="1028"/>
      <c r="R513" s="1162"/>
      <c r="S513" s="713"/>
      <c r="T513" s="747"/>
      <c r="U513" s="1028"/>
      <c r="V513" s="1102"/>
      <c r="W513" s="1165"/>
      <c r="X513" s="1028"/>
      <c r="Y513" s="1028"/>
      <c r="Z513" s="1028"/>
      <c r="AA513" s="1028"/>
      <c r="AB513" s="1028"/>
      <c r="AC513" s="1028"/>
      <c r="AD513" s="1028"/>
      <c r="AE513" s="1028"/>
      <c r="AF513" s="1028"/>
      <c r="AG513" s="1028"/>
      <c r="AH513" s="1028"/>
      <c r="AI513" s="1028"/>
      <c r="AJ513" s="1028"/>
      <c r="AK513" s="1028"/>
      <c r="AL513" s="1028"/>
      <c r="AM513" s="1028"/>
      <c r="AN513" s="1028"/>
      <c r="AO513" s="1028"/>
      <c r="AP513" s="1028"/>
      <c r="AQ513" s="1028"/>
      <c r="AR513" s="1028"/>
      <c r="AS513" s="1028"/>
    </row>
    <row r="514" spans="1:45" ht="12.75" customHeight="1">
      <c r="A514" s="1028"/>
      <c r="B514" s="1028"/>
      <c r="C514" s="1028"/>
      <c r="D514" s="1102"/>
      <c r="E514" s="1028"/>
      <c r="F514" s="1028"/>
      <c r="G514" s="1028"/>
      <c r="H514" s="1028"/>
      <c r="I514" s="1028"/>
      <c r="J514" s="1102"/>
      <c r="K514" s="1028"/>
      <c r="L514" s="1028"/>
      <c r="M514" s="1028"/>
      <c r="N514" s="1028"/>
      <c r="O514" s="1028"/>
      <c r="P514" s="1028"/>
      <c r="Q514" s="1028"/>
      <c r="R514" s="1162"/>
      <c r="S514" s="713"/>
      <c r="T514" s="747"/>
      <c r="U514" s="1028"/>
      <c r="V514" s="1102"/>
      <c r="W514" s="1165"/>
      <c r="X514" s="1028"/>
      <c r="Y514" s="1028"/>
      <c r="Z514" s="1028"/>
      <c r="AA514" s="1028"/>
      <c r="AB514" s="1028"/>
      <c r="AC514" s="1028"/>
      <c r="AD514" s="1028"/>
      <c r="AE514" s="1028"/>
      <c r="AF514" s="1028"/>
      <c r="AG514" s="1028"/>
      <c r="AH514" s="1028"/>
      <c r="AI514" s="1028"/>
      <c r="AJ514" s="1028"/>
      <c r="AK514" s="1028"/>
      <c r="AL514" s="1028"/>
      <c r="AM514" s="1028"/>
      <c r="AN514" s="1028"/>
      <c r="AO514" s="1028"/>
      <c r="AP514" s="1028"/>
      <c r="AQ514" s="1028"/>
      <c r="AR514" s="1028"/>
      <c r="AS514" s="1028"/>
    </row>
    <row r="515" spans="1:45" ht="12.75" customHeight="1">
      <c r="A515" s="1028"/>
      <c r="B515" s="1028"/>
      <c r="C515" s="1028"/>
      <c r="D515" s="1102"/>
      <c r="E515" s="1028"/>
      <c r="F515" s="1028"/>
      <c r="G515" s="1028"/>
      <c r="H515" s="1028"/>
      <c r="I515" s="1028"/>
      <c r="J515" s="1102"/>
      <c r="K515" s="1028"/>
      <c r="L515" s="1028"/>
      <c r="M515" s="1028"/>
      <c r="N515" s="1028"/>
      <c r="O515" s="1028"/>
      <c r="P515" s="1028"/>
      <c r="Q515" s="1028"/>
      <c r="R515" s="1162"/>
      <c r="S515" s="713"/>
      <c r="T515" s="747"/>
      <c r="U515" s="1028"/>
      <c r="V515" s="1102"/>
      <c r="W515" s="1165"/>
      <c r="X515" s="1028"/>
      <c r="Y515" s="1028"/>
      <c r="Z515" s="1028"/>
      <c r="AA515" s="1028"/>
      <c r="AB515" s="1028"/>
      <c r="AC515" s="1028"/>
      <c r="AD515" s="1028"/>
      <c r="AE515" s="1028"/>
      <c r="AF515" s="1028"/>
      <c r="AG515" s="1028"/>
      <c r="AH515" s="1028"/>
      <c r="AI515" s="1028"/>
      <c r="AJ515" s="1028"/>
      <c r="AK515" s="1028"/>
      <c r="AL515" s="1028"/>
      <c r="AM515" s="1028"/>
      <c r="AN515" s="1028"/>
      <c r="AO515" s="1028"/>
      <c r="AP515" s="1028"/>
      <c r="AQ515" s="1028"/>
      <c r="AR515" s="1028"/>
      <c r="AS515" s="1028"/>
    </row>
    <row r="516" spans="1:45" ht="12.75" customHeight="1">
      <c r="A516" s="1028"/>
      <c r="B516" s="1028"/>
      <c r="C516" s="1028"/>
      <c r="D516" s="1102"/>
      <c r="E516" s="1028"/>
      <c r="F516" s="1028"/>
      <c r="G516" s="1028"/>
      <c r="H516" s="1028"/>
      <c r="I516" s="1028"/>
      <c r="J516" s="1102"/>
      <c r="K516" s="1028"/>
      <c r="L516" s="1028"/>
      <c r="M516" s="1028"/>
      <c r="N516" s="1028"/>
      <c r="O516" s="1028"/>
      <c r="P516" s="1028"/>
      <c r="Q516" s="1028"/>
      <c r="R516" s="1162"/>
      <c r="S516" s="713"/>
      <c r="T516" s="747"/>
      <c r="U516" s="1028"/>
      <c r="V516" s="1102"/>
      <c r="W516" s="1165"/>
      <c r="X516" s="1028"/>
      <c r="Y516" s="1028"/>
      <c r="Z516" s="1028"/>
      <c r="AA516" s="1028"/>
      <c r="AB516" s="1028"/>
      <c r="AC516" s="1028"/>
      <c r="AD516" s="1028"/>
      <c r="AE516" s="1028"/>
      <c r="AF516" s="1028"/>
      <c r="AG516" s="1028"/>
      <c r="AH516" s="1028"/>
      <c r="AI516" s="1028"/>
      <c r="AJ516" s="1028"/>
      <c r="AK516" s="1028"/>
      <c r="AL516" s="1028"/>
      <c r="AM516" s="1028"/>
      <c r="AN516" s="1028"/>
      <c r="AO516" s="1028"/>
      <c r="AP516" s="1028"/>
      <c r="AQ516" s="1028"/>
      <c r="AR516" s="1028"/>
      <c r="AS516" s="1028"/>
    </row>
    <row r="517" spans="1:45" ht="12.75" customHeight="1">
      <c r="A517" s="1028"/>
      <c r="B517" s="1028"/>
      <c r="C517" s="1028"/>
      <c r="D517" s="1102"/>
      <c r="E517" s="1028"/>
      <c r="F517" s="1028"/>
      <c r="G517" s="1028"/>
      <c r="H517" s="1028"/>
      <c r="I517" s="1028"/>
      <c r="J517" s="1102"/>
      <c r="K517" s="1028"/>
      <c r="L517" s="1028"/>
      <c r="M517" s="1028"/>
      <c r="N517" s="1028"/>
      <c r="O517" s="1028"/>
      <c r="P517" s="1028"/>
      <c r="Q517" s="1028"/>
      <c r="R517" s="1162"/>
      <c r="S517" s="713"/>
      <c r="T517" s="747"/>
      <c r="U517" s="1028"/>
      <c r="V517" s="1102"/>
      <c r="W517" s="1165"/>
      <c r="X517" s="1028"/>
      <c r="Y517" s="1028"/>
      <c r="Z517" s="1028"/>
      <c r="AA517" s="1028"/>
      <c r="AB517" s="1028"/>
      <c r="AC517" s="1028"/>
      <c r="AD517" s="1028"/>
      <c r="AE517" s="1028"/>
      <c r="AF517" s="1028"/>
      <c r="AG517" s="1028"/>
      <c r="AH517" s="1028"/>
      <c r="AI517" s="1028"/>
      <c r="AJ517" s="1028"/>
      <c r="AK517" s="1028"/>
      <c r="AL517" s="1028"/>
      <c r="AM517" s="1028"/>
      <c r="AN517" s="1028"/>
      <c r="AO517" s="1028"/>
      <c r="AP517" s="1028"/>
      <c r="AQ517" s="1028"/>
      <c r="AR517" s="1028"/>
      <c r="AS517" s="1028"/>
    </row>
    <row r="518" spans="1:45" ht="12.75" customHeight="1">
      <c r="A518" s="1028"/>
      <c r="B518" s="1028"/>
      <c r="C518" s="1028"/>
      <c r="D518" s="1102"/>
      <c r="E518" s="1028"/>
      <c r="F518" s="1028"/>
      <c r="G518" s="1028"/>
      <c r="H518" s="1028"/>
      <c r="I518" s="1028"/>
      <c r="J518" s="1102"/>
      <c r="K518" s="1028"/>
      <c r="L518" s="1028"/>
      <c r="M518" s="1028"/>
      <c r="N518" s="1028"/>
      <c r="O518" s="1028"/>
      <c r="P518" s="1028"/>
      <c r="Q518" s="1028"/>
      <c r="R518" s="1162"/>
      <c r="S518" s="713"/>
      <c r="T518" s="747"/>
      <c r="U518" s="1028"/>
      <c r="V518" s="1102"/>
      <c r="W518" s="1165"/>
      <c r="X518" s="1028"/>
      <c r="Y518" s="1028"/>
      <c r="Z518" s="1028"/>
      <c r="AA518" s="1028"/>
      <c r="AB518" s="1028"/>
      <c r="AC518" s="1028"/>
      <c r="AD518" s="1028"/>
      <c r="AE518" s="1028"/>
      <c r="AF518" s="1028"/>
      <c r="AG518" s="1028"/>
      <c r="AH518" s="1028"/>
      <c r="AI518" s="1028"/>
      <c r="AJ518" s="1028"/>
      <c r="AK518" s="1028"/>
      <c r="AL518" s="1028"/>
      <c r="AM518" s="1028"/>
      <c r="AN518" s="1028"/>
      <c r="AO518" s="1028"/>
      <c r="AP518" s="1028"/>
      <c r="AQ518" s="1028"/>
      <c r="AR518" s="1028"/>
      <c r="AS518" s="1028"/>
    </row>
    <row r="519" spans="1:45" ht="12.75" customHeight="1">
      <c r="A519" s="1028"/>
      <c r="B519" s="1028"/>
      <c r="C519" s="1028"/>
      <c r="D519" s="1102"/>
      <c r="E519" s="1028"/>
      <c r="F519" s="1028"/>
      <c r="G519" s="1028"/>
      <c r="H519" s="1028"/>
      <c r="I519" s="1028"/>
      <c r="J519" s="1102"/>
      <c r="K519" s="1028"/>
      <c r="L519" s="1028"/>
      <c r="M519" s="1028"/>
      <c r="N519" s="1028"/>
      <c r="O519" s="1028"/>
      <c r="P519" s="1028"/>
      <c r="Q519" s="1028"/>
      <c r="R519" s="1162"/>
      <c r="S519" s="713"/>
      <c r="T519" s="747"/>
      <c r="U519" s="1028"/>
      <c r="V519" s="1102"/>
      <c r="W519" s="1165"/>
      <c r="X519" s="1028"/>
      <c r="Y519" s="1028"/>
      <c r="Z519" s="1028"/>
      <c r="AA519" s="1028"/>
      <c r="AB519" s="1028"/>
      <c r="AC519" s="1028"/>
      <c r="AD519" s="1028"/>
      <c r="AE519" s="1028"/>
      <c r="AF519" s="1028"/>
      <c r="AG519" s="1028"/>
      <c r="AH519" s="1028"/>
      <c r="AI519" s="1028"/>
      <c r="AJ519" s="1028"/>
      <c r="AK519" s="1028"/>
      <c r="AL519" s="1028"/>
      <c r="AM519" s="1028"/>
      <c r="AN519" s="1028"/>
      <c r="AO519" s="1028"/>
      <c r="AP519" s="1028"/>
      <c r="AQ519" s="1028"/>
      <c r="AR519" s="1028"/>
      <c r="AS519" s="1028"/>
    </row>
    <row r="520" spans="1:45" ht="12.75" customHeight="1">
      <c r="A520" s="1028"/>
      <c r="B520" s="1028"/>
      <c r="C520" s="1028"/>
      <c r="D520" s="1102"/>
      <c r="E520" s="1028"/>
      <c r="F520" s="1028"/>
      <c r="G520" s="1028"/>
      <c r="H520" s="1028"/>
      <c r="I520" s="1028"/>
      <c r="J520" s="1102"/>
      <c r="K520" s="1028"/>
      <c r="L520" s="1028"/>
      <c r="M520" s="1028"/>
      <c r="N520" s="1028"/>
      <c r="O520" s="1028"/>
      <c r="P520" s="1028"/>
      <c r="Q520" s="1028"/>
      <c r="R520" s="1162"/>
      <c r="S520" s="713"/>
      <c r="T520" s="747"/>
      <c r="U520" s="1028"/>
      <c r="V520" s="1102"/>
      <c r="W520" s="1165"/>
      <c r="X520" s="1028"/>
      <c r="Y520" s="1028"/>
      <c r="Z520" s="1028"/>
      <c r="AA520" s="1028"/>
      <c r="AB520" s="1028"/>
      <c r="AC520" s="1028"/>
      <c r="AD520" s="1028"/>
      <c r="AE520" s="1028"/>
      <c r="AF520" s="1028"/>
      <c r="AG520" s="1028"/>
      <c r="AH520" s="1028"/>
      <c r="AI520" s="1028"/>
      <c r="AJ520" s="1028"/>
      <c r="AK520" s="1028"/>
      <c r="AL520" s="1028"/>
      <c r="AM520" s="1028"/>
      <c r="AN520" s="1028"/>
      <c r="AO520" s="1028"/>
      <c r="AP520" s="1028"/>
      <c r="AQ520" s="1028"/>
      <c r="AR520" s="1028"/>
      <c r="AS520" s="1028"/>
    </row>
    <row r="521" spans="1:45" ht="12.75" customHeight="1">
      <c r="A521" s="1028"/>
      <c r="B521" s="1028"/>
      <c r="C521" s="1028"/>
      <c r="D521" s="1102"/>
      <c r="E521" s="1028"/>
      <c r="F521" s="1028"/>
      <c r="G521" s="1028"/>
      <c r="H521" s="1028"/>
      <c r="I521" s="1028"/>
      <c r="J521" s="1102"/>
      <c r="K521" s="1028"/>
      <c r="L521" s="1028"/>
      <c r="M521" s="1028"/>
      <c r="N521" s="1028"/>
      <c r="O521" s="1028"/>
      <c r="P521" s="1028"/>
      <c r="Q521" s="1028"/>
      <c r="R521" s="1162"/>
      <c r="S521" s="713"/>
      <c r="T521" s="747"/>
      <c r="U521" s="1028"/>
      <c r="V521" s="1102"/>
      <c r="W521" s="1165"/>
      <c r="X521" s="1028"/>
      <c r="Y521" s="1028"/>
      <c r="Z521" s="1028"/>
      <c r="AA521" s="1028"/>
      <c r="AB521" s="1028"/>
      <c r="AC521" s="1028"/>
      <c r="AD521" s="1028"/>
      <c r="AE521" s="1028"/>
      <c r="AF521" s="1028"/>
      <c r="AG521" s="1028"/>
      <c r="AH521" s="1028"/>
      <c r="AI521" s="1028"/>
      <c r="AJ521" s="1028"/>
      <c r="AK521" s="1028"/>
      <c r="AL521" s="1028"/>
      <c r="AM521" s="1028"/>
      <c r="AN521" s="1028"/>
      <c r="AO521" s="1028"/>
      <c r="AP521" s="1028"/>
      <c r="AQ521" s="1028"/>
      <c r="AR521" s="1028"/>
      <c r="AS521" s="1028"/>
    </row>
    <row r="522" spans="1:45" ht="12.75" customHeight="1">
      <c r="A522" s="1028"/>
      <c r="B522" s="1028"/>
      <c r="C522" s="1028"/>
      <c r="D522" s="1102"/>
      <c r="E522" s="1028"/>
      <c r="F522" s="1028"/>
      <c r="G522" s="1028"/>
      <c r="H522" s="1028"/>
      <c r="I522" s="1028"/>
      <c r="J522" s="1102"/>
      <c r="K522" s="1028"/>
      <c r="L522" s="1028"/>
      <c r="M522" s="1028"/>
      <c r="N522" s="1028"/>
      <c r="O522" s="1028"/>
      <c r="P522" s="1028"/>
      <c r="Q522" s="1028"/>
      <c r="R522" s="1162"/>
      <c r="S522" s="713"/>
      <c r="T522" s="747"/>
      <c r="U522" s="1028"/>
      <c r="V522" s="1102"/>
      <c r="W522" s="1165"/>
      <c r="X522" s="1028"/>
      <c r="Y522" s="1028"/>
      <c r="Z522" s="1028"/>
      <c r="AA522" s="1028"/>
      <c r="AB522" s="1028"/>
      <c r="AC522" s="1028"/>
      <c r="AD522" s="1028"/>
      <c r="AE522" s="1028"/>
      <c r="AF522" s="1028"/>
      <c r="AG522" s="1028"/>
      <c r="AH522" s="1028"/>
      <c r="AI522" s="1028"/>
      <c r="AJ522" s="1028"/>
      <c r="AK522" s="1028"/>
      <c r="AL522" s="1028"/>
      <c r="AM522" s="1028"/>
      <c r="AN522" s="1028"/>
      <c r="AO522" s="1028"/>
      <c r="AP522" s="1028"/>
      <c r="AQ522" s="1028"/>
      <c r="AR522" s="1028"/>
      <c r="AS522" s="1028"/>
    </row>
    <row r="523" spans="1:45" ht="12.75" customHeight="1">
      <c r="A523" s="1028"/>
      <c r="B523" s="1028"/>
      <c r="C523" s="1028"/>
      <c r="D523" s="1102"/>
      <c r="E523" s="1028"/>
      <c r="F523" s="1028"/>
      <c r="G523" s="1028"/>
      <c r="H523" s="1028"/>
      <c r="I523" s="1028"/>
      <c r="J523" s="1102"/>
      <c r="K523" s="1028"/>
      <c r="L523" s="1028"/>
      <c r="M523" s="1028"/>
      <c r="N523" s="1028"/>
      <c r="O523" s="1028"/>
      <c r="P523" s="1028"/>
      <c r="Q523" s="1028"/>
      <c r="R523" s="1162"/>
      <c r="S523" s="713"/>
      <c r="T523" s="747"/>
      <c r="U523" s="1028"/>
      <c r="V523" s="1102"/>
      <c r="W523" s="1165"/>
      <c r="X523" s="1028"/>
      <c r="Y523" s="1028"/>
      <c r="Z523" s="1028"/>
      <c r="AA523" s="1028"/>
      <c r="AB523" s="1028"/>
      <c r="AC523" s="1028"/>
      <c r="AD523" s="1028"/>
      <c r="AE523" s="1028"/>
      <c r="AF523" s="1028"/>
      <c r="AG523" s="1028"/>
      <c r="AH523" s="1028"/>
      <c r="AI523" s="1028"/>
      <c r="AJ523" s="1028"/>
      <c r="AK523" s="1028"/>
      <c r="AL523" s="1028"/>
      <c r="AM523" s="1028"/>
      <c r="AN523" s="1028"/>
      <c r="AO523" s="1028"/>
      <c r="AP523" s="1028"/>
      <c r="AQ523" s="1028"/>
      <c r="AR523" s="1028"/>
      <c r="AS523" s="1028"/>
    </row>
    <row r="524" spans="1:45" ht="12.75" customHeight="1">
      <c r="A524" s="1028"/>
      <c r="B524" s="1028"/>
      <c r="C524" s="1028"/>
      <c r="D524" s="1102"/>
      <c r="E524" s="1028"/>
      <c r="F524" s="1028"/>
      <c r="G524" s="1028"/>
      <c r="H524" s="1028"/>
      <c r="I524" s="1028"/>
      <c r="J524" s="1102"/>
      <c r="K524" s="1028"/>
      <c r="L524" s="1028"/>
      <c r="M524" s="1028"/>
      <c r="N524" s="1028"/>
      <c r="O524" s="1028"/>
      <c r="P524" s="1028"/>
      <c r="Q524" s="1028"/>
      <c r="R524" s="1162"/>
      <c r="S524" s="713"/>
      <c r="T524" s="747"/>
      <c r="U524" s="1028"/>
      <c r="V524" s="1102"/>
      <c r="W524" s="1165"/>
      <c r="X524" s="1028"/>
      <c r="Y524" s="1028"/>
      <c r="Z524" s="1028"/>
      <c r="AA524" s="1028"/>
      <c r="AB524" s="1028"/>
      <c r="AC524" s="1028"/>
      <c r="AD524" s="1028"/>
      <c r="AE524" s="1028"/>
      <c r="AF524" s="1028"/>
      <c r="AG524" s="1028"/>
      <c r="AH524" s="1028"/>
      <c r="AI524" s="1028"/>
      <c r="AJ524" s="1028"/>
      <c r="AK524" s="1028"/>
      <c r="AL524" s="1028"/>
      <c r="AM524" s="1028"/>
      <c r="AN524" s="1028"/>
      <c r="AO524" s="1028"/>
      <c r="AP524" s="1028"/>
      <c r="AQ524" s="1028"/>
      <c r="AR524" s="1028"/>
      <c r="AS524" s="1028"/>
    </row>
    <row r="525" spans="1:45" ht="12.75" customHeight="1">
      <c r="A525" s="1028"/>
      <c r="B525" s="1028"/>
      <c r="C525" s="1028"/>
      <c r="D525" s="1102"/>
      <c r="E525" s="1028"/>
      <c r="F525" s="1028"/>
      <c r="G525" s="1028"/>
      <c r="H525" s="1028"/>
      <c r="I525" s="1028"/>
      <c r="J525" s="1102"/>
      <c r="K525" s="1028"/>
      <c r="L525" s="1028"/>
      <c r="M525" s="1028"/>
      <c r="N525" s="1028"/>
      <c r="O525" s="1028"/>
      <c r="P525" s="1028"/>
      <c r="Q525" s="1028"/>
      <c r="R525" s="1162"/>
      <c r="S525" s="713"/>
      <c r="T525" s="747"/>
      <c r="U525" s="1028"/>
      <c r="V525" s="1102"/>
      <c r="W525" s="1165"/>
      <c r="X525" s="1028"/>
      <c r="Y525" s="1028"/>
      <c r="Z525" s="1028"/>
      <c r="AA525" s="1028"/>
      <c r="AB525" s="1028"/>
      <c r="AC525" s="1028"/>
      <c r="AD525" s="1028"/>
      <c r="AE525" s="1028"/>
      <c r="AF525" s="1028"/>
      <c r="AG525" s="1028"/>
      <c r="AH525" s="1028"/>
      <c r="AI525" s="1028"/>
      <c r="AJ525" s="1028"/>
      <c r="AK525" s="1028"/>
      <c r="AL525" s="1028"/>
      <c r="AM525" s="1028"/>
      <c r="AN525" s="1028"/>
      <c r="AO525" s="1028"/>
      <c r="AP525" s="1028"/>
      <c r="AQ525" s="1028"/>
      <c r="AR525" s="1028"/>
      <c r="AS525" s="1028"/>
    </row>
    <row r="526" spans="1:45" ht="12.75" customHeight="1">
      <c r="A526" s="1028"/>
      <c r="B526" s="1028"/>
      <c r="C526" s="1028"/>
      <c r="D526" s="1102"/>
      <c r="E526" s="1028"/>
      <c r="F526" s="1028"/>
      <c r="G526" s="1028"/>
      <c r="H526" s="1028"/>
      <c r="I526" s="1028"/>
      <c r="J526" s="1102"/>
      <c r="K526" s="1028"/>
      <c r="L526" s="1028"/>
      <c r="M526" s="1028"/>
      <c r="N526" s="1028"/>
      <c r="O526" s="1028"/>
      <c r="P526" s="1028"/>
      <c r="Q526" s="1028"/>
      <c r="R526" s="1162"/>
      <c r="S526" s="713"/>
      <c r="T526" s="747"/>
      <c r="U526" s="1028"/>
      <c r="V526" s="1102"/>
      <c r="W526" s="1165"/>
      <c r="X526" s="1028"/>
      <c r="Y526" s="1028"/>
      <c r="Z526" s="1028"/>
      <c r="AA526" s="1028"/>
      <c r="AB526" s="1028"/>
      <c r="AC526" s="1028"/>
      <c r="AD526" s="1028"/>
      <c r="AE526" s="1028"/>
      <c r="AF526" s="1028"/>
      <c r="AG526" s="1028"/>
      <c r="AH526" s="1028"/>
      <c r="AI526" s="1028"/>
      <c r="AJ526" s="1028"/>
      <c r="AK526" s="1028"/>
      <c r="AL526" s="1028"/>
      <c r="AM526" s="1028"/>
      <c r="AN526" s="1028"/>
      <c r="AO526" s="1028"/>
      <c r="AP526" s="1028"/>
      <c r="AQ526" s="1028"/>
      <c r="AR526" s="1028"/>
      <c r="AS526" s="1028"/>
    </row>
    <row r="527" spans="1:45" ht="12.75" customHeight="1">
      <c r="A527" s="1028"/>
      <c r="B527" s="1028"/>
      <c r="C527" s="1028"/>
      <c r="D527" s="1102"/>
      <c r="E527" s="1028"/>
      <c r="F527" s="1028"/>
      <c r="G527" s="1028"/>
      <c r="H527" s="1028"/>
      <c r="I527" s="1028"/>
      <c r="J527" s="1102"/>
      <c r="K527" s="1028"/>
      <c r="L527" s="1028"/>
      <c r="M527" s="1028"/>
      <c r="N527" s="1028"/>
      <c r="O527" s="1028"/>
      <c r="P527" s="1028"/>
      <c r="Q527" s="1028"/>
      <c r="R527" s="1162"/>
      <c r="S527" s="713"/>
      <c r="T527" s="747"/>
      <c r="U527" s="1028"/>
      <c r="V527" s="1102"/>
      <c r="W527" s="1165"/>
      <c r="X527" s="1028"/>
      <c r="Y527" s="1028"/>
      <c r="Z527" s="1028"/>
      <c r="AA527" s="1028"/>
      <c r="AB527" s="1028"/>
      <c r="AC527" s="1028"/>
      <c r="AD527" s="1028"/>
      <c r="AE527" s="1028"/>
      <c r="AF527" s="1028"/>
      <c r="AG527" s="1028"/>
      <c r="AH527" s="1028"/>
      <c r="AI527" s="1028"/>
      <c r="AJ527" s="1028"/>
      <c r="AK527" s="1028"/>
      <c r="AL527" s="1028"/>
      <c r="AM527" s="1028"/>
      <c r="AN527" s="1028"/>
      <c r="AO527" s="1028"/>
      <c r="AP527" s="1028"/>
      <c r="AQ527" s="1028"/>
      <c r="AR527" s="1028"/>
      <c r="AS527" s="1028"/>
    </row>
    <row r="528" spans="1:45" ht="12.75" customHeight="1">
      <c r="A528" s="1028"/>
      <c r="B528" s="1028"/>
      <c r="C528" s="1028"/>
      <c r="D528" s="1102"/>
      <c r="E528" s="1028"/>
      <c r="F528" s="1028"/>
      <c r="G528" s="1028"/>
      <c r="H528" s="1028"/>
      <c r="I528" s="1028"/>
      <c r="J528" s="1102"/>
      <c r="K528" s="1028"/>
      <c r="L528" s="1028"/>
      <c r="M528" s="1028"/>
      <c r="N528" s="1028"/>
      <c r="O528" s="1028"/>
      <c r="P528" s="1028"/>
      <c r="Q528" s="1028"/>
      <c r="R528" s="1162"/>
      <c r="S528" s="713"/>
      <c r="T528" s="747"/>
      <c r="U528" s="1028"/>
      <c r="V528" s="1102"/>
      <c r="W528" s="1165"/>
      <c r="X528" s="1028"/>
      <c r="Y528" s="1028"/>
      <c r="Z528" s="1028"/>
      <c r="AA528" s="1028"/>
      <c r="AB528" s="1028"/>
      <c r="AC528" s="1028"/>
      <c r="AD528" s="1028"/>
      <c r="AE528" s="1028"/>
      <c r="AF528" s="1028"/>
      <c r="AG528" s="1028"/>
      <c r="AH528" s="1028"/>
      <c r="AI528" s="1028"/>
      <c r="AJ528" s="1028"/>
      <c r="AK528" s="1028"/>
      <c r="AL528" s="1028"/>
      <c r="AM528" s="1028"/>
      <c r="AN528" s="1028"/>
      <c r="AO528" s="1028"/>
      <c r="AP528" s="1028"/>
      <c r="AQ528" s="1028"/>
      <c r="AR528" s="1028"/>
      <c r="AS528" s="1028"/>
    </row>
    <row r="529" spans="1:45" ht="12.75" customHeight="1">
      <c r="A529" s="1028"/>
      <c r="B529" s="1028"/>
      <c r="C529" s="1028"/>
      <c r="D529" s="1102"/>
      <c r="E529" s="1028"/>
      <c r="F529" s="1028"/>
      <c r="G529" s="1028"/>
      <c r="H529" s="1028"/>
      <c r="I529" s="1028"/>
      <c r="J529" s="1102"/>
      <c r="K529" s="1028"/>
      <c r="L529" s="1028"/>
      <c r="M529" s="1028"/>
      <c r="N529" s="1028"/>
      <c r="O529" s="1028"/>
      <c r="P529" s="1028"/>
      <c r="Q529" s="1028"/>
      <c r="R529" s="1162"/>
      <c r="S529" s="713"/>
      <c r="T529" s="747"/>
      <c r="U529" s="1028"/>
      <c r="V529" s="1102"/>
      <c r="W529" s="1165"/>
      <c r="X529" s="1028"/>
      <c r="Y529" s="1028"/>
      <c r="Z529" s="1028"/>
      <c r="AA529" s="1028"/>
      <c r="AB529" s="1028"/>
      <c r="AC529" s="1028"/>
      <c r="AD529" s="1028"/>
      <c r="AE529" s="1028"/>
      <c r="AF529" s="1028"/>
      <c r="AG529" s="1028"/>
      <c r="AH529" s="1028"/>
      <c r="AI529" s="1028"/>
      <c r="AJ529" s="1028"/>
      <c r="AK529" s="1028"/>
      <c r="AL529" s="1028"/>
      <c r="AM529" s="1028"/>
      <c r="AN529" s="1028"/>
      <c r="AO529" s="1028"/>
      <c r="AP529" s="1028"/>
      <c r="AQ529" s="1028"/>
      <c r="AR529" s="1028"/>
      <c r="AS529" s="1028"/>
    </row>
    <row r="530" spans="1:45" ht="12.75" customHeight="1">
      <c r="A530" s="1028"/>
      <c r="B530" s="1028"/>
      <c r="C530" s="1028"/>
      <c r="D530" s="1102"/>
      <c r="E530" s="1028"/>
      <c r="F530" s="1028"/>
      <c r="G530" s="1028"/>
      <c r="H530" s="1028"/>
      <c r="I530" s="1028"/>
      <c r="J530" s="1102"/>
      <c r="K530" s="1028"/>
      <c r="L530" s="1028"/>
      <c r="M530" s="1028"/>
      <c r="N530" s="1028"/>
      <c r="O530" s="1028"/>
      <c r="P530" s="1028"/>
      <c r="Q530" s="1028"/>
      <c r="R530" s="1162"/>
      <c r="S530" s="713"/>
      <c r="T530" s="747"/>
      <c r="U530" s="1028"/>
      <c r="V530" s="1102"/>
      <c r="W530" s="1165"/>
      <c r="X530" s="1028"/>
      <c r="Y530" s="1028"/>
      <c r="Z530" s="1028"/>
      <c r="AA530" s="1028"/>
      <c r="AB530" s="1028"/>
      <c r="AC530" s="1028"/>
      <c r="AD530" s="1028"/>
      <c r="AE530" s="1028"/>
      <c r="AF530" s="1028"/>
      <c r="AG530" s="1028"/>
      <c r="AH530" s="1028"/>
      <c r="AI530" s="1028"/>
      <c r="AJ530" s="1028"/>
      <c r="AK530" s="1028"/>
      <c r="AL530" s="1028"/>
      <c r="AM530" s="1028"/>
      <c r="AN530" s="1028"/>
      <c r="AO530" s="1028"/>
      <c r="AP530" s="1028"/>
      <c r="AQ530" s="1028"/>
      <c r="AR530" s="1028"/>
      <c r="AS530" s="1028"/>
    </row>
    <row r="531" spans="1:45" ht="12.75" customHeight="1">
      <c r="A531" s="1028"/>
      <c r="B531" s="1028"/>
      <c r="C531" s="1028"/>
      <c r="D531" s="1102"/>
      <c r="E531" s="1028"/>
      <c r="F531" s="1028"/>
      <c r="G531" s="1028"/>
      <c r="H531" s="1028"/>
      <c r="I531" s="1028"/>
      <c r="J531" s="1102"/>
      <c r="K531" s="1028"/>
      <c r="L531" s="1028"/>
      <c r="M531" s="1028"/>
      <c r="N531" s="1028"/>
      <c r="O531" s="1028"/>
      <c r="P531" s="1028"/>
      <c r="Q531" s="1028"/>
      <c r="R531" s="1162"/>
      <c r="S531" s="713"/>
      <c r="T531" s="747"/>
      <c r="U531" s="1028"/>
      <c r="V531" s="1102"/>
      <c r="W531" s="1165"/>
      <c r="X531" s="1028"/>
      <c r="Y531" s="1028"/>
      <c r="Z531" s="1028"/>
      <c r="AA531" s="1028"/>
      <c r="AB531" s="1028"/>
      <c r="AC531" s="1028"/>
      <c r="AD531" s="1028"/>
      <c r="AE531" s="1028"/>
      <c r="AF531" s="1028"/>
      <c r="AG531" s="1028"/>
      <c r="AH531" s="1028"/>
      <c r="AI531" s="1028"/>
      <c r="AJ531" s="1028"/>
      <c r="AK531" s="1028"/>
      <c r="AL531" s="1028"/>
      <c r="AM531" s="1028"/>
      <c r="AN531" s="1028"/>
      <c r="AO531" s="1028"/>
      <c r="AP531" s="1028"/>
      <c r="AQ531" s="1028"/>
      <c r="AR531" s="1028"/>
      <c r="AS531" s="1028"/>
    </row>
    <row r="532" spans="1:45" ht="12.75" customHeight="1">
      <c r="A532" s="1028"/>
      <c r="B532" s="1028"/>
      <c r="C532" s="1028"/>
      <c r="D532" s="1102"/>
      <c r="E532" s="1028"/>
      <c r="F532" s="1028"/>
      <c r="G532" s="1028"/>
      <c r="H532" s="1028"/>
      <c r="I532" s="1028"/>
      <c r="J532" s="1102"/>
      <c r="K532" s="1028"/>
      <c r="L532" s="1028"/>
      <c r="M532" s="1028"/>
      <c r="N532" s="1028"/>
      <c r="O532" s="1028"/>
      <c r="P532" s="1028"/>
      <c r="Q532" s="1028"/>
      <c r="R532" s="1162"/>
      <c r="S532" s="713"/>
      <c r="T532" s="747"/>
      <c r="U532" s="1028"/>
      <c r="V532" s="1102"/>
      <c r="W532" s="1165"/>
      <c r="X532" s="1028"/>
      <c r="Y532" s="1028"/>
      <c r="Z532" s="1028"/>
      <c r="AA532" s="1028"/>
      <c r="AB532" s="1028"/>
      <c r="AC532" s="1028"/>
      <c r="AD532" s="1028"/>
      <c r="AE532" s="1028"/>
      <c r="AF532" s="1028"/>
      <c r="AG532" s="1028"/>
      <c r="AH532" s="1028"/>
      <c r="AI532" s="1028"/>
      <c r="AJ532" s="1028"/>
      <c r="AK532" s="1028"/>
      <c r="AL532" s="1028"/>
      <c r="AM532" s="1028"/>
      <c r="AN532" s="1028"/>
      <c r="AO532" s="1028"/>
      <c r="AP532" s="1028"/>
      <c r="AQ532" s="1028"/>
      <c r="AR532" s="1028"/>
      <c r="AS532" s="1028"/>
    </row>
    <row r="533" spans="1:45" ht="12.75" customHeight="1">
      <c r="A533" s="1028"/>
      <c r="B533" s="1028"/>
      <c r="C533" s="1028"/>
      <c r="D533" s="1102"/>
      <c r="E533" s="1028"/>
      <c r="F533" s="1028"/>
      <c r="G533" s="1028"/>
      <c r="H533" s="1028"/>
      <c r="I533" s="1028"/>
      <c r="J533" s="1102"/>
      <c r="K533" s="1028"/>
      <c r="L533" s="1028"/>
      <c r="M533" s="1028"/>
      <c r="N533" s="1028"/>
      <c r="O533" s="1028"/>
      <c r="P533" s="1028"/>
      <c r="Q533" s="1028"/>
      <c r="R533" s="1162"/>
      <c r="S533" s="713"/>
      <c r="T533" s="747"/>
      <c r="U533" s="1028"/>
      <c r="V533" s="1102"/>
      <c r="W533" s="1165"/>
      <c r="X533" s="1028"/>
      <c r="Y533" s="1028"/>
      <c r="Z533" s="1028"/>
      <c r="AA533" s="1028"/>
      <c r="AB533" s="1028"/>
      <c r="AC533" s="1028"/>
      <c r="AD533" s="1028"/>
      <c r="AE533" s="1028"/>
      <c r="AF533" s="1028"/>
      <c r="AG533" s="1028"/>
      <c r="AH533" s="1028"/>
      <c r="AI533" s="1028"/>
      <c r="AJ533" s="1028"/>
      <c r="AK533" s="1028"/>
      <c r="AL533" s="1028"/>
      <c r="AM533" s="1028"/>
      <c r="AN533" s="1028"/>
      <c r="AO533" s="1028"/>
      <c r="AP533" s="1028"/>
      <c r="AQ533" s="1028"/>
      <c r="AR533" s="1028"/>
      <c r="AS533" s="1028"/>
    </row>
    <row r="534" spans="1:45" ht="12.75" customHeight="1">
      <c r="A534" s="1028"/>
      <c r="B534" s="1028"/>
      <c r="C534" s="1028"/>
      <c r="D534" s="1102"/>
      <c r="E534" s="1028"/>
      <c r="F534" s="1028"/>
      <c r="G534" s="1028"/>
      <c r="H534" s="1028"/>
      <c r="I534" s="1028"/>
      <c r="J534" s="1102"/>
      <c r="K534" s="1028"/>
      <c r="L534" s="1028"/>
      <c r="M534" s="1028"/>
      <c r="N534" s="1028"/>
      <c r="O534" s="1028"/>
      <c r="P534" s="1028"/>
      <c r="Q534" s="1028"/>
      <c r="R534" s="1162"/>
      <c r="S534" s="713"/>
      <c r="T534" s="747"/>
      <c r="U534" s="1028"/>
      <c r="V534" s="1102"/>
      <c r="W534" s="1165"/>
      <c r="X534" s="1028"/>
      <c r="Y534" s="1028"/>
      <c r="Z534" s="1028"/>
      <c r="AA534" s="1028"/>
      <c r="AB534" s="1028"/>
      <c r="AC534" s="1028"/>
      <c r="AD534" s="1028"/>
      <c r="AE534" s="1028"/>
      <c r="AF534" s="1028"/>
      <c r="AG534" s="1028"/>
      <c r="AH534" s="1028"/>
      <c r="AI534" s="1028"/>
      <c r="AJ534" s="1028"/>
      <c r="AK534" s="1028"/>
      <c r="AL534" s="1028"/>
      <c r="AM534" s="1028"/>
      <c r="AN534" s="1028"/>
      <c r="AO534" s="1028"/>
      <c r="AP534" s="1028"/>
      <c r="AQ534" s="1028"/>
      <c r="AR534" s="1028"/>
      <c r="AS534" s="1028"/>
    </row>
    <row r="535" spans="1:45" ht="12.75" customHeight="1">
      <c r="A535" s="1028"/>
      <c r="B535" s="1028"/>
      <c r="C535" s="1028"/>
      <c r="D535" s="1102"/>
      <c r="E535" s="1028"/>
      <c r="F535" s="1028"/>
      <c r="G535" s="1028"/>
      <c r="H535" s="1028"/>
      <c r="I535" s="1028"/>
      <c r="J535" s="1102"/>
      <c r="K535" s="1028"/>
      <c r="L535" s="1028"/>
      <c r="M535" s="1028"/>
      <c r="N535" s="1028"/>
      <c r="O535" s="1028"/>
      <c r="P535" s="1028"/>
      <c r="Q535" s="1028"/>
      <c r="R535" s="1162"/>
      <c r="S535" s="713"/>
      <c r="T535" s="747"/>
      <c r="U535" s="1028"/>
      <c r="V535" s="1102"/>
      <c r="W535" s="1165"/>
      <c r="X535" s="1028"/>
      <c r="Y535" s="1028"/>
      <c r="Z535" s="1028"/>
      <c r="AA535" s="1028"/>
      <c r="AB535" s="1028"/>
      <c r="AC535" s="1028"/>
      <c r="AD535" s="1028"/>
      <c r="AE535" s="1028"/>
      <c r="AF535" s="1028"/>
      <c r="AG535" s="1028"/>
      <c r="AH535" s="1028"/>
      <c r="AI535" s="1028"/>
      <c r="AJ535" s="1028"/>
      <c r="AK535" s="1028"/>
      <c r="AL535" s="1028"/>
      <c r="AM535" s="1028"/>
      <c r="AN535" s="1028"/>
      <c r="AO535" s="1028"/>
      <c r="AP535" s="1028"/>
      <c r="AQ535" s="1028"/>
      <c r="AR535" s="1028"/>
      <c r="AS535" s="1028"/>
    </row>
    <row r="536" spans="1:45" ht="12.75" customHeight="1">
      <c r="A536" s="1028"/>
      <c r="B536" s="1028"/>
      <c r="C536" s="1028"/>
      <c r="D536" s="1102"/>
      <c r="E536" s="1028"/>
      <c r="F536" s="1028"/>
      <c r="G536" s="1028"/>
      <c r="H536" s="1028"/>
      <c r="I536" s="1028"/>
      <c r="J536" s="1102"/>
      <c r="K536" s="1028"/>
      <c r="L536" s="1028"/>
      <c r="M536" s="1028"/>
      <c r="N536" s="1028"/>
      <c r="O536" s="1028"/>
      <c r="P536" s="1028"/>
      <c r="Q536" s="1028"/>
      <c r="R536" s="1162"/>
      <c r="S536" s="713"/>
      <c r="T536" s="747"/>
      <c r="U536" s="1028"/>
      <c r="V536" s="1102"/>
      <c r="W536" s="1165"/>
      <c r="X536" s="1028"/>
      <c r="Y536" s="1028"/>
      <c r="Z536" s="1028"/>
      <c r="AA536" s="1028"/>
      <c r="AB536" s="1028"/>
      <c r="AC536" s="1028"/>
      <c r="AD536" s="1028"/>
      <c r="AE536" s="1028"/>
      <c r="AF536" s="1028"/>
      <c r="AG536" s="1028"/>
      <c r="AH536" s="1028"/>
      <c r="AI536" s="1028"/>
      <c r="AJ536" s="1028"/>
      <c r="AK536" s="1028"/>
      <c r="AL536" s="1028"/>
      <c r="AM536" s="1028"/>
      <c r="AN536" s="1028"/>
      <c r="AO536" s="1028"/>
      <c r="AP536" s="1028"/>
      <c r="AQ536" s="1028"/>
      <c r="AR536" s="1028"/>
      <c r="AS536" s="1028"/>
    </row>
    <row r="537" spans="1:45" ht="12.75" customHeight="1">
      <c r="A537" s="1028"/>
      <c r="B537" s="1028"/>
      <c r="C537" s="1028"/>
      <c r="D537" s="1102"/>
      <c r="E537" s="1028"/>
      <c r="F537" s="1028"/>
      <c r="G537" s="1028"/>
      <c r="H537" s="1028"/>
      <c r="I537" s="1028"/>
      <c r="J537" s="1102"/>
      <c r="K537" s="1028"/>
      <c r="L537" s="1028"/>
      <c r="M537" s="1028"/>
      <c r="N537" s="1028"/>
      <c r="O537" s="1028"/>
      <c r="P537" s="1028"/>
      <c r="Q537" s="1028"/>
      <c r="R537" s="1162"/>
      <c r="S537" s="713"/>
      <c r="T537" s="747"/>
      <c r="U537" s="1028"/>
      <c r="V537" s="1102"/>
      <c r="W537" s="1165"/>
      <c r="X537" s="1028"/>
      <c r="Y537" s="1028"/>
      <c r="Z537" s="1028"/>
      <c r="AA537" s="1028"/>
      <c r="AB537" s="1028"/>
      <c r="AC537" s="1028"/>
      <c r="AD537" s="1028"/>
      <c r="AE537" s="1028"/>
      <c r="AF537" s="1028"/>
      <c r="AG537" s="1028"/>
      <c r="AH537" s="1028"/>
      <c r="AI537" s="1028"/>
      <c r="AJ537" s="1028"/>
      <c r="AK537" s="1028"/>
      <c r="AL537" s="1028"/>
      <c r="AM537" s="1028"/>
      <c r="AN537" s="1028"/>
      <c r="AO537" s="1028"/>
      <c r="AP537" s="1028"/>
      <c r="AQ537" s="1028"/>
      <c r="AR537" s="1028"/>
      <c r="AS537" s="1028"/>
    </row>
    <row r="538" spans="1:45" ht="12.75" customHeight="1">
      <c r="A538" s="1028"/>
      <c r="B538" s="1028"/>
      <c r="C538" s="1028"/>
      <c r="D538" s="1102"/>
      <c r="E538" s="1028"/>
      <c r="F538" s="1028"/>
      <c r="G538" s="1028"/>
      <c r="H538" s="1028"/>
      <c r="I538" s="1028"/>
      <c r="J538" s="1102"/>
      <c r="K538" s="1028"/>
      <c r="L538" s="1028"/>
      <c r="M538" s="1028"/>
      <c r="N538" s="1028"/>
      <c r="O538" s="1028"/>
      <c r="P538" s="1028"/>
      <c r="Q538" s="1028"/>
      <c r="R538" s="1162"/>
      <c r="S538" s="713"/>
      <c r="T538" s="747"/>
      <c r="U538" s="1028"/>
      <c r="V538" s="1102"/>
      <c r="W538" s="1165"/>
      <c r="X538" s="1028"/>
      <c r="Y538" s="1028"/>
      <c r="Z538" s="1028"/>
      <c r="AA538" s="1028"/>
      <c r="AB538" s="1028"/>
      <c r="AC538" s="1028"/>
      <c r="AD538" s="1028"/>
      <c r="AE538" s="1028"/>
      <c r="AF538" s="1028"/>
      <c r="AG538" s="1028"/>
      <c r="AH538" s="1028"/>
      <c r="AI538" s="1028"/>
      <c r="AJ538" s="1028"/>
      <c r="AK538" s="1028"/>
      <c r="AL538" s="1028"/>
      <c r="AM538" s="1028"/>
      <c r="AN538" s="1028"/>
      <c r="AO538" s="1028"/>
      <c r="AP538" s="1028"/>
      <c r="AQ538" s="1028"/>
      <c r="AR538" s="1028"/>
      <c r="AS538" s="1028"/>
    </row>
    <row r="539" spans="1:45" ht="12.75" customHeight="1">
      <c r="A539" s="1028"/>
      <c r="B539" s="1028"/>
      <c r="C539" s="1028"/>
      <c r="D539" s="1102"/>
      <c r="E539" s="1028"/>
      <c r="F539" s="1028"/>
      <c r="G539" s="1028"/>
      <c r="H539" s="1028"/>
      <c r="I539" s="1028"/>
      <c r="J539" s="1102"/>
      <c r="K539" s="1028"/>
      <c r="L539" s="1028"/>
      <c r="M539" s="1028"/>
      <c r="N539" s="1028"/>
      <c r="O539" s="1028"/>
      <c r="P539" s="1028"/>
      <c r="Q539" s="1028"/>
      <c r="R539" s="1162"/>
      <c r="S539" s="713"/>
      <c r="T539" s="747"/>
      <c r="U539" s="1028"/>
      <c r="V539" s="1102"/>
      <c r="W539" s="1165"/>
      <c r="X539" s="1028"/>
      <c r="Y539" s="1028"/>
      <c r="Z539" s="1028"/>
      <c r="AA539" s="1028"/>
      <c r="AB539" s="1028"/>
      <c r="AC539" s="1028"/>
      <c r="AD539" s="1028"/>
      <c r="AE539" s="1028"/>
      <c r="AF539" s="1028"/>
      <c r="AG539" s="1028"/>
      <c r="AH539" s="1028"/>
      <c r="AI539" s="1028"/>
      <c r="AJ539" s="1028"/>
      <c r="AK539" s="1028"/>
      <c r="AL539" s="1028"/>
      <c r="AM539" s="1028"/>
      <c r="AN539" s="1028"/>
      <c r="AO539" s="1028"/>
      <c r="AP539" s="1028"/>
      <c r="AQ539" s="1028"/>
      <c r="AR539" s="1028"/>
      <c r="AS539" s="1028"/>
    </row>
    <row r="540" spans="1:45" ht="12.75" customHeight="1">
      <c r="A540" s="1028"/>
      <c r="B540" s="1028"/>
      <c r="C540" s="1028"/>
      <c r="D540" s="1102"/>
      <c r="E540" s="1028"/>
      <c r="F540" s="1028"/>
      <c r="G540" s="1028"/>
      <c r="H540" s="1028"/>
      <c r="I540" s="1028"/>
      <c r="J540" s="1102"/>
      <c r="K540" s="1028"/>
      <c r="L540" s="1028"/>
      <c r="M540" s="1028"/>
      <c r="N540" s="1028"/>
      <c r="O540" s="1028"/>
      <c r="P540" s="1028"/>
      <c r="Q540" s="1028"/>
      <c r="R540" s="1162"/>
      <c r="S540" s="713"/>
      <c r="T540" s="747"/>
      <c r="U540" s="1028"/>
      <c r="V540" s="1102"/>
      <c r="W540" s="1165"/>
      <c r="X540" s="1028"/>
      <c r="Y540" s="1028"/>
      <c r="Z540" s="1028"/>
      <c r="AA540" s="1028"/>
      <c r="AB540" s="1028"/>
      <c r="AC540" s="1028"/>
      <c r="AD540" s="1028"/>
      <c r="AE540" s="1028"/>
      <c r="AF540" s="1028"/>
      <c r="AG540" s="1028"/>
      <c r="AH540" s="1028"/>
      <c r="AI540" s="1028"/>
      <c r="AJ540" s="1028"/>
      <c r="AK540" s="1028"/>
      <c r="AL540" s="1028"/>
      <c r="AM540" s="1028"/>
      <c r="AN540" s="1028"/>
      <c r="AO540" s="1028"/>
      <c r="AP540" s="1028"/>
      <c r="AQ540" s="1028"/>
      <c r="AR540" s="1028"/>
      <c r="AS540" s="1028"/>
    </row>
    <row r="541" spans="1:45" ht="12.75" customHeight="1">
      <c r="A541" s="1028"/>
      <c r="B541" s="1028"/>
      <c r="C541" s="1028"/>
      <c r="D541" s="1102"/>
      <c r="E541" s="1028"/>
      <c r="F541" s="1028"/>
      <c r="G541" s="1028"/>
      <c r="H541" s="1028"/>
      <c r="I541" s="1028"/>
      <c r="J541" s="1102"/>
      <c r="K541" s="1028"/>
      <c r="L541" s="1028"/>
      <c r="M541" s="1028"/>
      <c r="N541" s="1028"/>
      <c r="O541" s="1028"/>
      <c r="P541" s="1028"/>
      <c r="Q541" s="1028"/>
      <c r="R541" s="1162"/>
      <c r="S541" s="713"/>
      <c r="T541" s="747"/>
      <c r="U541" s="1028"/>
      <c r="V541" s="1102"/>
      <c r="W541" s="1165"/>
      <c r="X541" s="1028"/>
      <c r="Y541" s="1028"/>
      <c r="Z541" s="1028"/>
      <c r="AA541" s="1028"/>
      <c r="AB541" s="1028"/>
      <c r="AC541" s="1028"/>
      <c r="AD541" s="1028"/>
      <c r="AE541" s="1028"/>
      <c r="AF541" s="1028"/>
      <c r="AG541" s="1028"/>
      <c r="AH541" s="1028"/>
      <c r="AI541" s="1028"/>
      <c r="AJ541" s="1028"/>
      <c r="AK541" s="1028"/>
      <c r="AL541" s="1028"/>
      <c r="AM541" s="1028"/>
      <c r="AN541" s="1028"/>
      <c r="AO541" s="1028"/>
      <c r="AP541" s="1028"/>
      <c r="AQ541" s="1028"/>
      <c r="AR541" s="1028"/>
      <c r="AS541" s="1028"/>
    </row>
    <row r="542" spans="1:45" ht="12.75" customHeight="1">
      <c r="A542" s="1028"/>
      <c r="B542" s="1028"/>
      <c r="C542" s="1028"/>
      <c r="D542" s="1102"/>
      <c r="E542" s="1028"/>
      <c r="F542" s="1028"/>
      <c r="G542" s="1028"/>
      <c r="H542" s="1028"/>
      <c r="I542" s="1028"/>
      <c r="J542" s="1102"/>
      <c r="K542" s="1028"/>
      <c r="L542" s="1028"/>
      <c r="M542" s="1028"/>
      <c r="N542" s="1028"/>
      <c r="O542" s="1028"/>
      <c r="P542" s="1028"/>
      <c r="Q542" s="1028"/>
      <c r="R542" s="1162"/>
      <c r="S542" s="713"/>
      <c r="T542" s="747"/>
      <c r="U542" s="1028"/>
      <c r="V542" s="1102"/>
      <c r="W542" s="1165"/>
      <c r="X542" s="1028"/>
      <c r="Y542" s="1028"/>
      <c r="Z542" s="1028"/>
      <c r="AA542" s="1028"/>
      <c r="AB542" s="1028"/>
      <c r="AC542" s="1028"/>
      <c r="AD542" s="1028"/>
      <c r="AE542" s="1028"/>
      <c r="AF542" s="1028"/>
      <c r="AG542" s="1028"/>
      <c r="AH542" s="1028"/>
      <c r="AI542" s="1028"/>
      <c r="AJ542" s="1028"/>
      <c r="AK542" s="1028"/>
      <c r="AL542" s="1028"/>
      <c r="AM542" s="1028"/>
      <c r="AN542" s="1028"/>
      <c r="AO542" s="1028"/>
      <c r="AP542" s="1028"/>
      <c r="AQ542" s="1028"/>
      <c r="AR542" s="1028"/>
      <c r="AS542" s="1028"/>
    </row>
    <row r="543" spans="1:45" ht="12.75" customHeight="1">
      <c r="A543" s="1028"/>
      <c r="B543" s="1028"/>
      <c r="C543" s="1028"/>
      <c r="D543" s="1102"/>
      <c r="E543" s="1028"/>
      <c r="F543" s="1028"/>
      <c r="G543" s="1028"/>
      <c r="H543" s="1028"/>
      <c r="I543" s="1028"/>
      <c r="J543" s="1102"/>
      <c r="K543" s="1028"/>
      <c r="L543" s="1028"/>
      <c r="M543" s="1028"/>
      <c r="N543" s="1028"/>
      <c r="O543" s="1028"/>
      <c r="P543" s="1028"/>
      <c r="Q543" s="1028"/>
      <c r="R543" s="1162"/>
      <c r="S543" s="713"/>
      <c r="T543" s="747"/>
      <c r="U543" s="1028"/>
      <c r="V543" s="1102"/>
      <c r="W543" s="1165"/>
      <c r="X543" s="1028"/>
      <c r="Y543" s="1028"/>
      <c r="Z543" s="1028"/>
      <c r="AA543" s="1028"/>
      <c r="AB543" s="1028"/>
      <c r="AC543" s="1028"/>
      <c r="AD543" s="1028"/>
      <c r="AE543" s="1028"/>
      <c r="AF543" s="1028"/>
      <c r="AG543" s="1028"/>
      <c r="AH543" s="1028"/>
      <c r="AI543" s="1028"/>
      <c r="AJ543" s="1028"/>
      <c r="AK543" s="1028"/>
      <c r="AL543" s="1028"/>
      <c r="AM543" s="1028"/>
      <c r="AN543" s="1028"/>
      <c r="AO543" s="1028"/>
      <c r="AP543" s="1028"/>
      <c r="AQ543" s="1028"/>
      <c r="AR543" s="1028"/>
      <c r="AS543" s="1028"/>
    </row>
    <row r="544" spans="1:45" ht="12.75" customHeight="1">
      <c r="A544" s="1028"/>
      <c r="B544" s="1028"/>
      <c r="C544" s="1028"/>
      <c r="D544" s="1102"/>
      <c r="E544" s="1028"/>
      <c r="F544" s="1028"/>
      <c r="G544" s="1028"/>
      <c r="H544" s="1028"/>
      <c r="I544" s="1028"/>
      <c r="J544" s="1102"/>
      <c r="K544" s="1028"/>
      <c r="L544" s="1028"/>
      <c r="M544" s="1028"/>
      <c r="N544" s="1028"/>
      <c r="O544" s="1028"/>
      <c r="P544" s="1028"/>
      <c r="Q544" s="1028"/>
      <c r="R544" s="1162"/>
      <c r="S544" s="713"/>
      <c r="T544" s="747"/>
      <c r="U544" s="1028"/>
      <c r="V544" s="1102"/>
      <c r="W544" s="1165"/>
      <c r="X544" s="1028"/>
      <c r="Y544" s="1028"/>
      <c r="Z544" s="1028"/>
      <c r="AA544" s="1028"/>
      <c r="AB544" s="1028"/>
      <c r="AC544" s="1028"/>
      <c r="AD544" s="1028"/>
      <c r="AE544" s="1028"/>
      <c r="AF544" s="1028"/>
      <c r="AG544" s="1028"/>
      <c r="AH544" s="1028"/>
      <c r="AI544" s="1028"/>
      <c r="AJ544" s="1028"/>
      <c r="AK544" s="1028"/>
      <c r="AL544" s="1028"/>
      <c r="AM544" s="1028"/>
      <c r="AN544" s="1028"/>
      <c r="AO544" s="1028"/>
      <c r="AP544" s="1028"/>
      <c r="AQ544" s="1028"/>
      <c r="AR544" s="1028"/>
      <c r="AS544" s="1028"/>
    </row>
    <row r="545" spans="1:45" ht="12.75" customHeight="1">
      <c r="A545" s="1028"/>
      <c r="B545" s="1028"/>
      <c r="C545" s="1028"/>
      <c r="D545" s="1102"/>
      <c r="E545" s="1028"/>
      <c r="F545" s="1028"/>
      <c r="G545" s="1028"/>
      <c r="H545" s="1028"/>
      <c r="I545" s="1028"/>
      <c r="J545" s="1102"/>
      <c r="K545" s="1028"/>
      <c r="L545" s="1028"/>
      <c r="M545" s="1028"/>
      <c r="N545" s="1028"/>
      <c r="O545" s="1028"/>
      <c r="P545" s="1028"/>
      <c r="Q545" s="1028"/>
      <c r="R545" s="1162"/>
      <c r="S545" s="713"/>
      <c r="T545" s="747"/>
      <c r="U545" s="1028"/>
      <c r="V545" s="1102"/>
      <c r="W545" s="1165"/>
      <c r="X545" s="1028"/>
      <c r="Y545" s="1028"/>
      <c r="Z545" s="1028"/>
      <c r="AA545" s="1028"/>
      <c r="AB545" s="1028"/>
      <c r="AC545" s="1028"/>
      <c r="AD545" s="1028"/>
      <c r="AE545" s="1028"/>
      <c r="AF545" s="1028"/>
      <c r="AG545" s="1028"/>
      <c r="AH545" s="1028"/>
      <c r="AI545" s="1028"/>
      <c r="AJ545" s="1028"/>
      <c r="AK545" s="1028"/>
      <c r="AL545" s="1028"/>
      <c r="AM545" s="1028"/>
      <c r="AN545" s="1028"/>
      <c r="AO545" s="1028"/>
      <c r="AP545" s="1028"/>
      <c r="AQ545" s="1028"/>
      <c r="AR545" s="1028"/>
      <c r="AS545" s="1028"/>
    </row>
    <row r="546" spans="1:45" ht="12.75" customHeight="1">
      <c r="A546" s="1028"/>
      <c r="B546" s="1028"/>
      <c r="C546" s="1028"/>
      <c r="D546" s="1102"/>
      <c r="E546" s="1028"/>
      <c r="F546" s="1028"/>
      <c r="G546" s="1028"/>
      <c r="H546" s="1028"/>
      <c r="I546" s="1028"/>
      <c r="J546" s="1102"/>
      <c r="K546" s="1028"/>
      <c r="L546" s="1028"/>
      <c r="M546" s="1028"/>
      <c r="N546" s="1028"/>
      <c r="O546" s="1028"/>
      <c r="P546" s="1028"/>
      <c r="Q546" s="1028"/>
      <c r="R546" s="1162"/>
      <c r="S546" s="713"/>
      <c r="T546" s="747"/>
      <c r="U546" s="1028"/>
      <c r="V546" s="1102"/>
      <c r="W546" s="1165"/>
      <c r="X546" s="1028"/>
      <c r="Y546" s="1028"/>
      <c r="Z546" s="1028"/>
      <c r="AA546" s="1028"/>
      <c r="AB546" s="1028"/>
      <c r="AC546" s="1028"/>
      <c r="AD546" s="1028"/>
      <c r="AE546" s="1028"/>
      <c r="AF546" s="1028"/>
      <c r="AG546" s="1028"/>
      <c r="AH546" s="1028"/>
      <c r="AI546" s="1028"/>
      <c r="AJ546" s="1028"/>
      <c r="AK546" s="1028"/>
      <c r="AL546" s="1028"/>
      <c r="AM546" s="1028"/>
      <c r="AN546" s="1028"/>
      <c r="AO546" s="1028"/>
      <c r="AP546" s="1028"/>
      <c r="AQ546" s="1028"/>
      <c r="AR546" s="1028"/>
      <c r="AS546" s="1028"/>
    </row>
    <row r="547" spans="1:45" ht="12.75" customHeight="1">
      <c r="A547" s="1028"/>
      <c r="B547" s="1028"/>
      <c r="C547" s="1028"/>
      <c r="D547" s="1102"/>
      <c r="E547" s="1028"/>
      <c r="F547" s="1028"/>
      <c r="G547" s="1028"/>
      <c r="H547" s="1028"/>
      <c r="I547" s="1028"/>
      <c r="J547" s="1102"/>
      <c r="K547" s="1028"/>
      <c r="L547" s="1028"/>
      <c r="M547" s="1028"/>
      <c r="N547" s="1028"/>
      <c r="O547" s="1028"/>
      <c r="P547" s="1028"/>
      <c r="Q547" s="1028"/>
      <c r="R547" s="1162"/>
      <c r="S547" s="713"/>
      <c r="T547" s="747"/>
      <c r="U547" s="1028"/>
      <c r="V547" s="1102"/>
      <c r="W547" s="1165"/>
      <c r="X547" s="1028"/>
      <c r="Y547" s="1028"/>
      <c r="Z547" s="1028"/>
      <c r="AA547" s="1028"/>
      <c r="AB547" s="1028"/>
      <c r="AC547" s="1028"/>
      <c r="AD547" s="1028"/>
      <c r="AE547" s="1028"/>
      <c r="AF547" s="1028"/>
      <c r="AG547" s="1028"/>
      <c r="AH547" s="1028"/>
      <c r="AI547" s="1028"/>
      <c r="AJ547" s="1028"/>
      <c r="AK547" s="1028"/>
      <c r="AL547" s="1028"/>
      <c r="AM547" s="1028"/>
      <c r="AN547" s="1028"/>
      <c r="AO547" s="1028"/>
      <c r="AP547" s="1028"/>
      <c r="AQ547" s="1028"/>
      <c r="AR547" s="1028"/>
      <c r="AS547" s="1028"/>
    </row>
    <row r="548" spans="1:45" ht="12.75" customHeight="1">
      <c r="A548" s="1028"/>
      <c r="B548" s="1028"/>
      <c r="C548" s="1028"/>
      <c r="D548" s="1102"/>
      <c r="E548" s="1028"/>
      <c r="F548" s="1028"/>
      <c r="G548" s="1028"/>
      <c r="H548" s="1028"/>
      <c r="I548" s="1028"/>
      <c r="J548" s="1102"/>
      <c r="K548" s="1028"/>
      <c r="L548" s="1028"/>
      <c r="M548" s="1028"/>
      <c r="N548" s="1028"/>
      <c r="O548" s="1028"/>
      <c r="P548" s="1028"/>
      <c r="Q548" s="1028"/>
      <c r="R548" s="1162"/>
      <c r="S548" s="713"/>
      <c r="T548" s="747"/>
      <c r="U548" s="1028"/>
      <c r="V548" s="1102"/>
      <c r="W548" s="1165"/>
      <c r="X548" s="1028"/>
      <c r="Y548" s="1028"/>
      <c r="Z548" s="1028"/>
      <c r="AA548" s="1028"/>
      <c r="AB548" s="1028"/>
      <c r="AC548" s="1028"/>
      <c r="AD548" s="1028"/>
      <c r="AE548" s="1028"/>
      <c r="AF548" s="1028"/>
      <c r="AG548" s="1028"/>
      <c r="AH548" s="1028"/>
      <c r="AI548" s="1028"/>
      <c r="AJ548" s="1028"/>
      <c r="AK548" s="1028"/>
      <c r="AL548" s="1028"/>
      <c r="AM548" s="1028"/>
      <c r="AN548" s="1028"/>
      <c r="AO548" s="1028"/>
      <c r="AP548" s="1028"/>
      <c r="AQ548" s="1028"/>
      <c r="AR548" s="1028"/>
      <c r="AS548" s="1028"/>
    </row>
    <row r="549" spans="1:45" ht="12.75" customHeight="1">
      <c r="A549" s="1028"/>
      <c r="B549" s="1028"/>
      <c r="C549" s="1028"/>
      <c r="D549" s="1102"/>
      <c r="E549" s="1028"/>
      <c r="F549" s="1028"/>
      <c r="G549" s="1028"/>
      <c r="H549" s="1028"/>
      <c r="I549" s="1028"/>
      <c r="J549" s="1102"/>
      <c r="K549" s="1028"/>
      <c r="L549" s="1028"/>
      <c r="M549" s="1028"/>
      <c r="N549" s="1028"/>
      <c r="O549" s="1028"/>
      <c r="P549" s="1028"/>
      <c r="Q549" s="1028"/>
      <c r="R549" s="1162"/>
      <c r="S549" s="713"/>
      <c r="T549" s="747"/>
      <c r="U549" s="1028"/>
      <c r="V549" s="1102"/>
      <c r="W549" s="1165"/>
      <c r="X549" s="1028"/>
      <c r="Y549" s="1028"/>
      <c r="Z549" s="1028"/>
      <c r="AA549" s="1028"/>
      <c r="AB549" s="1028"/>
      <c r="AC549" s="1028"/>
      <c r="AD549" s="1028"/>
      <c r="AE549" s="1028"/>
      <c r="AF549" s="1028"/>
      <c r="AG549" s="1028"/>
      <c r="AH549" s="1028"/>
      <c r="AI549" s="1028"/>
      <c r="AJ549" s="1028"/>
      <c r="AK549" s="1028"/>
      <c r="AL549" s="1028"/>
      <c r="AM549" s="1028"/>
      <c r="AN549" s="1028"/>
      <c r="AO549" s="1028"/>
      <c r="AP549" s="1028"/>
      <c r="AQ549" s="1028"/>
      <c r="AR549" s="1028"/>
      <c r="AS549" s="1028"/>
    </row>
    <row r="550" spans="1:45" ht="12.75" customHeight="1">
      <c r="A550" s="1028"/>
      <c r="B550" s="1028"/>
      <c r="C550" s="1028"/>
      <c r="D550" s="1102"/>
      <c r="E550" s="1028"/>
      <c r="F550" s="1028"/>
      <c r="G550" s="1028"/>
      <c r="H550" s="1028"/>
      <c r="I550" s="1028"/>
      <c r="J550" s="1102"/>
      <c r="K550" s="1028"/>
      <c r="L550" s="1028"/>
      <c r="M550" s="1028"/>
      <c r="N550" s="1028"/>
      <c r="O550" s="1028"/>
      <c r="P550" s="1028"/>
      <c r="Q550" s="1028"/>
      <c r="R550" s="1162"/>
      <c r="S550" s="713"/>
      <c r="T550" s="747"/>
      <c r="U550" s="1028"/>
      <c r="V550" s="1102"/>
      <c r="W550" s="1165"/>
      <c r="X550" s="1028"/>
      <c r="Y550" s="1028"/>
      <c r="Z550" s="1028"/>
      <c r="AA550" s="1028"/>
      <c r="AB550" s="1028"/>
      <c r="AC550" s="1028"/>
      <c r="AD550" s="1028"/>
      <c r="AE550" s="1028"/>
      <c r="AF550" s="1028"/>
      <c r="AG550" s="1028"/>
      <c r="AH550" s="1028"/>
      <c r="AI550" s="1028"/>
      <c r="AJ550" s="1028"/>
      <c r="AK550" s="1028"/>
      <c r="AL550" s="1028"/>
      <c r="AM550" s="1028"/>
      <c r="AN550" s="1028"/>
      <c r="AO550" s="1028"/>
      <c r="AP550" s="1028"/>
      <c r="AQ550" s="1028"/>
      <c r="AR550" s="1028"/>
      <c r="AS550" s="1028"/>
    </row>
    <row r="551" spans="1:45" ht="12.75" customHeight="1">
      <c r="A551" s="1028"/>
      <c r="B551" s="1028"/>
      <c r="C551" s="1028"/>
      <c r="D551" s="1102"/>
      <c r="E551" s="1028"/>
      <c r="F551" s="1028"/>
      <c r="G551" s="1028"/>
      <c r="H551" s="1028"/>
      <c r="I551" s="1028"/>
      <c r="J551" s="1102"/>
      <c r="K551" s="1028"/>
      <c r="L551" s="1028"/>
      <c r="M551" s="1028"/>
      <c r="N551" s="1028"/>
      <c r="O551" s="1028"/>
      <c r="P551" s="1028"/>
      <c r="Q551" s="1028"/>
      <c r="R551" s="1162"/>
      <c r="S551" s="713"/>
      <c r="T551" s="747"/>
      <c r="U551" s="1028"/>
      <c r="V551" s="1102"/>
      <c r="W551" s="1165"/>
      <c r="X551" s="1028"/>
      <c r="Y551" s="1028"/>
      <c r="Z551" s="1028"/>
      <c r="AA551" s="1028"/>
      <c r="AB551" s="1028"/>
      <c r="AC551" s="1028"/>
      <c r="AD551" s="1028"/>
      <c r="AE551" s="1028"/>
      <c r="AF551" s="1028"/>
      <c r="AG551" s="1028"/>
      <c r="AH551" s="1028"/>
      <c r="AI551" s="1028"/>
      <c r="AJ551" s="1028"/>
      <c r="AK551" s="1028"/>
      <c r="AL551" s="1028"/>
      <c r="AM551" s="1028"/>
      <c r="AN551" s="1028"/>
      <c r="AO551" s="1028"/>
      <c r="AP551" s="1028"/>
      <c r="AQ551" s="1028"/>
      <c r="AR551" s="1028"/>
      <c r="AS551" s="1028"/>
    </row>
    <row r="552" spans="1:45" ht="12.75" customHeight="1">
      <c r="A552" s="1028"/>
      <c r="B552" s="1028"/>
      <c r="C552" s="1028"/>
      <c r="D552" s="1102"/>
      <c r="E552" s="1028"/>
      <c r="F552" s="1028"/>
      <c r="G552" s="1028"/>
      <c r="H552" s="1028"/>
      <c r="I552" s="1028"/>
      <c r="J552" s="1102"/>
      <c r="K552" s="1028"/>
      <c r="L552" s="1028"/>
      <c r="M552" s="1028"/>
      <c r="N552" s="1028"/>
      <c r="O552" s="1028"/>
      <c r="P552" s="1028"/>
      <c r="Q552" s="1028"/>
      <c r="R552" s="1162"/>
      <c r="S552" s="713"/>
      <c r="T552" s="747"/>
      <c r="U552" s="1028"/>
      <c r="V552" s="1102"/>
      <c r="W552" s="1165"/>
      <c r="X552" s="1028"/>
      <c r="Y552" s="1028"/>
      <c r="Z552" s="1028"/>
      <c r="AA552" s="1028"/>
      <c r="AB552" s="1028"/>
      <c r="AC552" s="1028"/>
      <c r="AD552" s="1028"/>
      <c r="AE552" s="1028"/>
      <c r="AF552" s="1028"/>
      <c r="AG552" s="1028"/>
      <c r="AH552" s="1028"/>
      <c r="AI552" s="1028"/>
      <c r="AJ552" s="1028"/>
      <c r="AK552" s="1028"/>
      <c r="AL552" s="1028"/>
      <c r="AM552" s="1028"/>
      <c r="AN552" s="1028"/>
      <c r="AO552" s="1028"/>
      <c r="AP552" s="1028"/>
      <c r="AQ552" s="1028"/>
      <c r="AR552" s="1028"/>
      <c r="AS552" s="1028"/>
    </row>
    <row r="553" spans="1:45" ht="12.75" customHeight="1">
      <c r="A553" s="1028"/>
      <c r="B553" s="1028"/>
      <c r="C553" s="1028"/>
      <c r="D553" s="1102"/>
      <c r="E553" s="1028"/>
      <c r="F553" s="1028"/>
      <c r="G553" s="1028"/>
      <c r="H553" s="1028"/>
      <c r="I553" s="1028"/>
      <c r="J553" s="1102"/>
      <c r="K553" s="1028"/>
      <c r="L553" s="1028"/>
      <c r="M553" s="1028"/>
      <c r="N553" s="1028"/>
      <c r="O553" s="1028"/>
      <c r="P553" s="1028"/>
      <c r="Q553" s="1028"/>
      <c r="R553" s="1162"/>
      <c r="S553" s="713"/>
      <c r="T553" s="747"/>
      <c r="U553" s="1028"/>
      <c r="V553" s="1102"/>
      <c r="W553" s="1165"/>
      <c r="X553" s="1028"/>
      <c r="Y553" s="1028"/>
      <c r="Z553" s="1028"/>
      <c r="AA553" s="1028"/>
      <c r="AB553" s="1028"/>
      <c r="AC553" s="1028"/>
      <c r="AD553" s="1028"/>
      <c r="AE553" s="1028"/>
      <c r="AF553" s="1028"/>
      <c r="AG553" s="1028"/>
      <c r="AH553" s="1028"/>
      <c r="AI553" s="1028"/>
      <c r="AJ553" s="1028"/>
      <c r="AK553" s="1028"/>
      <c r="AL553" s="1028"/>
      <c r="AM553" s="1028"/>
      <c r="AN553" s="1028"/>
      <c r="AO553" s="1028"/>
      <c r="AP553" s="1028"/>
      <c r="AQ553" s="1028"/>
      <c r="AR553" s="1028"/>
      <c r="AS553" s="1028"/>
    </row>
    <row r="554" spans="1:45" ht="12.75" customHeight="1">
      <c r="A554" s="1028"/>
      <c r="B554" s="1028"/>
      <c r="C554" s="1028"/>
      <c r="D554" s="1102"/>
      <c r="E554" s="1028"/>
      <c r="F554" s="1028"/>
      <c r="G554" s="1028"/>
      <c r="H554" s="1028"/>
      <c r="I554" s="1028"/>
      <c r="J554" s="1102"/>
      <c r="K554" s="1028"/>
      <c r="L554" s="1028"/>
      <c r="M554" s="1028"/>
      <c r="N554" s="1028"/>
      <c r="O554" s="1028"/>
      <c r="P554" s="1028"/>
      <c r="Q554" s="1028"/>
      <c r="R554" s="1162"/>
      <c r="S554" s="713"/>
      <c r="T554" s="747"/>
      <c r="U554" s="1028"/>
      <c r="V554" s="1102"/>
      <c r="W554" s="1165"/>
      <c r="X554" s="1028"/>
      <c r="Y554" s="1028"/>
      <c r="Z554" s="1028"/>
      <c r="AA554" s="1028"/>
      <c r="AB554" s="1028"/>
      <c r="AC554" s="1028"/>
      <c r="AD554" s="1028"/>
      <c r="AE554" s="1028"/>
      <c r="AF554" s="1028"/>
      <c r="AG554" s="1028"/>
      <c r="AH554" s="1028"/>
      <c r="AI554" s="1028"/>
      <c r="AJ554" s="1028"/>
      <c r="AK554" s="1028"/>
      <c r="AL554" s="1028"/>
      <c r="AM554" s="1028"/>
      <c r="AN554" s="1028"/>
      <c r="AO554" s="1028"/>
      <c r="AP554" s="1028"/>
      <c r="AQ554" s="1028"/>
      <c r="AR554" s="1028"/>
      <c r="AS554" s="1028"/>
    </row>
    <row r="555" spans="1:45" ht="12.75" customHeight="1">
      <c r="A555" s="1028"/>
      <c r="B555" s="1028"/>
      <c r="C555" s="1028"/>
      <c r="D555" s="1102"/>
      <c r="E555" s="1028"/>
      <c r="F555" s="1028"/>
      <c r="G555" s="1028"/>
      <c r="H555" s="1028"/>
      <c r="I555" s="1028"/>
      <c r="J555" s="1102"/>
      <c r="K555" s="1028"/>
      <c r="L555" s="1028"/>
      <c r="M555" s="1028"/>
      <c r="N555" s="1028"/>
      <c r="O555" s="1028"/>
      <c r="P555" s="1028"/>
      <c r="Q555" s="1028"/>
      <c r="R555" s="1162"/>
      <c r="S555" s="713"/>
      <c r="T555" s="747"/>
      <c r="U555" s="1028"/>
      <c r="V555" s="1102"/>
      <c r="W555" s="1165"/>
      <c r="X555" s="1028"/>
      <c r="Y555" s="1028"/>
      <c r="Z555" s="1028"/>
      <c r="AA555" s="1028"/>
      <c r="AB555" s="1028"/>
      <c r="AC555" s="1028"/>
      <c r="AD555" s="1028"/>
      <c r="AE555" s="1028"/>
      <c r="AF555" s="1028"/>
      <c r="AG555" s="1028"/>
      <c r="AH555" s="1028"/>
      <c r="AI555" s="1028"/>
      <c r="AJ555" s="1028"/>
      <c r="AK555" s="1028"/>
      <c r="AL555" s="1028"/>
      <c r="AM555" s="1028"/>
      <c r="AN555" s="1028"/>
      <c r="AO555" s="1028"/>
      <c r="AP555" s="1028"/>
      <c r="AQ555" s="1028"/>
      <c r="AR555" s="1028"/>
      <c r="AS555" s="1028"/>
    </row>
    <row r="556" spans="1:45" ht="12.75" customHeight="1">
      <c r="A556" s="1028"/>
      <c r="B556" s="1028"/>
      <c r="C556" s="1028"/>
      <c r="D556" s="1102"/>
      <c r="E556" s="1028"/>
      <c r="F556" s="1028"/>
      <c r="G556" s="1028"/>
      <c r="H556" s="1028"/>
      <c r="I556" s="1028"/>
      <c r="J556" s="1102"/>
      <c r="K556" s="1028"/>
      <c r="L556" s="1028"/>
      <c r="M556" s="1028"/>
      <c r="N556" s="1028"/>
      <c r="O556" s="1028"/>
      <c r="P556" s="1028"/>
      <c r="Q556" s="1028"/>
      <c r="R556" s="1162"/>
      <c r="S556" s="713"/>
      <c r="T556" s="747"/>
      <c r="U556" s="1028"/>
      <c r="V556" s="1102"/>
      <c r="W556" s="1165"/>
      <c r="X556" s="1028"/>
      <c r="Y556" s="1028"/>
      <c r="Z556" s="1028"/>
      <c r="AA556" s="1028"/>
      <c r="AB556" s="1028"/>
      <c r="AC556" s="1028"/>
      <c r="AD556" s="1028"/>
      <c r="AE556" s="1028"/>
      <c r="AF556" s="1028"/>
      <c r="AG556" s="1028"/>
      <c r="AH556" s="1028"/>
      <c r="AI556" s="1028"/>
      <c r="AJ556" s="1028"/>
      <c r="AK556" s="1028"/>
      <c r="AL556" s="1028"/>
      <c r="AM556" s="1028"/>
      <c r="AN556" s="1028"/>
      <c r="AO556" s="1028"/>
      <c r="AP556" s="1028"/>
      <c r="AQ556" s="1028"/>
      <c r="AR556" s="1028"/>
      <c r="AS556" s="1028"/>
    </row>
    <row r="557" spans="1:45" ht="12.75" customHeight="1">
      <c r="A557" s="1028"/>
      <c r="B557" s="1028"/>
      <c r="C557" s="1028"/>
      <c r="D557" s="1102"/>
      <c r="E557" s="1028"/>
      <c r="F557" s="1028"/>
      <c r="G557" s="1028"/>
      <c r="H557" s="1028"/>
      <c r="I557" s="1028"/>
      <c r="J557" s="1102"/>
      <c r="K557" s="1028"/>
      <c r="L557" s="1028"/>
      <c r="M557" s="1028"/>
      <c r="N557" s="1028"/>
      <c r="O557" s="1028"/>
      <c r="P557" s="1028"/>
      <c r="Q557" s="1028"/>
      <c r="R557" s="1162"/>
      <c r="S557" s="713"/>
      <c r="T557" s="747"/>
      <c r="U557" s="1028"/>
      <c r="V557" s="1102"/>
      <c r="W557" s="1165"/>
      <c r="X557" s="1028"/>
      <c r="Y557" s="1028"/>
      <c r="Z557" s="1028"/>
      <c r="AA557" s="1028"/>
      <c r="AB557" s="1028"/>
      <c r="AC557" s="1028"/>
      <c r="AD557" s="1028"/>
      <c r="AE557" s="1028"/>
      <c r="AF557" s="1028"/>
      <c r="AG557" s="1028"/>
      <c r="AH557" s="1028"/>
      <c r="AI557" s="1028"/>
      <c r="AJ557" s="1028"/>
      <c r="AK557" s="1028"/>
      <c r="AL557" s="1028"/>
      <c r="AM557" s="1028"/>
      <c r="AN557" s="1028"/>
      <c r="AO557" s="1028"/>
      <c r="AP557" s="1028"/>
      <c r="AQ557" s="1028"/>
      <c r="AR557" s="1028"/>
      <c r="AS557" s="1028"/>
    </row>
    <row r="558" spans="1:45" ht="12.75" customHeight="1">
      <c r="A558" s="1028"/>
      <c r="B558" s="1028"/>
      <c r="C558" s="1028"/>
      <c r="D558" s="1102"/>
      <c r="E558" s="1028"/>
      <c r="F558" s="1028"/>
      <c r="G558" s="1028"/>
      <c r="H558" s="1028"/>
      <c r="I558" s="1028"/>
      <c r="J558" s="1102"/>
      <c r="K558" s="1028"/>
      <c r="L558" s="1028"/>
      <c r="M558" s="1028"/>
      <c r="N558" s="1028"/>
      <c r="O558" s="1028"/>
      <c r="P558" s="1028"/>
      <c r="Q558" s="1028"/>
      <c r="R558" s="1162"/>
      <c r="S558" s="713"/>
      <c r="T558" s="747"/>
      <c r="U558" s="1028"/>
      <c r="V558" s="1102"/>
      <c r="W558" s="1165"/>
      <c r="X558" s="1028"/>
      <c r="Y558" s="1028"/>
      <c r="Z558" s="1028"/>
      <c r="AA558" s="1028"/>
      <c r="AB558" s="1028"/>
      <c r="AC558" s="1028"/>
      <c r="AD558" s="1028"/>
      <c r="AE558" s="1028"/>
      <c r="AF558" s="1028"/>
      <c r="AG558" s="1028"/>
      <c r="AH558" s="1028"/>
      <c r="AI558" s="1028"/>
      <c r="AJ558" s="1028"/>
      <c r="AK558" s="1028"/>
      <c r="AL558" s="1028"/>
      <c r="AM558" s="1028"/>
      <c r="AN558" s="1028"/>
      <c r="AO558" s="1028"/>
      <c r="AP558" s="1028"/>
      <c r="AQ558" s="1028"/>
      <c r="AR558" s="1028"/>
      <c r="AS558" s="1028"/>
    </row>
    <row r="559" spans="1:45" ht="12.75" customHeight="1">
      <c r="A559" s="1028"/>
      <c r="B559" s="1028"/>
      <c r="C559" s="1028"/>
      <c r="D559" s="1102"/>
      <c r="E559" s="1028"/>
      <c r="F559" s="1028"/>
      <c r="G559" s="1028"/>
      <c r="H559" s="1028"/>
      <c r="I559" s="1028"/>
      <c r="J559" s="1102"/>
      <c r="K559" s="1028"/>
      <c r="L559" s="1028"/>
      <c r="M559" s="1028"/>
      <c r="N559" s="1028"/>
      <c r="O559" s="1028"/>
      <c r="P559" s="1028"/>
      <c r="Q559" s="1028"/>
      <c r="R559" s="1162"/>
      <c r="S559" s="713"/>
      <c r="T559" s="747"/>
      <c r="U559" s="1028"/>
      <c r="V559" s="1102"/>
      <c r="W559" s="1165"/>
      <c r="X559" s="1028"/>
      <c r="Y559" s="1028"/>
      <c r="Z559" s="1028"/>
      <c r="AA559" s="1028"/>
      <c r="AB559" s="1028"/>
      <c r="AC559" s="1028"/>
      <c r="AD559" s="1028"/>
      <c r="AE559" s="1028"/>
      <c r="AF559" s="1028"/>
      <c r="AG559" s="1028"/>
      <c r="AH559" s="1028"/>
      <c r="AI559" s="1028"/>
      <c r="AJ559" s="1028"/>
      <c r="AK559" s="1028"/>
      <c r="AL559" s="1028"/>
      <c r="AM559" s="1028"/>
      <c r="AN559" s="1028"/>
      <c r="AO559" s="1028"/>
      <c r="AP559" s="1028"/>
      <c r="AQ559" s="1028"/>
      <c r="AR559" s="1028"/>
      <c r="AS559" s="1028"/>
    </row>
    <row r="560" spans="1:45" ht="12.75" customHeight="1">
      <c r="A560" s="1028"/>
      <c r="B560" s="1028"/>
      <c r="C560" s="1028"/>
      <c r="D560" s="1102"/>
      <c r="E560" s="1028"/>
      <c r="F560" s="1028"/>
      <c r="G560" s="1028"/>
      <c r="H560" s="1028"/>
      <c r="I560" s="1028"/>
      <c r="J560" s="1102"/>
      <c r="K560" s="1028"/>
      <c r="L560" s="1028"/>
      <c r="M560" s="1028"/>
      <c r="N560" s="1028"/>
      <c r="O560" s="1028"/>
      <c r="P560" s="1028"/>
      <c r="Q560" s="1028"/>
      <c r="R560" s="1162"/>
      <c r="S560" s="713"/>
      <c r="T560" s="747"/>
      <c r="U560" s="1028"/>
      <c r="V560" s="1102"/>
      <c r="W560" s="1165"/>
      <c r="X560" s="1028"/>
      <c r="Y560" s="1028"/>
      <c r="Z560" s="1028"/>
      <c r="AA560" s="1028"/>
      <c r="AB560" s="1028"/>
      <c r="AC560" s="1028"/>
      <c r="AD560" s="1028"/>
      <c r="AE560" s="1028"/>
      <c r="AF560" s="1028"/>
      <c r="AG560" s="1028"/>
      <c r="AH560" s="1028"/>
      <c r="AI560" s="1028"/>
      <c r="AJ560" s="1028"/>
      <c r="AK560" s="1028"/>
      <c r="AL560" s="1028"/>
      <c r="AM560" s="1028"/>
      <c r="AN560" s="1028"/>
      <c r="AO560" s="1028"/>
      <c r="AP560" s="1028"/>
      <c r="AQ560" s="1028"/>
      <c r="AR560" s="1028"/>
      <c r="AS560" s="1028"/>
    </row>
    <row r="561" spans="1:45" ht="12.75" customHeight="1">
      <c r="A561" s="1028"/>
      <c r="B561" s="1028"/>
      <c r="C561" s="1028"/>
      <c r="D561" s="1102"/>
      <c r="E561" s="1028"/>
      <c r="F561" s="1028"/>
      <c r="G561" s="1028"/>
      <c r="H561" s="1028"/>
      <c r="I561" s="1028"/>
      <c r="J561" s="1102"/>
      <c r="K561" s="1028"/>
      <c r="L561" s="1028"/>
      <c r="M561" s="1028"/>
      <c r="N561" s="1028"/>
      <c r="O561" s="1028"/>
      <c r="P561" s="1028"/>
      <c r="Q561" s="1028"/>
      <c r="R561" s="1162"/>
      <c r="S561" s="713"/>
      <c r="T561" s="747"/>
      <c r="U561" s="1028"/>
      <c r="V561" s="1102"/>
      <c r="W561" s="1165"/>
      <c r="X561" s="1028"/>
      <c r="Y561" s="1028"/>
      <c r="Z561" s="1028"/>
      <c r="AA561" s="1028"/>
      <c r="AB561" s="1028"/>
      <c r="AC561" s="1028"/>
      <c r="AD561" s="1028"/>
      <c r="AE561" s="1028"/>
      <c r="AF561" s="1028"/>
      <c r="AG561" s="1028"/>
      <c r="AH561" s="1028"/>
      <c r="AI561" s="1028"/>
      <c r="AJ561" s="1028"/>
      <c r="AK561" s="1028"/>
      <c r="AL561" s="1028"/>
      <c r="AM561" s="1028"/>
      <c r="AN561" s="1028"/>
      <c r="AO561" s="1028"/>
      <c r="AP561" s="1028"/>
      <c r="AQ561" s="1028"/>
      <c r="AR561" s="1028"/>
      <c r="AS561" s="1028"/>
    </row>
    <row r="562" spans="1:45" ht="12.75" customHeight="1">
      <c r="A562" s="1028"/>
      <c r="B562" s="1028"/>
      <c r="C562" s="1028"/>
      <c r="D562" s="1102"/>
      <c r="E562" s="1028"/>
      <c r="F562" s="1028"/>
      <c r="G562" s="1028"/>
      <c r="H562" s="1028"/>
      <c r="I562" s="1028"/>
      <c r="J562" s="1102"/>
      <c r="K562" s="1028"/>
      <c r="L562" s="1028"/>
      <c r="M562" s="1028"/>
      <c r="N562" s="1028"/>
      <c r="O562" s="1028"/>
      <c r="P562" s="1028"/>
      <c r="Q562" s="1028"/>
      <c r="R562" s="1162"/>
      <c r="S562" s="713"/>
      <c r="T562" s="747"/>
      <c r="U562" s="1028"/>
      <c r="V562" s="1102"/>
      <c r="W562" s="1165"/>
      <c r="X562" s="1028"/>
      <c r="Y562" s="1028"/>
      <c r="Z562" s="1028"/>
      <c r="AA562" s="1028"/>
      <c r="AB562" s="1028"/>
      <c r="AC562" s="1028"/>
      <c r="AD562" s="1028"/>
      <c r="AE562" s="1028"/>
      <c r="AF562" s="1028"/>
      <c r="AG562" s="1028"/>
      <c r="AH562" s="1028"/>
      <c r="AI562" s="1028"/>
      <c r="AJ562" s="1028"/>
      <c r="AK562" s="1028"/>
      <c r="AL562" s="1028"/>
      <c r="AM562" s="1028"/>
      <c r="AN562" s="1028"/>
      <c r="AO562" s="1028"/>
      <c r="AP562" s="1028"/>
      <c r="AQ562" s="1028"/>
      <c r="AR562" s="1028"/>
      <c r="AS562" s="1028"/>
    </row>
    <row r="563" spans="1:45" ht="12.75" customHeight="1">
      <c r="A563" s="1028"/>
      <c r="B563" s="1028"/>
      <c r="C563" s="1028"/>
      <c r="D563" s="1102"/>
      <c r="E563" s="1028"/>
      <c r="F563" s="1028"/>
      <c r="G563" s="1028"/>
      <c r="H563" s="1028"/>
      <c r="I563" s="1028"/>
      <c r="J563" s="1102"/>
      <c r="K563" s="1028"/>
      <c r="L563" s="1028"/>
      <c r="M563" s="1028"/>
      <c r="N563" s="1028"/>
      <c r="O563" s="1028"/>
      <c r="P563" s="1028"/>
      <c r="Q563" s="1028"/>
      <c r="R563" s="1162"/>
      <c r="S563" s="713"/>
      <c r="T563" s="747"/>
      <c r="U563" s="1028"/>
      <c r="V563" s="1102"/>
      <c r="W563" s="1165"/>
      <c r="X563" s="1028"/>
      <c r="Y563" s="1028"/>
      <c r="Z563" s="1028"/>
      <c r="AA563" s="1028"/>
      <c r="AB563" s="1028"/>
      <c r="AC563" s="1028"/>
      <c r="AD563" s="1028"/>
      <c r="AE563" s="1028"/>
      <c r="AF563" s="1028"/>
      <c r="AG563" s="1028"/>
      <c r="AH563" s="1028"/>
      <c r="AI563" s="1028"/>
      <c r="AJ563" s="1028"/>
      <c r="AK563" s="1028"/>
      <c r="AL563" s="1028"/>
      <c r="AM563" s="1028"/>
      <c r="AN563" s="1028"/>
      <c r="AO563" s="1028"/>
      <c r="AP563" s="1028"/>
      <c r="AQ563" s="1028"/>
      <c r="AR563" s="1028"/>
      <c r="AS563" s="1028"/>
    </row>
    <row r="564" spans="1:45" ht="12.75" customHeight="1">
      <c r="A564" s="1028"/>
      <c r="B564" s="1028"/>
      <c r="C564" s="1028"/>
      <c r="D564" s="1102"/>
      <c r="E564" s="1028"/>
      <c r="F564" s="1028"/>
      <c r="G564" s="1028"/>
      <c r="H564" s="1028"/>
      <c r="I564" s="1028"/>
      <c r="J564" s="1102"/>
      <c r="K564" s="1028"/>
      <c r="L564" s="1028"/>
      <c r="M564" s="1028"/>
      <c r="N564" s="1028"/>
      <c r="O564" s="1028"/>
      <c r="P564" s="1028"/>
      <c r="Q564" s="1028"/>
      <c r="R564" s="1162"/>
      <c r="S564" s="713"/>
      <c r="T564" s="747"/>
      <c r="U564" s="1028"/>
      <c r="V564" s="1102"/>
      <c r="W564" s="1165"/>
      <c r="X564" s="1028"/>
      <c r="Y564" s="1028"/>
      <c r="Z564" s="1028"/>
      <c r="AA564" s="1028"/>
      <c r="AB564" s="1028"/>
      <c r="AC564" s="1028"/>
      <c r="AD564" s="1028"/>
      <c r="AE564" s="1028"/>
      <c r="AF564" s="1028"/>
      <c r="AG564" s="1028"/>
      <c r="AH564" s="1028"/>
      <c r="AI564" s="1028"/>
      <c r="AJ564" s="1028"/>
      <c r="AK564" s="1028"/>
      <c r="AL564" s="1028"/>
      <c r="AM564" s="1028"/>
      <c r="AN564" s="1028"/>
      <c r="AO564" s="1028"/>
      <c r="AP564" s="1028"/>
      <c r="AQ564" s="1028"/>
      <c r="AR564" s="1028"/>
      <c r="AS564" s="1028"/>
    </row>
    <row r="565" spans="1:45" ht="12.75" customHeight="1">
      <c r="A565" s="1028"/>
      <c r="B565" s="1028"/>
      <c r="C565" s="1028"/>
      <c r="D565" s="1102"/>
      <c r="E565" s="1028"/>
      <c r="F565" s="1028"/>
      <c r="G565" s="1028"/>
      <c r="H565" s="1028"/>
      <c r="I565" s="1028"/>
      <c r="J565" s="1102"/>
      <c r="K565" s="1028"/>
      <c r="L565" s="1028"/>
      <c r="M565" s="1028"/>
      <c r="N565" s="1028"/>
      <c r="O565" s="1028"/>
      <c r="P565" s="1028"/>
      <c r="Q565" s="1028"/>
      <c r="R565" s="1162"/>
      <c r="S565" s="713"/>
      <c r="T565" s="747"/>
      <c r="U565" s="1028"/>
      <c r="V565" s="1102"/>
      <c r="W565" s="1165"/>
      <c r="X565" s="1028"/>
      <c r="Y565" s="1028"/>
      <c r="Z565" s="1028"/>
      <c r="AA565" s="1028"/>
      <c r="AB565" s="1028"/>
      <c r="AC565" s="1028"/>
      <c r="AD565" s="1028"/>
      <c r="AE565" s="1028"/>
      <c r="AF565" s="1028"/>
      <c r="AG565" s="1028"/>
      <c r="AH565" s="1028"/>
      <c r="AI565" s="1028"/>
      <c r="AJ565" s="1028"/>
      <c r="AK565" s="1028"/>
      <c r="AL565" s="1028"/>
      <c r="AM565" s="1028"/>
      <c r="AN565" s="1028"/>
      <c r="AO565" s="1028"/>
      <c r="AP565" s="1028"/>
      <c r="AQ565" s="1028"/>
      <c r="AR565" s="1028"/>
      <c r="AS565" s="1028"/>
    </row>
    <row r="566" spans="1:45" ht="12.75" customHeight="1">
      <c r="A566" s="1028"/>
      <c r="B566" s="1028"/>
      <c r="C566" s="1028"/>
      <c r="D566" s="1102"/>
      <c r="E566" s="1028"/>
      <c r="F566" s="1028"/>
      <c r="G566" s="1028"/>
      <c r="H566" s="1028"/>
      <c r="I566" s="1028"/>
      <c r="J566" s="1102"/>
      <c r="K566" s="1028"/>
      <c r="L566" s="1028"/>
      <c r="M566" s="1028"/>
      <c r="N566" s="1028"/>
      <c r="O566" s="1028"/>
      <c r="P566" s="1028"/>
      <c r="Q566" s="1028"/>
      <c r="R566" s="1162"/>
      <c r="S566" s="713"/>
      <c r="T566" s="747"/>
      <c r="U566" s="1028"/>
      <c r="V566" s="1102"/>
      <c r="W566" s="1165"/>
      <c r="X566" s="1028"/>
      <c r="Y566" s="1028"/>
      <c r="Z566" s="1028"/>
      <c r="AA566" s="1028"/>
      <c r="AB566" s="1028"/>
      <c r="AC566" s="1028"/>
      <c r="AD566" s="1028"/>
      <c r="AE566" s="1028"/>
      <c r="AF566" s="1028"/>
      <c r="AG566" s="1028"/>
      <c r="AH566" s="1028"/>
      <c r="AI566" s="1028"/>
      <c r="AJ566" s="1028"/>
      <c r="AK566" s="1028"/>
      <c r="AL566" s="1028"/>
      <c r="AM566" s="1028"/>
      <c r="AN566" s="1028"/>
      <c r="AO566" s="1028"/>
      <c r="AP566" s="1028"/>
      <c r="AQ566" s="1028"/>
      <c r="AR566" s="1028"/>
      <c r="AS566" s="1028"/>
    </row>
    <row r="567" spans="1:45" ht="12.75" customHeight="1">
      <c r="A567" s="1028"/>
      <c r="B567" s="1028"/>
      <c r="C567" s="1028"/>
      <c r="D567" s="1102"/>
      <c r="E567" s="1028"/>
      <c r="F567" s="1028"/>
      <c r="G567" s="1028"/>
      <c r="H567" s="1028"/>
      <c r="I567" s="1028"/>
      <c r="J567" s="1102"/>
      <c r="K567" s="1028"/>
      <c r="L567" s="1028"/>
      <c r="M567" s="1028"/>
      <c r="N567" s="1028"/>
      <c r="O567" s="1028"/>
      <c r="P567" s="1028"/>
      <c r="Q567" s="1028"/>
      <c r="R567" s="1162"/>
      <c r="S567" s="713"/>
      <c r="T567" s="747"/>
      <c r="U567" s="1028"/>
      <c r="V567" s="1102"/>
      <c r="W567" s="1165"/>
      <c r="X567" s="1028"/>
      <c r="Y567" s="1028"/>
      <c r="Z567" s="1028"/>
      <c r="AA567" s="1028"/>
      <c r="AB567" s="1028"/>
      <c r="AC567" s="1028"/>
      <c r="AD567" s="1028"/>
      <c r="AE567" s="1028"/>
      <c r="AF567" s="1028"/>
      <c r="AG567" s="1028"/>
      <c r="AH567" s="1028"/>
      <c r="AI567" s="1028"/>
      <c r="AJ567" s="1028"/>
      <c r="AK567" s="1028"/>
      <c r="AL567" s="1028"/>
      <c r="AM567" s="1028"/>
      <c r="AN567" s="1028"/>
      <c r="AO567" s="1028"/>
      <c r="AP567" s="1028"/>
      <c r="AQ567" s="1028"/>
      <c r="AR567" s="1028"/>
      <c r="AS567" s="1028"/>
    </row>
    <row r="568" spans="1:45" ht="12.75" customHeight="1">
      <c r="A568" s="1028"/>
      <c r="B568" s="1028"/>
      <c r="C568" s="1028"/>
      <c r="D568" s="1102"/>
      <c r="E568" s="1028"/>
      <c r="F568" s="1028"/>
      <c r="G568" s="1028"/>
      <c r="H568" s="1028"/>
      <c r="I568" s="1028"/>
      <c r="J568" s="1102"/>
      <c r="K568" s="1028"/>
      <c r="L568" s="1028"/>
      <c r="M568" s="1028"/>
      <c r="N568" s="1028"/>
      <c r="O568" s="1028"/>
      <c r="P568" s="1028"/>
      <c r="Q568" s="1028"/>
      <c r="R568" s="1162"/>
      <c r="S568" s="713"/>
      <c r="T568" s="747"/>
      <c r="U568" s="1028"/>
      <c r="V568" s="1102"/>
      <c r="W568" s="1165"/>
      <c r="X568" s="1028"/>
      <c r="Y568" s="1028"/>
      <c r="Z568" s="1028"/>
      <c r="AA568" s="1028"/>
      <c r="AB568" s="1028"/>
      <c r="AC568" s="1028"/>
      <c r="AD568" s="1028"/>
      <c r="AE568" s="1028"/>
      <c r="AF568" s="1028"/>
      <c r="AG568" s="1028"/>
      <c r="AH568" s="1028"/>
      <c r="AI568" s="1028"/>
      <c r="AJ568" s="1028"/>
      <c r="AK568" s="1028"/>
      <c r="AL568" s="1028"/>
      <c r="AM568" s="1028"/>
      <c r="AN568" s="1028"/>
      <c r="AO568" s="1028"/>
      <c r="AP568" s="1028"/>
      <c r="AQ568" s="1028"/>
      <c r="AR568" s="1028"/>
      <c r="AS568" s="1028"/>
    </row>
    <row r="569" spans="1:45" ht="12.75" customHeight="1">
      <c r="A569" s="1028"/>
      <c r="B569" s="1028"/>
      <c r="C569" s="1028"/>
      <c r="D569" s="1102"/>
      <c r="E569" s="1028"/>
      <c r="F569" s="1028"/>
      <c r="G569" s="1028"/>
      <c r="H569" s="1028"/>
      <c r="I569" s="1028"/>
      <c r="J569" s="1102"/>
      <c r="K569" s="1028"/>
      <c r="L569" s="1028"/>
      <c r="M569" s="1028"/>
      <c r="N569" s="1028"/>
      <c r="O569" s="1028"/>
      <c r="P569" s="1028"/>
      <c r="Q569" s="1028"/>
      <c r="R569" s="1162"/>
      <c r="S569" s="713"/>
      <c r="T569" s="747"/>
      <c r="U569" s="1028"/>
      <c r="V569" s="1102"/>
      <c r="W569" s="1165"/>
      <c r="X569" s="1028"/>
      <c r="Y569" s="1028"/>
      <c r="Z569" s="1028"/>
      <c r="AA569" s="1028"/>
      <c r="AB569" s="1028"/>
      <c r="AC569" s="1028"/>
      <c r="AD569" s="1028"/>
      <c r="AE569" s="1028"/>
      <c r="AF569" s="1028"/>
      <c r="AG569" s="1028"/>
      <c r="AH569" s="1028"/>
      <c r="AI569" s="1028"/>
      <c r="AJ569" s="1028"/>
      <c r="AK569" s="1028"/>
      <c r="AL569" s="1028"/>
      <c r="AM569" s="1028"/>
      <c r="AN569" s="1028"/>
      <c r="AO569" s="1028"/>
      <c r="AP569" s="1028"/>
      <c r="AQ569" s="1028"/>
      <c r="AR569" s="1028"/>
      <c r="AS569" s="1028"/>
    </row>
    <row r="570" spans="1:45" ht="12.75" customHeight="1">
      <c r="A570" s="1028"/>
      <c r="B570" s="1028"/>
      <c r="C570" s="1028"/>
      <c r="D570" s="1102"/>
      <c r="E570" s="1028"/>
      <c r="F570" s="1028"/>
      <c r="G570" s="1028"/>
      <c r="H570" s="1028"/>
      <c r="I570" s="1028"/>
      <c r="J570" s="1102"/>
      <c r="K570" s="1028"/>
      <c r="L570" s="1028"/>
      <c r="M570" s="1028"/>
      <c r="N570" s="1028"/>
      <c r="O570" s="1028"/>
      <c r="P570" s="1028"/>
      <c r="Q570" s="1028"/>
      <c r="R570" s="1162"/>
      <c r="S570" s="713"/>
      <c r="T570" s="747"/>
      <c r="U570" s="1028"/>
      <c r="V570" s="1102"/>
      <c r="W570" s="1165"/>
      <c r="X570" s="1028"/>
      <c r="Y570" s="1028"/>
      <c r="Z570" s="1028"/>
      <c r="AA570" s="1028"/>
      <c r="AB570" s="1028"/>
      <c r="AC570" s="1028"/>
      <c r="AD570" s="1028"/>
      <c r="AE570" s="1028"/>
      <c r="AF570" s="1028"/>
      <c r="AG570" s="1028"/>
      <c r="AH570" s="1028"/>
      <c r="AI570" s="1028"/>
      <c r="AJ570" s="1028"/>
      <c r="AK570" s="1028"/>
      <c r="AL570" s="1028"/>
      <c r="AM570" s="1028"/>
      <c r="AN570" s="1028"/>
      <c r="AO570" s="1028"/>
      <c r="AP570" s="1028"/>
      <c r="AQ570" s="1028"/>
      <c r="AR570" s="1028"/>
      <c r="AS570" s="1028"/>
    </row>
    <row r="571" spans="1:45" ht="12.75" customHeight="1">
      <c r="A571" s="1028"/>
      <c r="B571" s="1028"/>
      <c r="C571" s="1028"/>
      <c r="D571" s="1102"/>
      <c r="E571" s="1028"/>
      <c r="F571" s="1028"/>
      <c r="G571" s="1028"/>
      <c r="H571" s="1028"/>
      <c r="I571" s="1028"/>
      <c r="J571" s="1102"/>
      <c r="K571" s="1028"/>
      <c r="L571" s="1028"/>
      <c r="M571" s="1028"/>
      <c r="N571" s="1028"/>
      <c r="O571" s="1028"/>
      <c r="P571" s="1028"/>
      <c r="Q571" s="1028"/>
      <c r="R571" s="1162"/>
      <c r="S571" s="713"/>
      <c r="T571" s="747"/>
      <c r="U571" s="1028"/>
      <c r="V571" s="1102"/>
      <c r="W571" s="1165"/>
      <c r="X571" s="1028"/>
      <c r="Y571" s="1028"/>
      <c r="Z571" s="1028"/>
      <c r="AA571" s="1028"/>
      <c r="AB571" s="1028"/>
      <c r="AC571" s="1028"/>
      <c r="AD571" s="1028"/>
      <c r="AE571" s="1028"/>
      <c r="AF571" s="1028"/>
      <c r="AG571" s="1028"/>
      <c r="AH571" s="1028"/>
      <c r="AI571" s="1028"/>
      <c r="AJ571" s="1028"/>
      <c r="AK571" s="1028"/>
      <c r="AL571" s="1028"/>
      <c r="AM571" s="1028"/>
      <c r="AN571" s="1028"/>
      <c r="AO571" s="1028"/>
      <c r="AP571" s="1028"/>
      <c r="AQ571" s="1028"/>
      <c r="AR571" s="1028"/>
      <c r="AS571" s="1028"/>
    </row>
    <row r="572" spans="1:45" ht="12.75" customHeight="1">
      <c r="A572" s="1028"/>
      <c r="B572" s="1028"/>
      <c r="C572" s="1028"/>
      <c r="D572" s="1102"/>
      <c r="E572" s="1028"/>
      <c r="F572" s="1028"/>
      <c r="G572" s="1028"/>
      <c r="H572" s="1028"/>
      <c r="I572" s="1028"/>
      <c r="J572" s="1102"/>
      <c r="K572" s="1028"/>
      <c r="L572" s="1028"/>
      <c r="M572" s="1028"/>
      <c r="N572" s="1028"/>
      <c r="O572" s="1028"/>
      <c r="P572" s="1028"/>
      <c r="Q572" s="1028"/>
      <c r="R572" s="1162"/>
      <c r="S572" s="713"/>
      <c r="T572" s="747"/>
      <c r="U572" s="1028"/>
      <c r="V572" s="1102"/>
      <c r="W572" s="1165"/>
      <c r="X572" s="1028"/>
      <c r="Y572" s="1028"/>
      <c r="Z572" s="1028"/>
      <c r="AA572" s="1028"/>
      <c r="AB572" s="1028"/>
      <c r="AC572" s="1028"/>
      <c r="AD572" s="1028"/>
      <c r="AE572" s="1028"/>
      <c r="AF572" s="1028"/>
      <c r="AG572" s="1028"/>
      <c r="AH572" s="1028"/>
      <c r="AI572" s="1028"/>
      <c r="AJ572" s="1028"/>
      <c r="AK572" s="1028"/>
      <c r="AL572" s="1028"/>
      <c r="AM572" s="1028"/>
      <c r="AN572" s="1028"/>
      <c r="AO572" s="1028"/>
      <c r="AP572" s="1028"/>
      <c r="AQ572" s="1028"/>
      <c r="AR572" s="1028"/>
      <c r="AS572" s="1028"/>
    </row>
    <row r="573" spans="1:45" ht="12.75" customHeight="1">
      <c r="A573" s="1028"/>
      <c r="B573" s="1028"/>
      <c r="C573" s="1028"/>
      <c r="D573" s="1102"/>
      <c r="E573" s="1028"/>
      <c r="F573" s="1028"/>
      <c r="G573" s="1028"/>
      <c r="H573" s="1028"/>
      <c r="I573" s="1028"/>
      <c r="J573" s="1102"/>
      <c r="K573" s="1028"/>
      <c r="L573" s="1028"/>
      <c r="M573" s="1028"/>
      <c r="N573" s="1028"/>
      <c r="O573" s="1028"/>
      <c r="P573" s="1028"/>
      <c r="Q573" s="1028"/>
      <c r="R573" s="1162"/>
      <c r="S573" s="713"/>
      <c r="T573" s="747"/>
      <c r="U573" s="1028"/>
      <c r="V573" s="1102"/>
      <c r="W573" s="1165"/>
      <c r="X573" s="1028"/>
      <c r="Y573" s="1028"/>
      <c r="Z573" s="1028"/>
      <c r="AA573" s="1028"/>
      <c r="AB573" s="1028"/>
      <c r="AC573" s="1028"/>
      <c r="AD573" s="1028"/>
      <c r="AE573" s="1028"/>
      <c r="AF573" s="1028"/>
      <c r="AG573" s="1028"/>
      <c r="AH573" s="1028"/>
      <c r="AI573" s="1028"/>
      <c r="AJ573" s="1028"/>
      <c r="AK573" s="1028"/>
      <c r="AL573" s="1028"/>
      <c r="AM573" s="1028"/>
      <c r="AN573" s="1028"/>
      <c r="AO573" s="1028"/>
      <c r="AP573" s="1028"/>
      <c r="AQ573" s="1028"/>
      <c r="AR573" s="1028"/>
      <c r="AS573" s="1028"/>
    </row>
    <row r="574" spans="1:45" ht="12.75" customHeight="1">
      <c r="A574" s="1028"/>
      <c r="B574" s="1028"/>
      <c r="C574" s="1028"/>
      <c r="D574" s="1102"/>
      <c r="E574" s="1028"/>
      <c r="F574" s="1028"/>
      <c r="G574" s="1028"/>
      <c r="H574" s="1028"/>
      <c r="I574" s="1028"/>
      <c r="J574" s="1102"/>
      <c r="K574" s="1028"/>
      <c r="L574" s="1028"/>
      <c r="M574" s="1028"/>
      <c r="N574" s="1028"/>
      <c r="O574" s="1028"/>
      <c r="P574" s="1028"/>
      <c r="Q574" s="1028"/>
      <c r="R574" s="1162"/>
      <c r="S574" s="713"/>
      <c r="T574" s="747"/>
      <c r="U574" s="1028"/>
      <c r="V574" s="1102"/>
      <c r="W574" s="1165"/>
      <c r="X574" s="1028"/>
      <c r="Y574" s="1028"/>
      <c r="Z574" s="1028"/>
      <c r="AA574" s="1028"/>
      <c r="AB574" s="1028"/>
      <c r="AC574" s="1028"/>
      <c r="AD574" s="1028"/>
      <c r="AE574" s="1028"/>
      <c r="AF574" s="1028"/>
      <c r="AG574" s="1028"/>
      <c r="AH574" s="1028"/>
      <c r="AI574" s="1028"/>
      <c r="AJ574" s="1028"/>
      <c r="AK574" s="1028"/>
      <c r="AL574" s="1028"/>
      <c r="AM574" s="1028"/>
      <c r="AN574" s="1028"/>
      <c r="AO574" s="1028"/>
      <c r="AP574" s="1028"/>
      <c r="AQ574" s="1028"/>
      <c r="AR574" s="1028"/>
      <c r="AS574" s="1028"/>
    </row>
    <row r="575" spans="1:45" ht="12.75" customHeight="1">
      <c r="A575" s="1028"/>
      <c r="B575" s="1028"/>
      <c r="C575" s="1028"/>
      <c r="D575" s="1102"/>
      <c r="E575" s="1028"/>
      <c r="F575" s="1028"/>
      <c r="G575" s="1028"/>
      <c r="H575" s="1028"/>
      <c r="I575" s="1028"/>
      <c r="J575" s="1102"/>
      <c r="K575" s="1028"/>
      <c r="L575" s="1028"/>
      <c r="M575" s="1028"/>
      <c r="N575" s="1028"/>
      <c r="O575" s="1028"/>
      <c r="P575" s="1028"/>
      <c r="Q575" s="1028"/>
      <c r="R575" s="1162"/>
      <c r="S575" s="713"/>
      <c r="T575" s="747"/>
      <c r="U575" s="1028"/>
      <c r="V575" s="1102"/>
      <c r="W575" s="1165"/>
      <c r="X575" s="1028"/>
      <c r="Y575" s="1028"/>
      <c r="Z575" s="1028"/>
      <c r="AA575" s="1028"/>
      <c r="AB575" s="1028"/>
      <c r="AC575" s="1028"/>
      <c r="AD575" s="1028"/>
      <c r="AE575" s="1028"/>
      <c r="AF575" s="1028"/>
      <c r="AG575" s="1028"/>
      <c r="AH575" s="1028"/>
      <c r="AI575" s="1028"/>
      <c r="AJ575" s="1028"/>
      <c r="AK575" s="1028"/>
      <c r="AL575" s="1028"/>
      <c r="AM575" s="1028"/>
      <c r="AN575" s="1028"/>
      <c r="AO575" s="1028"/>
      <c r="AP575" s="1028"/>
      <c r="AQ575" s="1028"/>
      <c r="AR575" s="1028"/>
      <c r="AS575" s="1028"/>
    </row>
    <row r="576" spans="1:45" ht="12.75" customHeight="1">
      <c r="A576" s="1028"/>
      <c r="B576" s="1028"/>
      <c r="C576" s="1028"/>
      <c r="D576" s="1102"/>
      <c r="E576" s="1028"/>
      <c r="F576" s="1028"/>
      <c r="G576" s="1028"/>
      <c r="H576" s="1028"/>
      <c r="I576" s="1028"/>
      <c r="J576" s="1102"/>
      <c r="K576" s="1028"/>
      <c r="L576" s="1028"/>
      <c r="M576" s="1028"/>
      <c r="N576" s="1028"/>
      <c r="O576" s="1028"/>
      <c r="P576" s="1028"/>
      <c r="Q576" s="1028"/>
      <c r="R576" s="1162"/>
      <c r="S576" s="713"/>
      <c r="T576" s="747"/>
      <c r="U576" s="1028"/>
      <c r="V576" s="1102"/>
      <c r="W576" s="1165"/>
      <c r="X576" s="1028"/>
      <c r="Y576" s="1028"/>
      <c r="Z576" s="1028"/>
      <c r="AA576" s="1028"/>
      <c r="AB576" s="1028"/>
      <c r="AC576" s="1028"/>
      <c r="AD576" s="1028"/>
      <c r="AE576" s="1028"/>
      <c r="AF576" s="1028"/>
      <c r="AG576" s="1028"/>
      <c r="AH576" s="1028"/>
      <c r="AI576" s="1028"/>
      <c r="AJ576" s="1028"/>
      <c r="AK576" s="1028"/>
      <c r="AL576" s="1028"/>
      <c r="AM576" s="1028"/>
      <c r="AN576" s="1028"/>
      <c r="AO576" s="1028"/>
      <c r="AP576" s="1028"/>
      <c r="AQ576" s="1028"/>
      <c r="AR576" s="1028"/>
      <c r="AS576" s="1028"/>
    </row>
    <row r="577" spans="1:45" ht="12.75" customHeight="1">
      <c r="A577" s="1028"/>
      <c r="B577" s="1028"/>
      <c r="C577" s="1028"/>
      <c r="D577" s="1102"/>
      <c r="E577" s="1028"/>
      <c r="F577" s="1028"/>
      <c r="G577" s="1028"/>
      <c r="H577" s="1028"/>
      <c r="I577" s="1028"/>
      <c r="J577" s="1102"/>
      <c r="K577" s="1028"/>
      <c r="L577" s="1028"/>
      <c r="M577" s="1028"/>
      <c r="N577" s="1028"/>
      <c r="O577" s="1028"/>
      <c r="P577" s="1028"/>
      <c r="Q577" s="1028"/>
      <c r="R577" s="1162"/>
      <c r="S577" s="713"/>
      <c r="T577" s="747"/>
      <c r="U577" s="1028"/>
      <c r="V577" s="1102"/>
      <c r="W577" s="1165"/>
      <c r="X577" s="1028"/>
      <c r="Y577" s="1028"/>
      <c r="Z577" s="1028"/>
      <c r="AA577" s="1028"/>
      <c r="AB577" s="1028"/>
      <c r="AC577" s="1028"/>
      <c r="AD577" s="1028"/>
      <c r="AE577" s="1028"/>
      <c r="AF577" s="1028"/>
      <c r="AG577" s="1028"/>
      <c r="AH577" s="1028"/>
      <c r="AI577" s="1028"/>
      <c r="AJ577" s="1028"/>
      <c r="AK577" s="1028"/>
      <c r="AL577" s="1028"/>
      <c r="AM577" s="1028"/>
      <c r="AN577" s="1028"/>
      <c r="AO577" s="1028"/>
      <c r="AP577" s="1028"/>
      <c r="AQ577" s="1028"/>
      <c r="AR577" s="1028"/>
      <c r="AS577" s="1028"/>
    </row>
    <row r="578" spans="1:45" ht="12.75" customHeight="1">
      <c r="A578" s="1028"/>
      <c r="B578" s="1028"/>
      <c r="C578" s="1028"/>
      <c r="D578" s="1102"/>
      <c r="E578" s="1028"/>
      <c r="F578" s="1028"/>
      <c r="G578" s="1028"/>
      <c r="H578" s="1028"/>
      <c r="I578" s="1028"/>
      <c r="J578" s="1102"/>
      <c r="K578" s="1028"/>
      <c r="L578" s="1028"/>
      <c r="M578" s="1028"/>
      <c r="N578" s="1028"/>
      <c r="O578" s="1028"/>
      <c r="P578" s="1028"/>
      <c r="Q578" s="1028"/>
      <c r="R578" s="1162"/>
      <c r="S578" s="713"/>
      <c r="T578" s="747"/>
      <c r="U578" s="1028"/>
      <c r="V578" s="1102"/>
      <c r="W578" s="1165"/>
      <c r="X578" s="1028"/>
      <c r="Y578" s="1028"/>
      <c r="Z578" s="1028"/>
      <c r="AA578" s="1028"/>
      <c r="AB578" s="1028"/>
      <c r="AC578" s="1028"/>
      <c r="AD578" s="1028"/>
      <c r="AE578" s="1028"/>
      <c r="AF578" s="1028"/>
      <c r="AG578" s="1028"/>
      <c r="AH578" s="1028"/>
      <c r="AI578" s="1028"/>
      <c r="AJ578" s="1028"/>
      <c r="AK578" s="1028"/>
      <c r="AL578" s="1028"/>
      <c r="AM578" s="1028"/>
      <c r="AN578" s="1028"/>
      <c r="AO578" s="1028"/>
      <c r="AP578" s="1028"/>
      <c r="AQ578" s="1028"/>
      <c r="AR578" s="1028"/>
      <c r="AS578" s="1028"/>
    </row>
    <row r="579" spans="1:45" ht="12.75" customHeight="1">
      <c r="A579" s="1028"/>
      <c r="B579" s="1028"/>
      <c r="C579" s="1028"/>
      <c r="D579" s="1102"/>
      <c r="E579" s="1028"/>
      <c r="F579" s="1028"/>
      <c r="G579" s="1028"/>
      <c r="H579" s="1028"/>
      <c r="I579" s="1028"/>
      <c r="J579" s="1102"/>
      <c r="K579" s="1028"/>
      <c r="L579" s="1028"/>
      <c r="M579" s="1028"/>
      <c r="N579" s="1028"/>
      <c r="O579" s="1028"/>
      <c r="P579" s="1028"/>
      <c r="Q579" s="1028"/>
      <c r="R579" s="1162"/>
      <c r="S579" s="713"/>
      <c r="T579" s="747"/>
      <c r="U579" s="1028"/>
      <c r="V579" s="1102"/>
      <c r="W579" s="1165"/>
      <c r="X579" s="1028"/>
      <c r="Y579" s="1028"/>
      <c r="Z579" s="1028"/>
      <c r="AA579" s="1028"/>
      <c r="AB579" s="1028"/>
      <c r="AC579" s="1028"/>
      <c r="AD579" s="1028"/>
      <c r="AE579" s="1028"/>
      <c r="AF579" s="1028"/>
      <c r="AG579" s="1028"/>
      <c r="AH579" s="1028"/>
      <c r="AI579" s="1028"/>
      <c r="AJ579" s="1028"/>
      <c r="AK579" s="1028"/>
      <c r="AL579" s="1028"/>
      <c r="AM579" s="1028"/>
      <c r="AN579" s="1028"/>
      <c r="AO579" s="1028"/>
      <c r="AP579" s="1028"/>
      <c r="AQ579" s="1028"/>
      <c r="AR579" s="1028"/>
      <c r="AS579" s="1028"/>
    </row>
    <row r="580" spans="1:45" ht="12.75" customHeight="1">
      <c r="A580" s="1028"/>
      <c r="B580" s="1028"/>
      <c r="C580" s="1028"/>
      <c r="D580" s="1102"/>
      <c r="E580" s="1028"/>
      <c r="F580" s="1028"/>
      <c r="G580" s="1028"/>
      <c r="H580" s="1028"/>
      <c r="I580" s="1028"/>
      <c r="J580" s="1102"/>
      <c r="K580" s="1028"/>
      <c r="L580" s="1028"/>
      <c r="M580" s="1028"/>
      <c r="N580" s="1028"/>
      <c r="O580" s="1028"/>
      <c r="P580" s="1028"/>
      <c r="Q580" s="1028"/>
      <c r="R580" s="1162"/>
      <c r="S580" s="713"/>
      <c r="T580" s="747"/>
      <c r="U580" s="1028"/>
      <c r="V580" s="1102"/>
      <c r="W580" s="1165"/>
      <c r="X580" s="1028"/>
      <c r="Y580" s="1028"/>
      <c r="Z580" s="1028"/>
      <c r="AA580" s="1028"/>
      <c r="AB580" s="1028"/>
      <c r="AC580" s="1028"/>
      <c r="AD580" s="1028"/>
      <c r="AE580" s="1028"/>
      <c r="AF580" s="1028"/>
      <c r="AG580" s="1028"/>
      <c r="AH580" s="1028"/>
      <c r="AI580" s="1028"/>
      <c r="AJ580" s="1028"/>
      <c r="AK580" s="1028"/>
      <c r="AL580" s="1028"/>
      <c r="AM580" s="1028"/>
      <c r="AN580" s="1028"/>
      <c r="AO580" s="1028"/>
      <c r="AP580" s="1028"/>
      <c r="AQ580" s="1028"/>
      <c r="AR580" s="1028"/>
      <c r="AS580" s="1028"/>
    </row>
    <row r="581" spans="1:45" ht="12.75" customHeight="1">
      <c r="A581" s="1028"/>
      <c r="B581" s="1028"/>
      <c r="C581" s="1028"/>
      <c r="D581" s="1102"/>
      <c r="E581" s="1028"/>
      <c r="F581" s="1028"/>
      <c r="G581" s="1028"/>
      <c r="H581" s="1028"/>
      <c r="I581" s="1028"/>
      <c r="J581" s="1102"/>
      <c r="K581" s="1028"/>
      <c r="L581" s="1028"/>
      <c r="M581" s="1028"/>
      <c r="N581" s="1028"/>
      <c r="O581" s="1028"/>
      <c r="P581" s="1028"/>
      <c r="Q581" s="1028"/>
      <c r="R581" s="1162"/>
      <c r="S581" s="713"/>
      <c r="T581" s="747"/>
      <c r="U581" s="1028"/>
      <c r="V581" s="1102"/>
      <c r="W581" s="1165"/>
      <c r="X581" s="1028"/>
      <c r="Y581" s="1028"/>
      <c r="Z581" s="1028"/>
      <c r="AA581" s="1028"/>
      <c r="AB581" s="1028"/>
      <c r="AC581" s="1028"/>
      <c r="AD581" s="1028"/>
      <c r="AE581" s="1028"/>
      <c r="AF581" s="1028"/>
      <c r="AG581" s="1028"/>
      <c r="AH581" s="1028"/>
      <c r="AI581" s="1028"/>
      <c r="AJ581" s="1028"/>
      <c r="AK581" s="1028"/>
      <c r="AL581" s="1028"/>
      <c r="AM581" s="1028"/>
      <c r="AN581" s="1028"/>
      <c r="AO581" s="1028"/>
      <c r="AP581" s="1028"/>
      <c r="AQ581" s="1028"/>
      <c r="AR581" s="1028"/>
      <c r="AS581" s="1028"/>
    </row>
    <row r="582" spans="1:45" ht="12.75" customHeight="1">
      <c r="A582" s="1028"/>
      <c r="B582" s="1028"/>
      <c r="C582" s="1028"/>
      <c r="D582" s="1102"/>
      <c r="E582" s="1028"/>
      <c r="F582" s="1028"/>
      <c r="G582" s="1028"/>
      <c r="H582" s="1028"/>
      <c r="I582" s="1028"/>
      <c r="J582" s="1102"/>
      <c r="K582" s="1028"/>
      <c r="L582" s="1028"/>
      <c r="M582" s="1028"/>
      <c r="N582" s="1028"/>
      <c r="O582" s="1028"/>
      <c r="P582" s="1028"/>
      <c r="Q582" s="1028"/>
      <c r="R582" s="1162"/>
      <c r="S582" s="713"/>
      <c r="T582" s="747"/>
      <c r="U582" s="1028"/>
      <c r="V582" s="1102"/>
      <c r="W582" s="1165"/>
      <c r="X582" s="1028"/>
      <c r="Y582" s="1028"/>
      <c r="Z582" s="1028"/>
      <c r="AA582" s="1028"/>
      <c r="AB582" s="1028"/>
      <c r="AC582" s="1028"/>
      <c r="AD582" s="1028"/>
      <c r="AE582" s="1028"/>
      <c r="AF582" s="1028"/>
      <c r="AG582" s="1028"/>
      <c r="AH582" s="1028"/>
      <c r="AI582" s="1028"/>
      <c r="AJ582" s="1028"/>
      <c r="AK582" s="1028"/>
      <c r="AL582" s="1028"/>
      <c r="AM582" s="1028"/>
      <c r="AN582" s="1028"/>
      <c r="AO582" s="1028"/>
      <c r="AP582" s="1028"/>
      <c r="AQ582" s="1028"/>
      <c r="AR582" s="1028"/>
      <c r="AS582" s="1028"/>
    </row>
    <row r="583" spans="1:45" ht="12.75" customHeight="1">
      <c r="A583" s="1028"/>
      <c r="B583" s="1028"/>
      <c r="C583" s="1028"/>
      <c r="D583" s="1102"/>
      <c r="E583" s="1028"/>
      <c r="F583" s="1028"/>
      <c r="G583" s="1028"/>
      <c r="H583" s="1028"/>
      <c r="I583" s="1028"/>
      <c r="J583" s="1102"/>
      <c r="K583" s="1028"/>
      <c r="L583" s="1028"/>
      <c r="M583" s="1028"/>
      <c r="N583" s="1028"/>
      <c r="O583" s="1028"/>
      <c r="P583" s="1028"/>
      <c r="Q583" s="1028"/>
      <c r="R583" s="1162"/>
      <c r="S583" s="713"/>
      <c r="T583" s="747"/>
      <c r="U583" s="1028"/>
      <c r="V583" s="1102"/>
      <c r="W583" s="1165"/>
      <c r="X583" s="1028"/>
      <c r="Y583" s="1028"/>
      <c r="Z583" s="1028"/>
      <c r="AA583" s="1028"/>
      <c r="AB583" s="1028"/>
      <c r="AC583" s="1028"/>
      <c r="AD583" s="1028"/>
      <c r="AE583" s="1028"/>
      <c r="AF583" s="1028"/>
      <c r="AG583" s="1028"/>
      <c r="AH583" s="1028"/>
      <c r="AI583" s="1028"/>
      <c r="AJ583" s="1028"/>
      <c r="AK583" s="1028"/>
      <c r="AL583" s="1028"/>
      <c r="AM583" s="1028"/>
      <c r="AN583" s="1028"/>
      <c r="AO583" s="1028"/>
      <c r="AP583" s="1028"/>
      <c r="AQ583" s="1028"/>
      <c r="AR583" s="1028"/>
      <c r="AS583" s="1028"/>
    </row>
    <row r="584" spans="1:45" ht="12.75" customHeight="1">
      <c r="A584" s="1028"/>
      <c r="B584" s="1028"/>
      <c r="C584" s="1028"/>
      <c r="D584" s="1102"/>
      <c r="E584" s="1028"/>
      <c r="F584" s="1028"/>
      <c r="G584" s="1028"/>
      <c r="H584" s="1028"/>
      <c r="I584" s="1028"/>
      <c r="J584" s="1102"/>
      <c r="K584" s="1028"/>
      <c r="L584" s="1028"/>
      <c r="M584" s="1028"/>
      <c r="N584" s="1028"/>
      <c r="O584" s="1028"/>
      <c r="P584" s="1028"/>
      <c r="Q584" s="1028"/>
      <c r="R584" s="1162"/>
      <c r="S584" s="713"/>
      <c r="T584" s="747"/>
      <c r="U584" s="1028"/>
      <c r="V584" s="1102"/>
      <c r="W584" s="1165"/>
      <c r="X584" s="1028"/>
      <c r="Y584" s="1028"/>
      <c r="Z584" s="1028"/>
      <c r="AA584" s="1028"/>
      <c r="AB584" s="1028"/>
      <c r="AC584" s="1028"/>
      <c r="AD584" s="1028"/>
      <c r="AE584" s="1028"/>
      <c r="AF584" s="1028"/>
      <c r="AG584" s="1028"/>
      <c r="AH584" s="1028"/>
      <c r="AI584" s="1028"/>
      <c r="AJ584" s="1028"/>
      <c r="AK584" s="1028"/>
      <c r="AL584" s="1028"/>
      <c r="AM584" s="1028"/>
      <c r="AN584" s="1028"/>
      <c r="AO584" s="1028"/>
      <c r="AP584" s="1028"/>
      <c r="AQ584" s="1028"/>
      <c r="AR584" s="1028"/>
      <c r="AS584" s="1028"/>
    </row>
    <row r="585" spans="1:45" ht="12.75" customHeight="1">
      <c r="A585" s="1028"/>
      <c r="B585" s="1028"/>
      <c r="C585" s="1028"/>
      <c r="D585" s="1102"/>
      <c r="E585" s="1028"/>
      <c r="F585" s="1028"/>
      <c r="G585" s="1028"/>
      <c r="H585" s="1028"/>
      <c r="I585" s="1028"/>
      <c r="J585" s="1102"/>
      <c r="K585" s="1028"/>
      <c r="L585" s="1028"/>
      <c r="M585" s="1028"/>
      <c r="N585" s="1028"/>
      <c r="O585" s="1028"/>
      <c r="P585" s="1028"/>
      <c r="Q585" s="1028"/>
      <c r="R585" s="1162"/>
      <c r="S585" s="713"/>
      <c r="T585" s="747"/>
      <c r="U585" s="1028"/>
      <c r="V585" s="1102"/>
      <c r="W585" s="1165"/>
      <c r="X585" s="1028"/>
      <c r="Y585" s="1028"/>
      <c r="Z585" s="1028"/>
      <c r="AA585" s="1028"/>
      <c r="AB585" s="1028"/>
      <c r="AC585" s="1028"/>
      <c r="AD585" s="1028"/>
      <c r="AE585" s="1028"/>
      <c r="AF585" s="1028"/>
      <c r="AG585" s="1028"/>
      <c r="AH585" s="1028"/>
      <c r="AI585" s="1028"/>
      <c r="AJ585" s="1028"/>
      <c r="AK585" s="1028"/>
      <c r="AL585" s="1028"/>
      <c r="AM585" s="1028"/>
      <c r="AN585" s="1028"/>
      <c r="AO585" s="1028"/>
      <c r="AP585" s="1028"/>
      <c r="AQ585" s="1028"/>
      <c r="AR585" s="1028"/>
      <c r="AS585" s="1028"/>
    </row>
    <row r="586" spans="1:45" ht="12.75" customHeight="1">
      <c r="A586" s="1028"/>
      <c r="B586" s="1028"/>
      <c r="C586" s="1028"/>
      <c r="D586" s="1102"/>
      <c r="E586" s="1028"/>
      <c r="F586" s="1028"/>
      <c r="G586" s="1028"/>
      <c r="H586" s="1028"/>
      <c r="I586" s="1028"/>
      <c r="J586" s="1102"/>
      <c r="K586" s="1028"/>
      <c r="L586" s="1028"/>
      <c r="M586" s="1028"/>
      <c r="N586" s="1028"/>
      <c r="O586" s="1028"/>
      <c r="P586" s="1028"/>
      <c r="Q586" s="1028"/>
      <c r="R586" s="1162"/>
      <c r="S586" s="713"/>
      <c r="T586" s="747"/>
      <c r="U586" s="1028"/>
      <c r="V586" s="1102"/>
      <c r="W586" s="1165"/>
      <c r="X586" s="1028"/>
      <c r="Y586" s="1028"/>
      <c r="Z586" s="1028"/>
      <c r="AA586" s="1028"/>
      <c r="AB586" s="1028"/>
      <c r="AC586" s="1028"/>
      <c r="AD586" s="1028"/>
      <c r="AE586" s="1028"/>
      <c r="AF586" s="1028"/>
      <c r="AG586" s="1028"/>
      <c r="AH586" s="1028"/>
      <c r="AI586" s="1028"/>
      <c r="AJ586" s="1028"/>
      <c r="AK586" s="1028"/>
      <c r="AL586" s="1028"/>
      <c r="AM586" s="1028"/>
      <c r="AN586" s="1028"/>
      <c r="AO586" s="1028"/>
      <c r="AP586" s="1028"/>
      <c r="AQ586" s="1028"/>
      <c r="AR586" s="1028"/>
      <c r="AS586" s="1028"/>
    </row>
    <row r="587" spans="1:45" ht="12.75" customHeight="1">
      <c r="A587" s="1028"/>
      <c r="B587" s="1028"/>
      <c r="C587" s="1028"/>
      <c r="D587" s="1102"/>
      <c r="E587" s="1028"/>
      <c r="F587" s="1028"/>
      <c r="G587" s="1028"/>
      <c r="H587" s="1028"/>
      <c r="I587" s="1028"/>
      <c r="J587" s="1102"/>
      <c r="K587" s="1028"/>
      <c r="L587" s="1028"/>
      <c r="M587" s="1028"/>
      <c r="N587" s="1028"/>
      <c r="O587" s="1028"/>
      <c r="P587" s="1028"/>
      <c r="Q587" s="1028"/>
      <c r="R587" s="1162"/>
      <c r="S587" s="713"/>
      <c r="T587" s="747"/>
      <c r="U587" s="1028"/>
      <c r="V587" s="1102"/>
      <c r="W587" s="1165"/>
      <c r="X587" s="1028"/>
      <c r="Y587" s="1028"/>
      <c r="Z587" s="1028"/>
      <c r="AA587" s="1028"/>
      <c r="AB587" s="1028"/>
      <c r="AC587" s="1028"/>
      <c r="AD587" s="1028"/>
      <c r="AE587" s="1028"/>
      <c r="AF587" s="1028"/>
      <c r="AG587" s="1028"/>
      <c r="AH587" s="1028"/>
      <c r="AI587" s="1028"/>
      <c r="AJ587" s="1028"/>
      <c r="AK587" s="1028"/>
      <c r="AL587" s="1028"/>
      <c r="AM587" s="1028"/>
      <c r="AN587" s="1028"/>
      <c r="AO587" s="1028"/>
      <c r="AP587" s="1028"/>
      <c r="AQ587" s="1028"/>
      <c r="AR587" s="1028"/>
      <c r="AS587" s="1028"/>
    </row>
    <row r="588" spans="1:45" ht="12.75" customHeight="1">
      <c r="A588" s="1028"/>
      <c r="B588" s="1028"/>
      <c r="C588" s="1028"/>
      <c r="D588" s="1102"/>
      <c r="E588" s="1028"/>
      <c r="F588" s="1028"/>
      <c r="G588" s="1028"/>
      <c r="H588" s="1028"/>
      <c r="I588" s="1028"/>
      <c r="J588" s="1102"/>
      <c r="K588" s="1028"/>
      <c r="L588" s="1028"/>
      <c r="M588" s="1028"/>
      <c r="N588" s="1028"/>
      <c r="O588" s="1028"/>
      <c r="P588" s="1028"/>
      <c r="Q588" s="1028"/>
      <c r="R588" s="1162"/>
      <c r="S588" s="713"/>
      <c r="T588" s="747"/>
      <c r="U588" s="1028"/>
      <c r="V588" s="1102"/>
      <c r="W588" s="1165"/>
      <c r="X588" s="1028"/>
      <c r="Y588" s="1028"/>
      <c r="Z588" s="1028"/>
      <c r="AA588" s="1028"/>
      <c r="AB588" s="1028"/>
      <c r="AC588" s="1028"/>
      <c r="AD588" s="1028"/>
      <c r="AE588" s="1028"/>
      <c r="AF588" s="1028"/>
      <c r="AG588" s="1028"/>
      <c r="AH588" s="1028"/>
      <c r="AI588" s="1028"/>
      <c r="AJ588" s="1028"/>
      <c r="AK588" s="1028"/>
      <c r="AL588" s="1028"/>
      <c r="AM588" s="1028"/>
      <c r="AN588" s="1028"/>
      <c r="AO588" s="1028"/>
      <c r="AP588" s="1028"/>
      <c r="AQ588" s="1028"/>
      <c r="AR588" s="1028"/>
      <c r="AS588" s="1028"/>
    </row>
    <row r="589" spans="1:45" ht="12.75" customHeight="1">
      <c r="A589" s="1028"/>
      <c r="B589" s="1028"/>
      <c r="C589" s="1028"/>
      <c r="D589" s="1102"/>
      <c r="E589" s="1028"/>
      <c r="F589" s="1028"/>
      <c r="G589" s="1028"/>
      <c r="H589" s="1028"/>
      <c r="I589" s="1028"/>
      <c r="J589" s="1102"/>
      <c r="K589" s="1028"/>
      <c r="L589" s="1028"/>
      <c r="M589" s="1028"/>
      <c r="N589" s="1028"/>
      <c r="O589" s="1028"/>
      <c r="P589" s="1028"/>
      <c r="Q589" s="1028"/>
      <c r="R589" s="1162"/>
      <c r="S589" s="713"/>
      <c r="T589" s="747"/>
      <c r="U589" s="1028"/>
      <c r="V589" s="1102"/>
      <c r="W589" s="1165"/>
      <c r="X589" s="1028"/>
      <c r="Y589" s="1028"/>
      <c r="Z589" s="1028"/>
      <c r="AA589" s="1028"/>
      <c r="AB589" s="1028"/>
      <c r="AC589" s="1028"/>
      <c r="AD589" s="1028"/>
      <c r="AE589" s="1028"/>
      <c r="AF589" s="1028"/>
      <c r="AG589" s="1028"/>
      <c r="AH589" s="1028"/>
      <c r="AI589" s="1028"/>
      <c r="AJ589" s="1028"/>
      <c r="AK589" s="1028"/>
      <c r="AL589" s="1028"/>
      <c r="AM589" s="1028"/>
      <c r="AN589" s="1028"/>
      <c r="AO589" s="1028"/>
      <c r="AP589" s="1028"/>
      <c r="AQ589" s="1028"/>
      <c r="AR589" s="1028"/>
      <c r="AS589" s="1028"/>
    </row>
    <row r="590" spans="1:45" ht="12.75" customHeight="1">
      <c r="A590" s="1028"/>
      <c r="B590" s="1028"/>
      <c r="C590" s="1028"/>
      <c r="D590" s="1102"/>
      <c r="E590" s="1028"/>
      <c r="F590" s="1028"/>
      <c r="G590" s="1028"/>
      <c r="H590" s="1028"/>
      <c r="I590" s="1028"/>
      <c r="J590" s="1102"/>
      <c r="K590" s="1028"/>
      <c r="L590" s="1028"/>
      <c r="M590" s="1028"/>
      <c r="N590" s="1028"/>
      <c r="O590" s="1028"/>
      <c r="P590" s="1028"/>
      <c r="Q590" s="1028"/>
      <c r="R590" s="1162"/>
      <c r="S590" s="713"/>
      <c r="T590" s="747"/>
      <c r="U590" s="1028"/>
      <c r="V590" s="1102"/>
      <c r="W590" s="1165"/>
      <c r="X590" s="1028"/>
      <c r="Y590" s="1028"/>
      <c r="Z590" s="1028"/>
      <c r="AA590" s="1028"/>
      <c r="AB590" s="1028"/>
      <c r="AC590" s="1028"/>
      <c r="AD590" s="1028"/>
      <c r="AE590" s="1028"/>
      <c r="AF590" s="1028"/>
      <c r="AG590" s="1028"/>
      <c r="AH590" s="1028"/>
      <c r="AI590" s="1028"/>
      <c r="AJ590" s="1028"/>
      <c r="AK590" s="1028"/>
      <c r="AL590" s="1028"/>
      <c r="AM590" s="1028"/>
      <c r="AN590" s="1028"/>
      <c r="AO590" s="1028"/>
      <c r="AP590" s="1028"/>
      <c r="AQ590" s="1028"/>
      <c r="AR590" s="1028"/>
      <c r="AS590" s="1028"/>
    </row>
    <row r="591" spans="1:45" ht="12.75" customHeight="1">
      <c r="A591" s="1028"/>
      <c r="B591" s="1028"/>
      <c r="C591" s="1028"/>
      <c r="D591" s="1102"/>
      <c r="E591" s="1028"/>
      <c r="F591" s="1028"/>
      <c r="G591" s="1028"/>
      <c r="H591" s="1028"/>
      <c r="I591" s="1028"/>
      <c r="J591" s="1102"/>
      <c r="K591" s="1028"/>
      <c r="L591" s="1028"/>
      <c r="M591" s="1028"/>
      <c r="N591" s="1028"/>
      <c r="O591" s="1028"/>
      <c r="P591" s="1028"/>
      <c r="Q591" s="1028"/>
      <c r="R591" s="1162"/>
      <c r="S591" s="713"/>
      <c r="T591" s="747"/>
      <c r="U591" s="1028"/>
      <c r="V591" s="1102"/>
      <c r="W591" s="1165"/>
      <c r="X591" s="1028"/>
      <c r="Y591" s="1028"/>
      <c r="Z591" s="1028"/>
      <c r="AA591" s="1028"/>
      <c r="AB591" s="1028"/>
      <c r="AC591" s="1028"/>
      <c r="AD591" s="1028"/>
      <c r="AE591" s="1028"/>
      <c r="AF591" s="1028"/>
      <c r="AG591" s="1028"/>
      <c r="AH591" s="1028"/>
      <c r="AI591" s="1028"/>
      <c r="AJ591" s="1028"/>
      <c r="AK591" s="1028"/>
      <c r="AL591" s="1028"/>
      <c r="AM591" s="1028"/>
      <c r="AN591" s="1028"/>
      <c r="AO591" s="1028"/>
      <c r="AP591" s="1028"/>
      <c r="AQ591" s="1028"/>
      <c r="AR591" s="1028"/>
      <c r="AS591" s="1028"/>
    </row>
    <row r="592" spans="1:45" ht="12.75" customHeight="1">
      <c r="A592" s="1028"/>
      <c r="B592" s="1028"/>
      <c r="C592" s="1028"/>
      <c r="D592" s="1102"/>
      <c r="E592" s="1028"/>
      <c r="F592" s="1028"/>
      <c r="G592" s="1028"/>
      <c r="H592" s="1028"/>
      <c r="I592" s="1028"/>
      <c r="J592" s="1102"/>
      <c r="K592" s="1028"/>
      <c r="L592" s="1028"/>
      <c r="M592" s="1028"/>
      <c r="N592" s="1028"/>
      <c r="O592" s="1028"/>
      <c r="P592" s="1028"/>
      <c r="Q592" s="1028"/>
      <c r="R592" s="1162"/>
      <c r="S592" s="713"/>
      <c r="T592" s="747"/>
      <c r="U592" s="1028"/>
      <c r="V592" s="1102"/>
      <c r="W592" s="1165"/>
      <c r="X592" s="1028"/>
      <c r="Y592" s="1028"/>
      <c r="Z592" s="1028"/>
      <c r="AA592" s="1028"/>
      <c r="AB592" s="1028"/>
      <c r="AC592" s="1028"/>
      <c r="AD592" s="1028"/>
      <c r="AE592" s="1028"/>
      <c r="AF592" s="1028"/>
      <c r="AG592" s="1028"/>
      <c r="AH592" s="1028"/>
      <c r="AI592" s="1028"/>
      <c r="AJ592" s="1028"/>
      <c r="AK592" s="1028"/>
      <c r="AL592" s="1028"/>
      <c r="AM592" s="1028"/>
      <c r="AN592" s="1028"/>
      <c r="AO592" s="1028"/>
      <c r="AP592" s="1028"/>
      <c r="AQ592" s="1028"/>
      <c r="AR592" s="1028"/>
      <c r="AS592" s="1028"/>
    </row>
    <row r="593" spans="1:45" ht="12.75" customHeight="1">
      <c r="A593" s="1028"/>
      <c r="B593" s="1028"/>
      <c r="C593" s="1028"/>
      <c r="D593" s="1102"/>
      <c r="E593" s="1028"/>
      <c r="F593" s="1028"/>
      <c r="G593" s="1028"/>
      <c r="H593" s="1028"/>
      <c r="I593" s="1028"/>
      <c r="J593" s="1102"/>
      <c r="K593" s="1028"/>
      <c r="L593" s="1028"/>
      <c r="M593" s="1028"/>
      <c r="N593" s="1028"/>
      <c r="O593" s="1028"/>
      <c r="P593" s="1028"/>
      <c r="Q593" s="1028"/>
      <c r="R593" s="1162"/>
      <c r="S593" s="713"/>
      <c r="T593" s="747"/>
      <c r="U593" s="1028"/>
      <c r="V593" s="1102"/>
      <c r="W593" s="1165"/>
      <c r="X593" s="1028"/>
      <c r="Y593" s="1028"/>
      <c r="Z593" s="1028"/>
      <c r="AA593" s="1028"/>
      <c r="AB593" s="1028"/>
      <c r="AC593" s="1028"/>
      <c r="AD593" s="1028"/>
      <c r="AE593" s="1028"/>
      <c r="AF593" s="1028"/>
      <c r="AG593" s="1028"/>
      <c r="AH593" s="1028"/>
      <c r="AI593" s="1028"/>
      <c r="AJ593" s="1028"/>
      <c r="AK593" s="1028"/>
      <c r="AL593" s="1028"/>
      <c r="AM593" s="1028"/>
      <c r="AN593" s="1028"/>
      <c r="AO593" s="1028"/>
      <c r="AP593" s="1028"/>
      <c r="AQ593" s="1028"/>
      <c r="AR593" s="1028"/>
      <c r="AS593" s="1028"/>
    </row>
    <row r="594" spans="1:45" ht="12.75" customHeight="1">
      <c r="A594" s="1028"/>
      <c r="B594" s="1028"/>
      <c r="C594" s="1028"/>
      <c r="D594" s="1102"/>
      <c r="E594" s="1028"/>
      <c r="F594" s="1028"/>
      <c r="G594" s="1028"/>
      <c r="H594" s="1028"/>
      <c r="I594" s="1028"/>
      <c r="J594" s="1102"/>
      <c r="K594" s="1028"/>
      <c r="L594" s="1028"/>
      <c r="M594" s="1028"/>
      <c r="N594" s="1028"/>
      <c r="O594" s="1028"/>
      <c r="P594" s="1028"/>
      <c r="Q594" s="1028"/>
      <c r="R594" s="1162"/>
      <c r="S594" s="713"/>
      <c r="T594" s="747"/>
      <c r="U594" s="1028"/>
      <c r="V594" s="1102"/>
      <c r="W594" s="1165"/>
      <c r="X594" s="1028"/>
      <c r="Y594" s="1028"/>
      <c r="Z594" s="1028"/>
      <c r="AA594" s="1028"/>
      <c r="AB594" s="1028"/>
      <c r="AC594" s="1028"/>
      <c r="AD594" s="1028"/>
      <c r="AE594" s="1028"/>
      <c r="AF594" s="1028"/>
      <c r="AG594" s="1028"/>
      <c r="AH594" s="1028"/>
      <c r="AI594" s="1028"/>
      <c r="AJ594" s="1028"/>
      <c r="AK594" s="1028"/>
      <c r="AL594" s="1028"/>
      <c r="AM594" s="1028"/>
      <c r="AN594" s="1028"/>
      <c r="AO594" s="1028"/>
      <c r="AP594" s="1028"/>
      <c r="AQ594" s="1028"/>
      <c r="AR594" s="1028"/>
      <c r="AS594" s="1028"/>
    </row>
    <row r="595" spans="1:45" ht="12.75" customHeight="1">
      <c r="A595" s="1028"/>
      <c r="B595" s="1028"/>
      <c r="C595" s="1028"/>
      <c r="D595" s="1102"/>
      <c r="E595" s="1028"/>
      <c r="F595" s="1028"/>
      <c r="G595" s="1028"/>
      <c r="H595" s="1028"/>
      <c r="I595" s="1028"/>
      <c r="J595" s="1102"/>
      <c r="K595" s="1028"/>
      <c r="L595" s="1028"/>
      <c r="M595" s="1028"/>
      <c r="N595" s="1028"/>
      <c r="O595" s="1028"/>
      <c r="P595" s="1028"/>
      <c r="Q595" s="1028"/>
      <c r="R595" s="1162"/>
      <c r="S595" s="713"/>
      <c r="T595" s="747"/>
      <c r="U595" s="1028"/>
      <c r="V595" s="1102"/>
      <c r="W595" s="1165"/>
      <c r="X595" s="1028"/>
      <c r="Y595" s="1028"/>
      <c r="Z595" s="1028"/>
      <c r="AA595" s="1028"/>
      <c r="AB595" s="1028"/>
      <c r="AC595" s="1028"/>
      <c r="AD595" s="1028"/>
      <c r="AE595" s="1028"/>
      <c r="AF595" s="1028"/>
      <c r="AG595" s="1028"/>
      <c r="AH595" s="1028"/>
      <c r="AI595" s="1028"/>
      <c r="AJ595" s="1028"/>
      <c r="AK595" s="1028"/>
      <c r="AL595" s="1028"/>
      <c r="AM595" s="1028"/>
      <c r="AN595" s="1028"/>
      <c r="AO595" s="1028"/>
      <c r="AP595" s="1028"/>
      <c r="AQ595" s="1028"/>
      <c r="AR595" s="1028"/>
      <c r="AS595" s="1028"/>
    </row>
    <row r="596" spans="1:45" ht="12.75" customHeight="1">
      <c r="A596" s="1028"/>
      <c r="B596" s="1028"/>
      <c r="C596" s="1028"/>
      <c r="D596" s="1102"/>
      <c r="E596" s="1028"/>
      <c r="F596" s="1028"/>
      <c r="G596" s="1028"/>
      <c r="H596" s="1028"/>
      <c r="I596" s="1028"/>
      <c r="J596" s="1102"/>
      <c r="K596" s="1028"/>
      <c r="L596" s="1028"/>
      <c r="M596" s="1028"/>
      <c r="N596" s="1028"/>
      <c r="O596" s="1028"/>
      <c r="P596" s="1028"/>
      <c r="Q596" s="1028"/>
      <c r="R596" s="1162"/>
      <c r="S596" s="713"/>
      <c r="T596" s="747"/>
      <c r="U596" s="1028"/>
      <c r="V596" s="1102"/>
      <c r="W596" s="1165"/>
      <c r="X596" s="1028"/>
      <c r="Y596" s="1028"/>
      <c r="Z596" s="1028"/>
      <c r="AA596" s="1028"/>
      <c r="AB596" s="1028"/>
      <c r="AC596" s="1028"/>
      <c r="AD596" s="1028"/>
      <c r="AE596" s="1028"/>
      <c r="AF596" s="1028"/>
      <c r="AG596" s="1028"/>
      <c r="AH596" s="1028"/>
      <c r="AI596" s="1028"/>
      <c r="AJ596" s="1028"/>
      <c r="AK596" s="1028"/>
      <c r="AL596" s="1028"/>
      <c r="AM596" s="1028"/>
      <c r="AN596" s="1028"/>
      <c r="AO596" s="1028"/>
      <c r="AP596" s="1028"/>
      <c r="AQ596" s="1028"/>
      <c r="AR596" s="1028"/>
      <c r="AS596" s="1028"/>
    </row>
    <row r="597" spans="1:45" ht="12.75" customHeight="1">
      <c r="A597" s="1028"/>
      <c r="B597" s="1028"/>
      <c r="C597" s="1028"/>
      <c r="D597" s="1102"/>
      <c r="E597" s="1028"/>
      <c r="F597" s="1028"/>
      <c r="G597" s="1028"/>
      <c r="H597" s="1028"/>
      <c r="I597" s="1028"/>
      <c r="J597" s="1102"/>
      <c r="K597" s="1028"/>
      <c r="L597" s="1028"/>
      <c r="M597" s="1028"/>
      <c r="N597" s="1028"/>
      <c r="O597" s="1028"/>
      <c r="P597" s="1028"/>
      <c r="Q597" s="1028"/>
      <c r="R597" s="1162"/>
      <c r="S597" s="713"/>
      <c r="T597" s="747"/>
      <c r="U597" s="1028"/>
      <c r="V597" s="1102"/>
      <c r="W597" s="1165"/>
      <c r="X597" s="1028"/>
      <c r="Y597" s="1028"/>
      <c r="Z597" s="1028"/>
      <c r="AA597" s="1028"/>
      <c r="AB597" s="1028"/>
      <c r="AC597" s="1028"/>
      <c r="AD597" s="1028"/>
      <c r="AE597" s="1028"/>
      <c r="AF597" s="1028"/>
      <c r="AG597" s="1028"/>
      <c r="AH597" s="1028"/>
      <c r="AI597" s="1028"/>
      <c r="AJ597" s="1028"/>
      <c r="AK597" s="1028"/>
      <c r="AL597" s="1028"/>
      <c r="AM597" s="1028"/>
      <c r="AN597" s="1028"/>
      <c r="AO597" s="1028"/>
      <c r="AP597" s="1028"/>
      <c r="AQ597" s="1028"/>
      <c r="AR597" s="1028"/>
      <c r="AS597" s="1028"/>
    </row>
    <row r="598" spans="1:45" ht="12.75" customHeight="1">
      <c r="A598" s="1028"/>
      <c r="B598" s="1028"/>
      <c r="C598" s="1028"/>
      <c r="D598" s="1102"/>
      <c r="E598" s="1028"/>
      <c r="F598" s="1028"/>
      <c r="G598" s="1028"/>
      <c r="H598" s="1028"/>
      <c r="I598" s="1028"/>
      <c r="J598" s="1102"/>
      <c r="K598" s="1028"/>
      <c r="L598" s="1028"/>
      <c r="M598" s="1028"/>
      <c r="N598" s="1028"/>
      <c r="O598" s="1028"/>
      <c r="P598" s="1028"/>
      <c r="Q598" s="1028"/>
      <c r="R598" s="1162"/>
      <c r="S598" s="713"/>
      <c r="T598" s="747"/>
      <c r="U598" s="1028"/>
      <c r="V598" s="1102"/>
      <c r="W598" s="1165"/>
      <c r="X598" s="1028"/>
      <c r="Y598" s="1028"/>
      <c r="Z598" s="1028"/>
      <c r="AA598" s="1028"/>
      <c r="AB598" s="1028"/>
      <c r="AC598" s="1028"/>
      <c r="AD598" s="1028"/>
      <c r="AE598" s="1028"/>
      <c r="AF598" s="1028"/>
      <c r="AG598" s="1028"/>
      <c r="AH598" s="1028"/>
      <c r="AI598" s="1028"/>
      <c r="AJ598" s="1028"/>
      <c r="AK598" s="1028"/>
      <c r="AL598" s="1028"/>
      <c r="AM598" s="1028"/>
      <c r="AN598" s="1028"/>
      <c r="AO598" s="1028"/>
      <c r="AP598" s="1028"/>
      <c r="AQ598" s="1028"/>
      <c r="AR598" s="1028"/>
      <c r="AS598" s="1028"/>
    </row>
    <row r="599" spans="1:45" ht="12.75" customHeight="1">
      <c r="A599" s="1028"/>
      <c r="B599" s="1028"/>
      <c r="C599" s="1028"/>
      <c r="D599" s="1102"/>
      <c r="E599" s="1028"/>
      <c r="F599" s="1028"/>
      <c r="G599" s="1028"/>
      <c r="H599" s="1028"/>
      <c r="I599" s="1028"/>
      <c r="J599" s="1102"/>
      <c r="K599" s="1028"/>
      <c r="L599" s="1028"/>
      <c r="M599" s="1028"/>
      <c r="N599" s="1028"/>
      <c r="O599" s="1028"/>
      <c r="P599" s="1028"/>
      <c r="Q599" s="1028"/>
      <c r="R599" s="1162"/>
      <c r="S599" s="713"/>
      <c r="T599" s="747"/>
      <c r="U599" s="1028"/>
      <c r="V599" s="1102"/>
      <c r="W599" s="1165"/>
      <c r="X599" s="1028"/>
      <c r="Y599" s="1028"/>
      <c r="Z599" s="1028"/>
      <c r="AA599" s="1028"/>
      <c r="AB599" s="1028"/>
      <c r="AC599" s="1028"/>
      <c r="AD599" s="1028"/>
      <c r="AE599" s="1028"/>
      <c r="AF599" s="1028"/>
      <c r="AG599" s="1028"/>
      <c r="AH599" s="1028"/>
      <c r="AI599" s="1028"/>
      <c r="AJ599" s="1028"/>
      <c r="AK599" s="1028"/>
      <c r="AL599" s="1028"/>
      <c r="AM599" s="1028"/>
      <c r="AN599" s="1028"/>
      <c r="AO599" s="1028"/>
      <c r="AP599" s="1028"/>
      <c r="AQ599" s="1028"/>
      <c r="AR599" s="1028"/>
      <c r="AS599" s="1028"/>
    </row>
    <row r="600" spans="1:45" ht="12.75" customHeight="1">
      <c r="A600" s="1028"/>
      <c r="B600" s="1028"/>
      <c r="C600" s="1028"/>
      <c r="D600" s="1102"/>
      <c r="E600" s="1028"/>
      <c r="F600" s="1028"/>
      <c r="G600" s="1028"/>
      <c r="H600" s="1028"/>
      <c r="I600" s="1028"/>
      <c r="J600" s="1102"/>
      <c r="K600" s="1028"/>
      <c r="L600" s="1028"/>
      <c r="M600" s="1028"/>
      <c r="N600" s="1028"/>
      <c r="O600" s="1028"/>
      <c r="P600" s="1028"/>
      <c r="Q600" s="1028"/>
      <c r="R600" s="1162"/>
      <c r="S600" s="713"/>
      <c r="T600" s="747"/>
      <c r="U600" s="1028"/>
      <c r="V600" s="1102"/>
      <c r="W600" s="1165"/>
      <c r="X600" s="1028"/>
      <c r="Y600" s="1028"/>
      <c r="Z600" s="1028"/>
      <c r="AA600" s="1028"/>
      <c r="AB600" s="1028"/>
      <c r="AC600" s="1028"/>
      <c r="AD600" s="1028"/>
      <c r="AE600" s="1028"/>
      <c r="AF600" s="1028"/>
      <c r="AG600" s="1028"/>
      <c r="AH600" s="1028"/>
      <c r="AI600" s="1028"/>
      <c r="AJ600" s="1028"/>
      <c r="AK600" s="1028"/>
      <c r="AL600" s="1028"/>
      <c r="AM600" s="1028"/>
      <c r="AN600" s="1028"/>
      <c r="AO600" s="1028"/>
      <c r="AP600" s="1028"/>
      <c r="AQ600" s="1028"/>
      <c r="AR600" s="1028"/>
      <c r="AS600" s="1028"/>
    </row>
    <row r="601" spans="1:45" ht="12.75" customHeight="1">
      <c r="A601" s="1028"/>
      <c r="B601" s="1028"/>
      <c r="C601" s="1028"/>
      <c r="D601" s="1102"/>
      <c r="E601" s="1028"/>
      <c r="F601" s="1028"/>
      <c r="G601" s="1028"/>
      <c r="H601" s="1028"/>
      <c r="I601" s="1028"/>
      <c r="J601" s="1102"/>
      <c r="K601" s="1028"/>
      <c r="L601" s="1028"/>
      <c r="M601" s="1028"/>
      <c r="N601" s="1028"/>
      <c r="O601" s="1028"/>
      <c r="P601" s="1028"/>
      <c r="Q601" s="1028"/>
      <c r="R601" s="1162"/>
      <c r="S601" s="713"/>
      <c r="T601" s="747"/>
      <c r="U601" s="1028"/>
      <c r="V601" s="1102"/>
      <c r="W601" s="1165"/>
      <c r="X601" s="1028"/>
      <c r="Y601" s="1028"/>
      <c r="Z601" s="1028"/>
      <c r="AA601" s="1028"/>
      <c r="AB601" s="1028"/>
      <c r="AC601" s="1028"/>
      <c r="AD601" s="1028"/>
      <c r="AE601" s="1028"/>
      <c r="AF601" s="1028"/>
      <c r="AG601" s="1028"/>
      <c r="AH601" s="1028"/>
      <c r="AI601" s="1028"/>
      <c r="AJ601" s="1028"/>
      <c r="AK601" s="1028"/>
      <c r="AL601" s="1028"/>
      <c r="AM601" s="1028"/>
      <c r="AN601" s="1028"/>
      <c r="AO601" s="1028"/>
      <c r="AP601" s="1028"/>
      <c r="AQ601" s="1028"/>
      <c r="AR601" s="1028"/>
      <c r="AS601" s="1028"/>
    </row>
    <row r="602" spans="1:45" ht="12.75" customHeight="1">
      <c r="A602" s="1028"/>
      <c r="B602" s="1028"/>
      <c r="C602" s="1028"/>
      <c r="D602" s="1102"/>
      <c r="E602" s="1028"/>
      <c r="F602" s="1028"/>
      <c r="G602" s="1028"/>
      <c r="H602" s="1028"/>
      <c r="I602" s="1028"/>
      <c r="J602" s="1102"/>
      <c r="K602" s="1028"/>
      <c r="L602" s="1028"/>
      <c r="M602" s="1028"/>
      <c r="N602" s="1028"/>
      <c r="O602" s="1028"/>
      <c r="P602" s="1028"/>
      <c r="Q602" s="1028"/>
      <c r="R602" s="1162"/>
      <c r="S602" s="713"/>
      <c r="T602" s="747"/>
      <c r="U602" s="1028"/>
      <c r="V602" s="1102"/>
      <c r="W602" s="1165"/>
      <c r="X602" s="1028"/>
      <c r="Y602" s="1028"/>
      <c r="Z602" s="1028"/>
      <c r="AA602" s="1028"/>
      <c r="AB602" s="1028"/>
      <c r="AC602" s="1028"/>
      <c r="AD602" s="1028"/>
      <c r="AE602" s="1028"/>
      <c r="AF602" s="1028"/>
      <c r="AG602" s="1028"/>
      <c r="AH602" s="1028"/>
      <c r="AI602" s="1028"/>
      <c r="AJ602" s="1028"/>
      <c r="AK602" s="1028"/>
      <c r="AL602" s="1028"/>
      <c r="AM602" s="1028"/>
      <c r="AN602" s="1028"/>
      <c r="AO602" s="1028"/>
      <c r="AP602" s="1028"/>
      <c r="AQ602" s="1028"/>
      <c r="AR602" s="1028"/>
      <c r="AS602" s="1028"/>
    </row>
    <row r="603" spans="1:45" ht="12.75" customHeight="1">
      <c r="A603" s="1028"/>
      <c r="B603" s="1028"/>
      <c r="C603" s="1028"/>
      <c r="D603" s="1102"/>
      <c r="E603" s="1028"/>
      <c r="F603" s="1028"/>
      <c r="G603" s="1028"/>
      <c r="H603" s="1028"/>
      <c r="I603" s="1028"/>
      <c r="J603" s="1102"/>
      <c r="K603" s="1028"/>
      <c r="L603" s="1028"/>
      <c r="M603" s="1028"/>
      <c r="N603" s="1028"/>
      <c r="O603" s="1028"/>
      <c r="P603" s="1028"/>
      <c r="Q603" s="1028"/>
      <c r="R603" s="1162"/>
      <c r="S603" s="713"/>
      <c r="T603" s="747"/>
      <c r="U603" s="1028"/>
      <c r="V603" s="1102"/>
      <c r="W603" s="1165"/>
      <c r="X603" s="1028"/>
      <c r="Y603" s="1028"/>
      <c r="Z603" s="1028"/>
      <c r="AA603" s="1028"/>
      <c r="AB603" s="1028"/>
      <c r="AC603" s="1028"/>
      <c r="AD603" s="1028"/>
      <c r="AE603" s="1028"/>
      <c r="AF603" s="1028"/>
      <c r="AG603" s="1028"/>
      <c r="AH603" s="1028"/>
      <c r="AI603" s="1028"/>
      <c r="AJ603" s="1028"/>
      <c r="AK603" s="1028"/>
      <c r="AL603" s="1028"/>
      <c r="AM603" s="1028"/>
      <c r="AN603" s="1028"/>
      <c r="AO603" s="1028"/>
      <c r="AP603" s="1028"/>
      <c r="AQ603" s="1028"/>
      <c r="AR603" s="1028"/>
      <c r="AS603" s="1028"/>
    </row>
    <row r="604" spans="1:45" ht="12.75" customHeight="1">
      <c r="A604" s="1028"/>
      <c r="B604" s="1028"/>
      <c r="C604" s="1028"/>
      <c r="D604" s="1102"/>
      <c r="E604" s="1028"/>
      <c r="F604" s="1028"/>
      <c r="G604" s="1028"/>
      <c r="H604" s="1028"/>
      <c r="I604" s="1028"/>
      <c r="J604" s="1102"/>
      <c r="K604" s="1028"/>
      <c r="L604" s="1028"/>
      <c r="M604" s="1028"/>
      <c r="N604" s="1028"/>
      <c r="O604" s="1028"/>
      <c r="P604" s="1028"/>
      <c r="Q604" s="1028"/>
      <c r="R604" s="1162"/>
      <c r="S604" s="713"/>
      <c r="T604" s="747"/>
      <c r="U604" s="1028"/>
      <c r="V604" s="1102"/>
      <c r="W604" s="1165"/>
      <c r="X604" s="1028"/>
      <c r="Y604" s="1028"/>
      <c r="Z604" s="1028"/>
      <c r="AA604" s="1028"/>
      <c r="AB604" s="1028"/>
      <c r="AC604" s="1028"/>
      <c r="AD604" s="1028"/>
      <c r="AE604" s="1028"/>
      <c r="AF604" s="1028"/>
      <c r="AG604" s="1028"/>
      <c r="AH604" s="1028"/>
      <c r="AI604" s="1028"/>
      <c r="AJ604" s="1028"/>
      <c r="AK604" s="1028"/>
      <c r="AL604" s="1028"/>
      <c r="AM604" s="1028"/>
      <c r="AN604" s="1028"/>
      <c r="AO604" s="1028"/>
      <c r="AP604" s="1028"/>
      <c r="AQ604" s="1028"/>
      <c r="AR604" s="1028"/>
      <c r="AS604" s="1028"/>
    </row>
    <row r="605" spans="1:45" ht="12.75" customHeight="1">
      <c r="A605" s="1028"/>
      <c r="B605" s="1028"/>
      <c r="C605" s="1028"/>
      <c r="D605" s="1102"/>
      <c r="E605" s="1028"/>
      <c r="F605" s="1028"/>
      <c r="G605" s="1028"/>
      <c r="H605" s="1028"/>
      <c r="I605" s="1028"/>
      <c r="J605" s="1102"/>
      <c r="K605" s="1028"/>
      <c r="L605" s="1028"/>
      <c r="M605" s="1028"/>
      <c r="N605" s="1028"/>
      <c r="O605" s="1028"/>
      <c r="P605" s="1028"/>
      <c r="Q605" s="1028"/>
      <c r="R605" s="1162"/>
      <c r="S605" s="713"/>
      <c r="T605" s="747"/>
      <c r="U605" s="1028"/>
      <c r="V605" s="1102"/>
      <c r="W605" s="1165"/>
      <c r="X605" s="1028"/>
      <c r="Y605" s="1028"/>
      <c r="Z605" s="1028"/>
      <c r="AA605" s="1028"/>
      <c r="AB605" s="1028"/>
      <c r="AC605" s="1028"/>
      <c r="AD605" s="1028"/>
      <c r="AE605" s="1028"/>
      <c r="AF605" s="1028"/>
      <c r="AG605" s="1028"/>
      <c r="AH605" s="1028"/>
      <c r="AI605" s="1028"/>
      <c r="AJ605" s="1028"/>
      <c r="AK605" s="1028"/>
      <c r="AL605" s="1028"/>
      <c r="AM605" s="1028"/>
      <c r="AN605" s="1028"/>
      <c r="AO605" s="1028"/>
      <c r="AP605" s="1028"/>
      <c r="AQ605" s="1028"/>
      <c r="AR605" s="1028"/>
      <c r="AS605" s="1028"/>
    </row>
    <row r="606" spans="1:45" ht="12.75" customHeight="1">
      <c r="A606" s="1028"/>
      <c r="B606" s="1028"/>
      <c r="C606" s="1028"/>
      <c r="D606" s="1102"/>
      <c r="E606" s="1028"/>
      <c r="F606" s="1028"/>
      <c r="G606" s="1028"/>
      <c r="H606" s="1028"/>
      <c r="I606" s="1028"/>
      <c r="J606" s="1102"/>
      <c r="K606" s="1028"/>
      <c r="L606" s="1028"/>
      <c r="M606" s="1028"/>
      <c r="N606" s="1028"/>
      <c r="O606" s="1028"/>
      <c r="P606" s="1028"/>
      <c r="Q606" s="1028"/>
      <c r="R606" s="1162"/>
      <c r="S606" s="713"/>
      <c r="T606" s="747"/>
      <c r="U606" s="1028"/>
      <c r="V606" s="1102"/>
      <c r="W606" s="1165"/>
      <c r="X606" s="1028"/>
      <c r="Y606" s="1028"/>
      <c r="Z606" s="1028"/>
      <c r="AA606" s="1028"/>
      <c r="AB606" s="1028"/>
      <c r="AC606" s="1028"/>
      <c r="AD606" s="1028"/>
      <c r="AE606" s="1028"/>
      <c r="AF606" s="1028"/>
      <c r="AG606" s="1028"/>
      <c r="AH606" s="1028"/>
      <c r="AI606" s="1028"/>
      <c r="AJ606" s="1028"/>
      <c r="AK606" s="1028"/>
      <c r="AL606" s="1028"/>
      <c r="AM606" s="1028"/>
      <c r="AN606" s="1028"/>
      <c r="AO606" s="1028"/>
      <c r="AP606" s="1028"/>
      <c r="AQ606" s="1028"/>
      <c r="AR606" s="1028"/>
      <c r="AS606" s="1028"/>
    </row>
    <row r="607" spans="1:45" ht="12.75" customHeight="1">
      <c r="A607" s="1028"/>
      <c r="B607" s="1028"/>
      <c r="C607" s="1028"/>
      <c r="D607" s="1102"/>
      <c r="E607" s="1028"/>
      <c r="F607" s="1028"/>
      <c r="G607" s="1028"/>
      <c r="H607" s="1028"/>
      <c r="I607" s="1028"/>
      <c r="J607" s="1102"/>
      <c r="K607" s="1028"/>
      <c r="L607" s="1028"/>
      <c r="M607" s="1028"/>
      <c r="N607" s="1028"/>
      <c r="O607" s="1028"/>
      <c r="P607" s="1028"/>
      <c r="Q607" s="1028"/>
      <c r="R607" s="1162"/>
      <c r="S607" s="713"/>
      <c r="T607" s="747"/>
      <c r="U607" s="1028"/>
      <c r="V607" s="1102"/>
      <c r="W607" s="1165"/>
      <c r="X607" s="1028"/>
      <c r="Y607" s="1028"/>
      <c r="Z607" s="1028"/>
      <c r="AA607" s="1028"/>
      <c r="AB607" s="1028"/>
      <c r="AC607" s="1028"/>
      <c r="AD607" s="1028"/>
      <c r="AE607" s="1028"/>
      <c r="AF607" s="1028"/>
      <c r="AG607" s="1028"/>
      <c r="AH607" s="1028"/>
      <c r="AI607" s="1028"/>
      <c r="AJ607" s="1028"/>
      <c r="AK607" s="1028"/>
      <c r="AL607" s="1028"/>
      <c r="AM607" s="1028"/>
      <c r="AN607" s="1028"/>
      <c r="AO607" s="1028"/>
      <c r="AP607" s="1028"/>
      <c r="AQ607" s="1028"/>
      <c r="AR607" s="1028"/>
      <c r="AS607" s="1028"/>
    </row>
    <row r="608" spans="1:45" ht="12.75" customHeight="1">
      <c r="A608" s="1028"/>
      <c r="B608" s="1028"/>
      <c r="C608" s="1028"/>
      <c r="D608" s="1102"/>
      <c r="E608" s="1028"/>
      <c r="F608" s="1028"/>
      <c r="G608" s="1028"/>
      <c r="H608" s="1028"/>
      <c r="I608" s="1028"/>
      <c r="J608" s="1102"/>
      <c r="K608" s="1028"/>
      <c r="L608" s="1028"/>
      <c r="M608" s="1028"/>
      <c r="N608" s="1028"/>
      <c r="O608" s="1028"/>
      <c r="P608" s="1028"/>
      <c r="Q608" s="1028"/>
      <c r="R608" s="1162"/>
      <c r="S608" s="713"/>
      <c r="T608" s="747"/>
      <c r="U608" s="1028"/>
      <c r="V608" s="1102"/>
      <c r="W608" s="1165"/>
      <c r="X608" s="1028"/>
      <c r="Y608" s="1028"/>
      <c r="Z608" s="1028"/>
      <c r="AA608" s="1028"/>
      <c r="AB608" s="1028"/>
      <c r="AC608" s="1028"/>
      <c r="AD608" s="1028"/>
      <c r="AE608" s="1028"/>
      <c r="AF608" s="1028"/>
      <c r="AG608" s="1028"/>
      <c r="AH608" s="1028"/>
      <c r="AI608" s="1028"/>
      <c r="AJ608" s="1028"/>
      <c r="AK608" s="1028"/>
      <c r="AL608" s="1028"/>
      <c r="AM608" s="1028"/>
      <c r="AN608" s="1028"/>
      <c r="AO608" s="1028"/>
      <c r="AP608" s="1028"/>
      <c r="AQ608" s="1028"/>
      <c r="AR608" s="1028"/>
      <c r="AS608" s="1028"/>
    </row>
    <row r="609" spans="1:45" ht="12.75" customHeight="1">
      <c r="A609" s="1028"/>
      <c r="B609" s="1028"/>
      <c r="C609" s="1028"/>
      <c r="D609" s="1102"/>
      <c r="E609" s="1028"/>
      <c r="F609" s="1028"/>
      <c r="G609" s="1028"/>
      <c r="H609" s="1028"/>
      <c r="I609" s="1028"/>
      <c r="J609" s="1102"/>
      <c r="K609" s="1028"/>
      <c r="L609" s="1028"/>
      <c r="M609" s="1028"/>
      <c r="N609" s="1028"/>
      <c r="O609" s="1028"/>
      <c r="P609" s="1028"/>
      <c r="Q609" s="1028"/>
      <c r="R609" s="1162"/>
      <c r="S609" s="713"/>
      <c r="T609" s="747"/>
      <c r="U609" s="1028"/>
      <c r="V609" s="1102"/>
      <c r="W609" s="1165"/>
      <c r="X609" s="1028"/>
      <c r="Y609" s="1028"/>
      <c r="Z609" s="1028"/>
      <c r="AA609" s="1028"/>
      <c r="AB609" s="1028"/>
      <c r="AC609" s="1028"/>
      <c r="AD609" s="1028"/>
      <c r="AE609" s="1028"/>
      <c r="AF609" s="1028"/>
      <c r="AG609" s="1028"/>
      <c r="AH609" s="1028"/>
      <c r="AI609" s="1028"/>
      <c r="AJ609" s="1028"/>
      <c r="AK609" s="1028"/>
      <c r="AL609" s="1028"/>
      <c r="AM609" s="1028"/>
      <c r="AN609" s="1028"/>
      <c r="AO609" s="1028"/>
      <c r="AP609" s="1028"/>
      <c r="AQ609" s="1028"/>
      <c r="AR609" s="1028"/>
      <c r="AS609" s="1028"/>
    </row>
    <row r="610" spans="1:45" ht="12.75" customHeight="1">
      <c r="A610" s="1028"/>
      <c r="B610" s="1028"/>
      <c r="C610" s="1028"/>
      <c r="D610" s="1102"/>
      <c r="E610" s="1028"/>
      <c r="F610" s="1028"/>
      <c r="G610" s="1028"/>
      <c r="H610" s="1028"/>
      <c r="I610" s="1028"/>
      <c r="J610" s="1102"/>
      <c r="K610" s="1028"/>
      <c r="L610" s="1028"/>
      <c r="M610" s="1028"/>
      <c r="N610" s="1028"/>
      <c r="O610" s="1028"/>
      <c r="P610" s="1028"/>
      <c r="Q610" s="1028"/>
      <c r="R610" s="1162"/>
      <c r="S610" s="713"/>
      <c r="T610" s="747"/>
      <c r="U610" s="1028"/>
      <c r="V610" s="1102"/>
      <c r="W610" s="1165"/>
      <c r="X610" s="1028"/>
      <c r="Y610" s="1028"/>
      <c r="Z610" s="1028"/>
      <c r="AA610" s="1028"/>
      <c r="AB610" s="1028"/>
      <c r="AC610" s="1028"/>
      <c r="AD610" s="1028"/>
      <c r="AE610" s="1028"/>
      <c r="AF610" s="1028"/>
      <c r="AG610" s="1028"/>
      <c r="AH610" s="1028"/>
      <c r="AI610" s="1028"/>
      <c r="AJ610" s="1028"/>
      <c r="AK610" s="1028"/>
      <c r="AL610" s="1028"/>
      <c r="AM610" s="1028"/>
      <c r="AN610" s="1028"/>
      <c r="AO610" s="1028"/>
      <c r="AP610" s="1028"/>
      <c r="AQ610" s="1028"/>
      <c r="AR610" s="1028"/>
      <c r="AS610" s="1028"/>
    </row>
    <row r="611" spans="1:45" ht="12.75" customHeight="1">
      <c r="A611" s="1028"/>
      <c r="B611" s="1028"/>
      <c r="C611" s="1028"/>
      <c r="D611" s="1102"/>
      <c r="E611" s="1028"/>
      <c r="F611" s="1028"/>
      <c r="G611" s="1028"/>
      <c r="H611" s="1028"/>
      <c r="I611" s="1028"/>
      <c r="J611" s="1102"/>
      <c r="K611" s="1028"/>
      <c r="L611" s="1028"/>
      <c r="M611" s="1028"/>
      <c r="N611" s="1028"/>
      <c r="O611" s="1028"/>
      <c r="P611" s="1028"/>
      <c r="Q611" s="1028"/>
      <c r="R611" s="1162"/>
      <c r="S611" s="713"/>
      <c r="T611" s="747"/>
      <c r="U611" s="1028"/>
      <c r="V611" s="1102"/>
      <c r="W611" s="1165"/>
      <c r="X611" s="1028"/>
      <c r="Y611" s="1028"/>
      <c r="Z611" s="1028"/>
      <c r="AA611" s="1028"/>
      <c r="AB611" s="1028"/>
      <c r="AC611" s="1028"/>
      <c r="AD611" s="1028"/>
      <c r="AE611" s="1028"/>
      <c r="AF611" s="1028"/>
      <c r="AG611" s="1028"/>
      <c r="AH611" s="1028"/>
      <c r="AI611" s="1028"/>
      <c r="AJ611" s="1028"/>
      <c r="AK611" s="1028"/>
      <c r="AL611" s="1028"/>
      <c r="AM611" s="1028"/>
      <c r="AN611" s="1028"/>
      <c r="AO611" s="1028"/>
      <c r="AP611" s="1028"/>
      <c r="AQ611" s="1028"/>
      <c r="AR611" s="1028"/>
      <c r="AS611" s="1028"/>
    </row>
    <row r="612" spans="1:45" ht="12.75" customHeight="1">
      <c r="A612" s="1028"/>
      <c r="B612" s="1028"/>
      <c r="C612" s="1028"/>
      <c r="D612" s="1102"/>
      <c r="E612" s="1028"/>
      <c r="F612" s="1028"/>
      <c r="G612" s="1028"/>
      <c r="H612" s="1028"/>
      <c r="I612" s="1028"/>
      <c r="J612" s="1102"/>
      <c r="K612" s="1028"/>
      <c r="L612" s="1028"/>
      <c r="M612" s="1028"/>
      <c r="N612" s="1028"/>
      <c r="O612" s="1028"/>
      <c r="P612" s="1028"/>
      <c r="Q612" s="1028"/>
      <c r="R612" s="1162"/>
      <c r="S612" s="713"/>
      <c r="T612" s="747"/>
      <c r="U612" s="1028"/>
      <c r="V612" s="1102"/>
      <c r="W612" s="1165"/>
      <c r="X612" s="1028"/>
      <c r="Y612" s="1028"/>
      <c r="Z612" s="1028"/>
      <c r="AA612" s="1028"/>
      <c r="AB612" s="1028"/>
      <c r="AC612" s="1028"/>
      <c r="AD612" s="1028"/>
      <c r="AE612" s="1028"/>
      <c r="AF612" s="1028"/>
      <c r="AG612" s="1028"/>
      <c r="AH612" s="1028"/>
      <c r="AI612" s="1028"/>
      <c r="AJ612" s="1028"/>
      <c r="AK612" s="1028"/>
      <c r="AL612" s="1028"/>
      <c r="AM612" s="1028"/>
      <c r="AN612" s="1028"/>
      <c r="AO612" s="1028"/>
      <c r="AP612" s="1028"/>
      <c r="AQ612" s="1028"/>
      <c r="AR612" s="1028"/>
      <c r="AS612" s="1028"/>
    </row>
    <row r="613" spans="1:45" ht="12.75" customHeight="1">
      <c r="A613" s="1028"/>
      <c r="B613" s="1028"/>
      <c r="C613" s="1028"/>
      <c r="D613" s="1102"/>
      <c r="E613" s="1028"/>
      <c r="F613" s="1028"/>
      <c r="G613" s="1028"/>
      <c r="H613" s="1028"/>
      <c r="I613" s="1028"/>
      <c r="J613" s="1102"/>
      <c r="K613" s="1028"/>
      <c r="L613" s="1028"/>
      <c r="M613" s="1028"/>
      <c r="N613" s="1028"/>
      <c r="O613" s="1028"/>
      <c r="P613" s="1028"/>
      <c r="Q613" s="1028"/>
      <c r="R613" s="1162"/>
      <c r="S613" s="713"/>
      <c r="T613" s="747"/>
      <c r="U613" s="1028"/>
      <c r="V613" s="1102"/>
      <c r="W613" s="1165"/>
      <c r="X613" s="1028"/>
      <c r="Y613" s="1028"/>
      <c r="Z613" s="1028"/>
      <c r="AA613" s="1028"/>
      <c r="AB613" s="1028"/>
      <c r="AC613" s="1028"/>
      <c r="AD613" s="1028"/>
      <c r="AE613" s="1028"/>
      <c r="AF613" s="1028"/>
      <c r="AG613" s="1028"/>
      <c r="AH613" s="1028"/>
      <c r="AI613" s="1028"/>
      <c r="AJ613" s="1028"/>
      <c r="AK613" s="1028"/>
      <c r="AL613" s="1028"/>
      <c r="AM613" s="1028"/>
      <c r="AN613" s="1028"/>
      <c r="AO613" s="1028"/>
      <c r="AP613" s="1028"/>
      <c r="AQ613" s="1028"/>
      <c r="AR613" s="1028"/>
      <c r="AS613" s="1028"/>
    </row>
    <row r="614" spans="1:45" ht="12.75" customHeight="1">
      <c r="A614" s="1028"/>
      <c r="B614" s="1028"/>
      <c r="C614" s="1028"/>
      <c r="D614" s="1102"/>
      <c r="E614" s="1028"/>
      <c r="F614" s="1028"/>
      <c r="G614" s="1028"/>
      <c r="H614" s="1028"/>
      <c r="I614" s="1028"/>
      <c r="J614" s="1102"/>
      <c r="K614" s="1028"/>
      <c r="L614" s="1028"/>
      <c r="M614" s="1028"/>
      <c r="N614" s="1028"/>
      <c r="O614" s="1028"/>
      <c r="P614" s="1028"/>
      <c r="Q614" s="1028"/>
      <c r="R614" s="1162"/>
      <c r="S614" s="713"/>
      <c r="T614" s="747"/>
      <c r="U614" s="1028"/>
      <c r="V614" s="1102"/>
      <c r="W614" s="1165"/>
      <c r="X614" s="1028"/>
      <c r="Y614" s="1028"/>
      <c r="Z614" s="1028"/>
      <c r="AA614" s="1028"/>
      <c r="AB614" s="1028"/>
      <c r="AC614" s="1028"/>
      <c r="AD614" s="1028"/>
      <c r="AE614" s="1028"/>
      <c r="AF614" s="1028"/>
      <c r="AG614" s="1028"/>
      <c r="AH614" s="1028"/>
      <c r="AI614" s="1028"/>
      <c r="AJ614" s="1028"/>
      <c r="AK614" s="1028"/>
      <c r="AL614" s="1028"/>
      <c r="AM614" s="1028"/>
      <c r="AN614" s="1028"/>
      <c r="AO614" s="1028"/>
      <c r="AP614" s="1028"/>
      <c r="AQ614" s="1028"/>
      <c r="AR614" s="1028"/>
      <c r="AS614" s="1028"/>
    </row>
    <row r="615" spans="1:45" ht="12.75" customHeight="1">
      <c r="A615" s="1028"/>
      <c r="B615" s="1028"/>
      <c r="C615" s="1028"/>
      <c r="D615" s="1102"/>
      <c r="E615" s="1028"/>
      <c r="F615" s="1028"/>
      <c r="G615" s="1028"/>
      <c r="H615" s="1028"/>
      <c r="I615" s="1028"/>
      <c r="J615" s="1102"/>
      <c r="K615" s="1028"/>
      <c r="L615" s="1028"/>
      <c r="M615" s="1028"/>
      <c r="N615" s="1028"/>
      <c r="O615" s="1028"/>
      <c r="P615" s="1028"/>
      <c r="Q615" s="1028"/>
      <c r="R615" s="1162"/>
      <c r="S615" s="713"/>
      <c r="T615" s="747"/>
      <c r="U615" s="1028"/>
      <c r="V615" s="1102"/>
      <c r="W615" s="1165"/>
      <c r="X615" s="1028"/>
      <c r="Y615" s="1028"/>
      <c r="Z615" s="1028"/>
      <c r="AA615" s="1028"/>
      <c r="AB615" s="1028"/>
      <c r="AC615" s="1028"/>
      <c r="AD615" s="1028"/>
      <c r="AE615" s="1028"/>
      <c r="AF615" s="1028"/>
      <c r="AG615" s="1028"/>
      <c r="AH615" s="1028"/>
      <c r="AI615" s="1028"/>
      <c r="AJ615" s="1028"/>
      <c r="AK615" s="1028"/>
      <c r="AL615" s="1028"/>
      <c r="AM615" s="1028"/>
      <c r="AN615" s="1028"/>
      <c r="AO615" s="1028"/>
      <c r="AP615" s="1028"/>
      <c r="AQ615" s="1028"/>
      <c r="AR615" s="1028"/>
      <c r="AS615" s="1028"/>
    </row>
    <row r="616" spans="1:45" ht="12.75" customHeight="1">
      <c r="A616" s="1028"/>
      <c r="B616" s="1028"/>
      <c r="C616" s="1028"/>
      <c r="D616" s="1102"/>
      <c r="E616" s="1028"/>
      <c r="F616" s="1028"/>
      <c r="G616" s="1028"/>
      <c r="H616" s="1028"/>
      <c r="I616" s="1028"/>
      <c r="J616" s="1102"/>
      <c r="K616" s="1028"/>
      <c r="L616" s="1028"/>
      <c r="M616" s="1028"/>
      <c r="N616" s="1028"/>
      <c r="O616" s="1028"/>
      <c r="P616" s="1028"/>
      <c r="Q616" s="1028"/>
      <c r="R616" s="1162"/>
      <c r="S616" s="713"/>
      <c r="T616" s="747"/>
      <c r="U616" s="1028"/>
      <c r="V616" s="1102"/>
      <c r="W616" s="1165"/>
      <c r="X616" s="1028"/>
      <c r="Y616" s="1028"/>
      <c r="Z616" s="1028"/>
      <c r="AA616" s="1028"/>
      <c r="AB616" s="1028"/>
      <c r="AC616" s="1028"/>
      <c r="AD616" s="1028"/>
      <c r="AE616" s="1028"/>
      <c r="AF616" s="1028"/>
      <c r="AG616" s="1028"/>
      <c r="AH616" s="1028"/>
      <c r="AI616" s="1028"/>
      <c r="AJ616" s="1028"/>
      <c r="AK616" s="1028"/>
      <c r="AL616" s="1028"/>
      <c r="AM616" s="1028"/>
      <c r="AN616" s="1028"/>
      <c r="AO616" s="1028"/>
      <c r="AP616" s="1028"/>
      <c r="AQ616" s="1028"/>
      <c r="AR616" s="1028"/>
      <c r="AS616" s="1028"/>
    </row>
    <row r="617" spans="1:45" ht="12.75" customHeight="1">
      <c r="A617" s="1028"/>
      <c r="B617" s="1028"/>
      <c r="C617" s="1028"/>
      <c r="D617" s="1102"/>
      <c r="E617" s="1028"/>
      <c r="F617" s="1028"/>
      <c r="G617" s="1028"/>
      <c r="H617" s="1028"/>
      <c r="I617" s="1028"/>
      <c r="J617" s="1102"/>
      <c r="K617" s="1028"/>
      <c r="L617" s="1028"/>
      <c r="M617" s="1028"/>
      <c r="N617" s="1028"/>
      <c r="O617" s="1028"/>
      <c r="P617" s="1028"/>
      <c r="Q617" s="1028"/>
      <c r="R617" s="1162"/>
      <c r="S617" s="713"/>
      <c r="T617" s="747"/>
      <c r="U617" s="1028"/>
      <c r="V617" s="1102"/>
      <c r="W617" s="1165"/>
      <c r="X617" s="1028"/>
      <c r="Y617" s="1028"/>
      <c r="Z617" s="1028"/>
      <c r="AA617" s="1028"/>
      <c r="AB617" s="1028"/>
      <c r="AC617" s="1028"/>
      <c r="AD617" s="1028"/>
      <c r="AE617" s="1028"/>
      <c r="AF617" s="1028"/>
      <c r="AG617" s="1028"/>
      <c r="AH617" s="1028"/>
      <c r="AI617" s="1028"/>
      <c r="AJ617" s="1028"/>
      <c r="AK617" s="1028"/>
      <c r="AL617" s="1028"/>
      <c r="AM617" s="1028"/>
      <c r="AN617" s="1028"/>
      <c r="AO617" s="1028"/>
      <c r="AP617" s="1028"/>
      <c r="AQ617" s="1028"/>
      <c r="AR617" s="1028"/>
      <c r="AS617" s="1028"/>
    </row>
    <row r="618" spans="1:45" ht="12.75" customHeight="1">
      <c r="A618" s="1028"/>
      <c r="B618" s="1028"/>
      <c r="C618" s="1028"/>
      <c r="D618" s="1102"/>
      <c r="E618" s="1028"/>
      <c r="F618" s="1028"/>
      <c r="G618" s="1028"/>
      <c r="H618" s="1028"/>
      <c r="I618" s="1028"/>
      <c r="J618" s="1102"/>
      <c r="K618" s="1028"/>
      <c r="L618" s="1028"/>
      <c r="M618" s="1028"/>
      <c r="N618" s="1028"/>
      <c r="O618" s="1028"/>
      <c r="P618" s="1028"/>
      <c r="Q618" s="1028"/>
      <c r="R618" s="1162"/>
      <c r="S618" s="713"/>
      <c r="T618" s="747"/>
      <c r="U618" s="1028"/>
      <c r="V618" s="1102"/>
      <c r="W618" s="1165"/>
      <c r="X618" s="1028"/>
      <c r="Y618" s="1028"/>
      <c r="Z618" s="1028"/>
      <c r="AA618" s="1028"/>
      <c r="AB618" s="1028"/>
      <c r="AC618" s="1028"/>
      <c r="AD618" s="1028"/>
      <c r="AE618" s="1028"/>
      <c r="AF618" s="1028"/>
      <c r="AG618" s="1028"/>
      <c r="AH618" s="1028"/>
      <c r="AI618" s="1028"/>
      <c r="AJ618" s="1028"/>
      <c r="AK618" s="1028"/>
      <c r="AL618" s="1028"/>
      <c r="AM618" s="1028"/>
      <c r="AN618" s="1028"/>
      <c r="AO618" s="1028"/>
      <c r="AP618" s="1028"/>
      <c r="AQ618" s="1028"/>
      <c r="AR618" s="1028"/>
      <c r="AS618" s="1028"/>
    </row>
    <row r="619" spans="1:45" ht="12.75" customHeight="1">
      <c r="A619" s="1028"/>
      <c r="B619" s="1028"/>
      <c r="C619" s="1028"/>
      <c r="D619" s="1102"/>
      <c r="E619" s="1028"/>
      <c r="F619" s="1028"/>
      <c r="G619" s="1028"/>
      <c r="H619" s="1028"/>
      <c r="I619" s="1028"/>
      <c r="J619" s="1102"/>
      <c r="K619" s="1028"/>
      <c r="L619" s="1028"/>
      <c r="M619" s="1028"/>
      <c r="N619" s="1028"/>
      <c r="O619" s="1028"/>
      <c r="P619" s="1028"/>
      <c r="Q619" s="1028"/>
      <c r="R619" s="1162"/>
      <c r="S619" s="713"/>
      <c r="T619" s="747"/>
      <c r="U619" s="1028"/>
      <c r="V619" s="1102"/>
      <c r="W619" s="1165"/>
      <c r="X619" s="1028"/>
      <c r="Y619" s="1028"/>
      <c r="Z619" s="1028"/>
      <c r="AA619" s="1028"/>
      <c r="AB619" s="1028"/>
      <c r="AC619" s="1028"/>
      <c r="AD619" s="1028"/>
      <c r="AE619" s="1028"/>
      <c r="AF619" s="1028"/>
      <c r="AG619" s="1028"/>
      <c r="AH619" s="1028"/>
      <c r="AI619" s="1028"/>
      <c r="AJ619" s="1028"/>
      <c r="AK619" s="1028"/>
      <c r="AL619" s="1028"/>
      <c r="AM619" s="1028"/>
      <c r="AN619" s="1028"/>
      <c r="AO619" s="1028"/>
      <c r="AP619" s="1028"/>
      <c r="AQ619" s="1028"/>
      <c r="AR619" s="1028"/>
      <c r="AS619" s="1028"/>
    </row>
    <row r="620" spans="1:45" ht="12.75" customHeight="1">
      <c r="A620" s="1028"/>
      <c r="B620" s="1028"/>
      <c r="C620" s="1028"/>
      <c r="D620" s="1102"/>
      <c r="E620" s="1028"/>
      <c r="F620" s="1028"/>
      <c r="G620" s="1028"/>
      <c r="H620" s="1028"/>
      <c r="I620" s="1028"/>
      <c r="J620" s="1102"/>
      <c r="K620" s="1028"/>
      <c r="L620" s="1028"/>
      <c r="M620" s="1028"/>
      <c r="N620" s="1028"/>
      <c r="O620" s="1028"/>
      <c r="P620" s="1028"/>
      <c r="Q620" s="1028"/>
      <c r="R620" s="1162"/>
      <c r="S620" s="713"/>
      <c r="T620" s="747"/>
      <c r="U620" s="1028"/>
      <c r="V620" s="1102"/>
      <c r="W620" s="1165"/>
      <c r="X620" s="1028"/>
      <c r="Y620" s="1028"/>
      <c r="Z620" s="1028"/>
      <c r="AA620" s="1028"/>
      <c r="AB620" s="1028"/>
      <c r="AC620" s="1028"/>
      <c r="AD620" s="1028"/>
      <c r="AE620" s="1028"/>
      <c r="AF620" s="1028"/>
      <c r="AG620" s="1028"/>
      <c r="AH620" s="1028"/>
      <c r="AI620" s="1028"/>
      <c r="AJ620" s="1028"/>
      <c r="AK620" s="1028"/>
      <c r="AL620" s="1028"/>
      <c r="AM620" s="1028"/>
      <c r="AN620" s="1028"/>
      <c r="AO620" s="1028"/>
      <c r="AP620" s="1028"/>
      <c r="AQ620" s="1028"/>
      <c r="AR620" s="1028"/>
      <c r="AS620" s="1028"/>
    </row>
    <row r="621" spans="1:45" ht="12.75" customHeight="1">
      <c r="A621" s="1028"/>
      <c r="B621" s="1028"/>
      <c r="C621" s="1028"/>
      <c r="D621" s="1102"/>
      <c r="E621" s="1028"/>
      <c r="F621" s="1028"/>
      <c r="G621" s="1028"/>
      <c r="H621" s="1028"/>
      <c r="I621" s="1028"/>
      <c r="J621" s="1102"/>
      <c r="K621" s="1028"/>
      <c r="L621" s="1028"/>
      <c r="M621" s="1028"/>
      <c r="N621" s="1028"/>
      <c r="O621" s="1028"/>
      <c r="P621" s="1028"/>
      <c r="Q621" s="1028"/>
      <c r="R621" s="1162"/>
      <c r="S621" s="713"/>
      <c r="T621" s="747"/>
      <c r="U621" s="1028"/>
      <c r="V621" s="1102"/>
      <c r="W621" s="1165"/>
      <c r="X621" s="1028"/>
      <c r="Y621" s="1028"/>
      <c r="Z621" s="1028"/>
      <c r="AA621" s="1028"/>
      <c r="AB621" s="1028"/>
      <c r="AC621" s="1028"/>
      <c r="AD621" s="1028"/>
      <c r="AE621" s="1028"/>
      <c r="AF621" s="1028"/>
      <c r="AG621" s="1028"/>
      <c r="AH621" s="1028"/>
      <c r="AI621" s="1028"/>
      <c r="AJ621" s="1028"/>
      <c r="AK621" s="1028"/>
      <c r="AL621" s="1028"/>
      <c r="AM621" s="1028"/>
      <c r="AN621" s="1028"/>
      <c r="AO621" s="1028"/>
      <c r="AP621" s="1028"/>
      <c r="AQ621" s="1028"/>
      <c r="AR621" s="1028"/>
      <c r="AS621" s="1028"/>
    </row>
    <row r="622" spans="1:45" ht="12.75" customHeight="1">
      <c r="A622" s="1028"/>
      <c r="B622" s="1028"/>
      <c r="C622" s="1028"/>
      <c r="D622" s="1102"/>
      <c r="E622" s="1028"/>
      <c r="F622" s="1028"/>
      <c r="G622" s="1028"/>
      <c r="H622" s="1028"/>
      <c r="I622" s="1028"/>
      <c r="J622" s="1102"/>
      <c r="K622" s="1028"/>
      <c r="L622" s="1028"/>
      <c r="M622" s="1028"/>
      <c r="N622" s="1028"/>
      <c r="O622" s="1028"/>
      <c r="P622" s="1028"/>
      <c r="Q622" s="1028"/>
      <c r="R622" s="1162"/>
      <c r="S622" s="713"/>
      <c r="T622" s="747"/>
      <c r="U622" s="1028"/>
      <c r="V622" s="1102"/>
      <c r="W622" s="1165"/>
      <c r="X622" s="1028"/>
      <c r="Y622" s="1028"/>
      <c r="Z622" s="1028"/>
      <c r="AA622" s="1028"/>
      <c r="AB622" s="1028"/>
      <c r="AC622" s="1028"/>
      <c r="AD622" s="1028"/>
      <c r="AE622" s="1028"/>
      <c r="AF622" s="1028"/>
      <c r="AG622" s="1028"/>
      <c r="AH622" s="1028"/>
      <c r="AI622" s="1028"/>
      <c r="AJ622" s="1028"/>
      <c r="AK622" s="1028"/>
      <c r="AL622" s="1028"/>
      <c r="AM622" s="1028"/>
      <c r="AN622" s="1028"/>
      <c r="AO622" s="1028"/>
      <c r="AP622" s="1028"/>
      <c r="AQ622" s="1028"/>
      <c r="AR622" s="1028"/>
      <c r="AS622" s="1028"/>
    </row>
    <row r="623" spans="1:45" ht="12.75" customHeight="1">
      <c r="A623" s="1028"/>
      <c r="B623" s="1028"/>
      <c r="C623" s="1028"/>
      <c r="D623" s="1102"/>
      <c r="E623" s="1028"/>
      <c r="F623" s="1028"/>
      <c r="G623" s="1028"/>
      <c r="H623" s="1028"/>
      <c r="I623" s="1028"/>
      <c r="J623" s="1102"/>
      <c r="K623" s="1028"/>
      <c r="L623" s="1028"/>
      <c r="M623" s="1028"/>
      <c r="N623" s="1028"/>
      <c r="O623" s="1028"/>
      <c r="P623" s="1028"/>
      <c r="Q623" s="1028"/>
      <c r="R623" s="1162"/>
      <c r="S623" s="713"/>
      <c r="T623" s="747"/>
      <c r="U623" s="1028"/>
      <c r="V623" s="1102"/>
      <c r="W623" s="1165"/>
      <c r="X623" s="1028"/>
      <c r="Y623" s="1028"/>
      <c r="Z623" s="1028"/>
      <c r="AA623" s="1028"/>
      <c r="AB623" s="1028"/>
      <c r="AC623" s="1028"/>
      <c r="AD623" s="1028"/>
      <c r="AE623" s="1028"/>
      <c r="AF623" s="1028"/>
      <c r="AG623" s="1028"/>
      <c r="AH623" s="1028"/>
      <c r="AI623" s="1028"/>
      <c r="AJ623" s="1028"/>
      <c r="AK623" s="1028"/>
      <c r="AL623" s="1028"/>
      <c r="AM623" s="1028"/>
      <c r="AN623" s="1028"/>
      <c r="AO623" s="1028"/>
      <c r="AP623" s="1028"/>
      <c r="AQ623" s="1028"/>
      <c r="AR623" s="1028"/>
      <c r="AS623" s="1028"/>
    </row>
    <row r="624" spans="1:45" ht="12.75" customHeight="1">
      <c r="A624" s="1028"/>
      <c r="B624" s="1028"/>
      <c r="C624" s="1028"/>
      <c r="D624" s="1102"/>
      <c r="E624" s="1028"/>
      <c r="F624" s="1028"/>
      <c r="G624" s="1028"/>
      <c r="H624" s="1028"/>
      <c r="I624" s="1028"/>
      <c r="J624" s="1102"/>
      <c r="K624" s="1028"/>
      <c r="L624" s="1028"/>
      <c r="M624" s="1028"/>
      <c r="N624" s="1028"/>
      <c r="O624" s="1028"/>
      <c r="P624" s="1028"/>
      <c r="Q624" s="1028"/>
      <c r="R624" s="1162"/>
      <c r="S624" s="713"/>
      <c r="T624" s="747"/>
      <c r="U624" s="1028"/>
      <c r="V624" s="1102"/>
      <c r="W624" s="1165"/>
      <c r="X624" s="1028"/>
      <c r="Y624" s="1028"/>
      <c r="Z624" s="1028"/>
      <c r="AA624" s="1028"/>
      <c r="AB624" s="1028"/>
      <c r="AC624" s="1028"/>
      <c r="AD624" s="1028"/>
      <c r="AE624" s="1028"/>
      <c r="AF624" s="1028"/>
      <c r="AG624" s="1028"/>
      <c r="AH624" s="1028"/>
      <c r="AI624" s="1028"/>
      <c r="AJ624" s="1028"/>
      <c r="AK624" s="1028"/>
      <c r="AL624" s="1028"/>
      <c r="AM624" s="1028"/>
      <c r="AN624" s="1028"/>
      <c r="AO624" s="1028"/>
      <c r="AP624" s="1028"/>
      <c r="AQ624" s="1028"/>
      <c r="AR624" s="1028"/>
      <c r="AS624" s="1028"/>
    </row>
    <row r="625" spans="1:45" ht="12.75" customHeight="1">
      <c r="A625" s="1028"/>
      <c r="B625" s="1028"/>
      <c r="C625" s="1028"/>
      <c r="D625" s="1102"/>
      <c r="E625" s="1028"/>
      <c r="F625" s="1028"/>
      <c r="G625" s="1028"/>
      <c r="H625" s="1028"/>
      <c r="I625" s="1028"/>
      <c r="J625" s="1102"/>
      <c r="K625" s="1028"/>
      <c r="L625" s="1028"/>
      <c r="M625" s="1028"/>
      <c r="N625" s="1028"/>
      <c r="O625" s="1028"/>
      <c r="P625" s="1028"/>
      <c r="Q625" s="1028"/>
      <c r="R625" s="1162"/>
      <c r="S625" s="713"/>
      <c r="T625" s="747"/>
      <c r="U625" s="1028"/>
      <c r="V625" s="1102"/>
      <c r="W625" s="1165"/>
      <c r="X625" s="1028"/>
      <c r="Y625" s="1028"/>
      <c r="Z625" s="1028"/>
      <c r="AA625" s="1028"/>
      <c r="AB625" s="1028"/>
      <c r="AC625" s="1028"/>
      <c r="AD625" s="1028"/>
      <c r="AE625" s="1028"/>
      <c r="AF625" s="1028"/>
      <c r="AG625" s="1028"/>
      <c r="AH625" s="1028"/>
      <c r="AI625" s="1028"/>
      <c r="AJ625" s="1028"/>
      <c r="AK625" s="1028"/>
      <c r="AL625" s="1028"/>
      <c r="AM625" s="1028"/>
      <c r="AN625" s="1028"/>
      <c r="AO625" s="1028"/>
      <c r="AP625" s="1028"/>
      <c r="AQ625" s="1028"/>
      <c r="AR625" s="1028"/>
      <c r="AS625" s="1028"/>
    </row>
    <row r="626" spans="1:45" ht="12.75" customHeight="1">
      <c r="A626" s="1028"/>
      <c r="B626" s="1028"/>
      <c r="C626" s="1028"/>
      <c r="D626" s="1102"/>
      <c r="E626" s="1028"/>
      <c r="F626" s="1028"/>
      <c r="G626" s="1028"/>
      <c r="H626" s="1028"/>
      <c r="I626" s="1028"/>
      <c r="J626" s="1102"/>
      <c r="K626" s="1028"/>
      <c r="L626" s="1028"/>
      <c r="M626" s="1028"/>
      <c r="N626" s="1028"/>
      <c r="O626" s="1028"/>
      <c r="P626" s="1028"/>
      <c r="Q626" s="1028"/>
      <c r="R626" s="1162"/>
      <c r="S626" s="713"/>
      <c r="T626" s="747"/>
      <c r="U626" s="1028"/>
      <c r="V626" s="1102"/>
      <c r="W626" s="1165"/>
      <c r="X626" s="1028"/>
      <c r="Y626" s="1028"/>
      <c r="Z626" s="1028"/>
      <c r="AA626" s="1028"/>
      <c r="AB626" s="1028"/>
      <c r="AC626" s="1028"/>
      <c r="AD626" s="1028"/>
      <c r="AE626" s="1028"/>
      <c r="AF626" s="1028"/>
      <c r="AG626" s="1028"/>
      <c r="AH626" s="1028"/>
      <c r="AI626" s="1028"/>
      <c r="AJ626" s="1028"/>
      <c r="AK626" s="1028"/>
      <c r="AL626" s="1028"/>
      <c r="AM626" s="1028"/>
      <c r="AN626" s="1028"/>
      <c r="AO626" s="1028"/>
      <c r="AP626" s="1028"/>
      <c r="AQ626" s="1028"/>
      <c r="AR626" s="1028"/>
      <c r="AS626" s="1028"/>
    </row>
    <row r="627" spans="1:45" ht="12.75" customHeight="1">
      <c r="A627" s="1028"/>
      <c r="B627" s="1028"/>
      <c r="C627" s="1028"/>
      <c r="D627" s="1102"/>
      <c r="E627" s="1028"/>
      <c r="F627" s="1028"/>
      <c r="G627" s="1028"/>
      <c r="H627" s="1028"/>
      <c r="I627" s="1028"/>
      <c r="J627" s="1102"/>
      <c r="K627" s="1028"/>
      <c r="L627" s="1028"/>
      <c r="M627" s="1028"/>
      <c r="N627" s="1028"/>
      <c r="O627" s="1028"/>
      <c r="P627" s="1028"/>
      <c r="Q627" s="1028"/>
      <c r="R627" s="1162"/>
      <c r="S627" s="713"/>
      <c r="T627" s="747"/>
      <c r="U627" s="1028"/>
      <c r="V627" s="1102"/>
      <c r="W627" s="1165"/>
      <c r="X627" s="1028"/>
      <c r="Y627" s="1028"/>
      <c r="Z627" s="1028"/>
      <c r="AA627" s="1028"/>
      <c r="AB627" s="1028"/>
      <c r="AC627" s="1028"/>
      <c r="AD627" s="1028"/>
      <c r="AE627" s="1028"/>
      <c r="AF627" s="1028"/>
      <c r="AG627" s="1028"/>
      <c r="AH627" s="1028"/>
      <c r="AI627" s="1028"/>
      <c r="AJ627" s="1028"/>
      <c r="AK627" s="1028"/>
      <c r="AL627" s="1028"/>
      <c r="AM627" s="1028"/>
      <c r="AN627" s="1028"/>
      <c r="AO627" s="1028"/>
      <c r="AP627" s="1028"/>
      <c r="AQ627" s="1028"/>
      <c r="AR627" s="1028"/>
      <c r="AS627" s="1028"/>
    </row>
    <row r="628" spans="1:45" ht="12.75" customHeight="1">
      <c r="A628" s="1028"/>
      <c r="B628" s="1028"/>
      <c r="C628" s="1028"/>
      <c r="D628" s="1102"/>
      <c r="E628" s="1028"/>
      <c r="F628" s="1028"/>
      <c r="G628" s="1028"/>
      <c r="H628" s="1028"/>
      <c r="I628" s="1028"/>
      <c r="J628" s="1102"/>
      <c r="K628" s="1028"/>
      <c r="L628" s="1028"/>
      <c r="M628" s="1028"/>
      <c r="N628" s="1028"/>
      <c r="O628" s="1028"/>
      <c r="P628" s="1028"/>
      <c r="Q628" s="1028"/>
      <c r="R628" s="1162"/>
      <c r="S628" s="713"/>
      <c r="T628" s="747"/>
      <c r="U628" s="1028"/>
      <c r="V628" s="1102"/>
      <c r="W628" s="1165"/>
      <c r="X628" s="1028"/>
      <c r="Y628" s="1028"/>
      <c r="Z628" s="1028"/>
      <c r="AA628" s="1028"/>
      <c r="AB628" s="1028"/>
      <c r="AC628" s="1028"/>
      <c r="AD628" s="1028"/>
      <c r="AE628" s="1028"/>
      <c r="AF628" s="1028"/>
      <c r="AG628" s="1028"/>
      <c r="AH628" s="1028"/>
      <c r="AI628" s="1028"/>
      <c r="AJ628" s="1028"/>
      <c r="AK628" s="1028"/>
      <c r="AL628" s="1028"/>
      <c r="AM628" s="1028"/>
      <c r="AN628" s="1028"/>
      <c r="AO628" s="1028"/>
      <c r="AP628" s="1028"/>
      <c r="AQ628" s="1028"/>
      <c r="AR628" s="1028"/>
      <c r="AS628" s="1028"/>
    </row>
    <row r="629" spans="1:45" ht="12.75" customHeight="1">
      <c r="A629" s="1028"/>
      <c r="B629" s="1028"/>
      <c r="C629" s="1028"/>
      <c r="D629" s="1102"/>
      <c r="E629" s="1028"/>
      <c r="F629" s="1028"/>
      <c r="G629" s="1028"/>
      <c r="H629" s="1028"/>
      <c r="I629" s="1028"/>
      <c r="J629" s="1102"/>
      <c r="K629" s="1028"/>
      <c r="L629" s="1028"/>
      <c r="M629" s="1028"/>
      <c r="N629" s="1028"/>
      <c r="O629" s="1028"/>
      <c r="P629" s="1028"/>
      <c r="Q629" s="1028"/>
      <c r="R629" s="1162"/>
      <c r="S629" s="713"/>
      <c r="T629" s="747"/>
      <c r="U629" s="1028"/>
      <c r="V629" s="1102"/>
      <c r="W629" s="1165"/>
      <c r="X629" s="1028"/>
      <c r="Y629" s="1028"/>
      <c r="Z629" s="1028"/>
      <c r="AA629" s="1028"/>
      <c r="AB629" s="1028"/>
      <c r="AC629" s="1028"/>
      <c r="AD629" s="1028"/>
      <c r="AE629" s="1028"/>
      <c r="AF629" s="1028"/>
      <c r="AG629" s="1028"/>
      <c r="AH629" s="1028"/>
      <c r="AI629" s="1028"/>
      <c r="AJ629" s="1028"/>
      <c r="AK629" s="1028"/>
      <c r="AL629" s="1028"/>
      <c r="AM629" s="1028"/>
      <c r="AN629" s="1028"/>
      <c r="AO629" s="1028"/>
      <c r="AP629" s="1028"/>
      <c r="AQ629" s="1028"/>
      <c r="AR629" s="1028"/>
      <c r="AS629" s="1028"/>
    </row>
    <row r="630" spans="1:45" ht="12.75" customHeight="1">
      <c r="A630" s="1028"/>
      <c r="B630" s="1028"/>
      <c r="C630" s="1028"/>
      <c r="D630" s="1102"/>
      <c r="E630" s="1028"/>
      <c r="F630" s="1028"/>
      <c r="G630" s="1028"/>
      <c r="H630" s="1028"/>
      <c r="I630" s="1028"/>
      <c r="J630" s="1102"/>
      <c r="K630" s="1028"/>
      <c r="L630" s="1028"/>
      <c r="M630" s="1028"/>
      <c r="N630" s="1028"/>
      <c r="O630" s="1028"/>
      <c r="P630" s="1028"/>
      <c r="Q630" s="1028"/>
      <c r="R630" s="1162"/>
      <c r="S630" s="713"/>
      <c r="T630" s="747"/>
      <c r="U630" s="1028"/>
      <c r="V630" s="1102"/>
      <c r="W630" s="1165"/>
      <c r="X630" s="1028"/>
      <c r="Y630" s="1028"/>
      <c r="Z630" s="1028"/>
      <c r="AA630" s="1028"/>
      <c r="AB630" s="1028"/>
      <c r="AC630" s="1028"/>
      <c r="AD630" s="1028"/>
      <c r="AE630" s="1028"/>
      <c r="AF630" s="1028"/>
      <c r="AG630" s="1028"/>
      <c r="AH630" s="1028"/>
      <c r="AI630" s="1028"/>
      <c r="AJ630" s="1028"/>
      <c r="AK630" s="1028"/>
      <c r="AL630" s="1028"/>
      <c r="AM630" s="1028"/>
      <c r="AN630" s="1028"/>
      <c r="AO630" s="1028"/>
      <c r="AP630" s="1028"/>
      <c r="AQ630" s="1028"/>
      <c r="AR630" s="1028"/>
      <c r="AS630" s="1028"/>
    </row>
    <row r="631" spans="1:45" ht="12.75" customHeight="1">
      <c r="A631" s="1028"/>
      <c r="B631" s="1028"/>
      <c r="C631" s="1028"/>
      <c r="D631" s="1102"/>
      <c r="E631" s="1028"/>
      <c r="F631" s="1028"/>
      <c r="G631" s="1028"/>
      <c r="H631" s="1028"/>
      <c r="I631" s="1028"/>
      <c r="J631" s="1102"/>
      <c r="K631" s="1028"/>
      <c r="L631" s="1028"/>
      <c r="M631" s="1028"/>
      <c r="N631" s="1028"/>
      <c r="O631" s="1028"/>
      <c r="P631" s="1028"/>
      <c r="Q631" s="1028"/>
      <c r="R631" s="1162"/>
      <c r="S631" s="713"/>
      <c r="T631" s="747"/>
      <c r="U631" s="1028"/>
      <c r="V631" s="1102"/>
      <c r="W631" s="1165"/>
      <c r="X631" s="1028"/>
      <c r="Y631" s="1028"/>
      <c r="Z631" s="1028"/>
      <c r="AA631" s="1028"/>
      <c r="AB631" s="1028"/>
      <c r="AC631" s="1028"/>
      <c r="AD631" s="1028"/>
      <c r="AE631" s="1028"/>
      <c r="AF631" s="1028"/>
      <c r="AG631" s="1028"/>
      <c r="AH631" s="1028"/>
      <c r="AI631" s="1028"/>
      <c r="AJ631" s="1028"/>
      <c r="AK631" s="1028"/>
      <c r="AL631" s="1028"/>
      <c r="AM631" s="1028"/>
      <c r="AN631" s="1028"/>
      <c r="AO631" s="1028"/>
      <c r="AP631" s="1028"/>
      <c r="AQ631" s="1028"/>
      <c r="AR631" s="1028"/>
      <c r="AS631" s="1028"/>
    </row>
    <row r="632" spans="1:45" ht="12.75" customHeight="1">
      <c r="A632" s="1028"/>
      <c r="B632" s="1028"/>
      <c r="C632" s="1028"/>
      <c r="D632" s="1102"/>
      <c r="E632" s="1028"/>
      <c r="F632" s="1028"/>
      <c r="G632" s="1028"/>
      <c r="H632" s="1028"/>
      <c r="I632" s="1028"/>
      <c r="J632" s="1102"/>
      <c r="K632" s="1028"/>
      <c r="L632" s="1028"/>
      <c r="M632" s="1028"/>
      <c r="N632" s="1028"/>
      <c r="O632" s="1028"/>
      <c r="P632" s="1028"/>
      <c r="Q632" s="1028"/>
      <c r="R632" s="1162"/>
      <c r="S632" s="713"/>
      <c r="T632" s="747"/>
      <c r="U632" s="1028"/>
      <c r="V632" s="1102"/>
      <c r="W632" s="1165"/>
      <c r="X632" s="1028"/>
      <c r="Y632" s="1028"/>
      <c r="Z632" s="1028"/>
      <c r="AA632" s="1028"/>
      <c r="AB632" s="1028"/>
      <c r="AC632" s="1028"/>
      <c r="AD632" s="1028"/>
      <c r="AE632" s="1028"/>
      <c r="AF632" s="1028"/>
      <c r="AG632" s="1028"/>
      <c r="AH632" s="1028"/>
      <c r="AI632" s="1028"/>
      <c r="AJ632" s="1028"/>
      <c r="AK632" s="1028"/>
      <c r="AL632" s="1028"/>
      <c r="AM632" s="1028"/>
      <c r="AN632" s="1028"/>
      <c r="AO632" s="1028"/>
      <c r="AP632" s="1028"/>
      <c r="AQ632" s="1028"/>
      <c r="AR632" s="1028"/>
      <c r="AS632" s="1028"/>
    </row>
    <row r="633" spans="1:45" ht="12.75" customHeight="1">
      <c r="A633" s="1028"/>
      <c r="B633" s="1028"/>
      <c r="C633" s="1028"/>
      <c r="D633" s="1102"/>
      <c r="E633" s="1028"/>
      <c r="F633" s="1028"/>
      <c r="G633" s="1028"/>
      <c r="H633" s="1028"/>
      <c r="I633" s="1028"/>
      <c r="J633" s="1102"/>
      <c r="K633" s="1028"/>
      <c r="L633" s="1028"/>
      <c r="M633" s="1028"/>
      <c r="N633" s="1028"/>
      <c r="O633" s="1028"/>
      <c r="P633" s="1028"/>
      <c r="Q633" s="1028"/>
      <c r="R633" s="1162"/>
      <c r="S633" s="713"/>
      <c r="T633" s="747"/>
      <c r="U633" s="1028"/>
      <c r="V633" s="1102"/>
      <c r="W633" s="1165"/>
      <c r="X633" s="1028"/>
      <c r="Y633" s="1028"/>
      <c r="Z633" s="1028"/>
      <c r="AA633" s="1028"/>
      <c r="AB633" s="1028"/>
      <c r="AC633" s="1028"/>
      <c r="AD633" s="1028"/>
      <c r="AE633" s="1028"/>
      <c r="AF633" s="1028"/>
      <c r="AG633" s="1028"/>
      <c r="AH633" s="1028"/>
      <c r="AI633" s="1028"/>
      <c r="AJ633" s="1028"/>
      <c r="AK633" s="1028"/>
      <c r="AL633" s="1028"/>
      <c r="AM633" s="1028"/>
      <c r="AN633" s="1028"/>
      <c r="AO633" s="1028"/>
      <c r="AP633" s="1028"/>
      <c r="AQ633" s="1028"/>
      <c r="AR633" s="1028"/>
      <c r="AS633" s="1028"/>
    </row>
    <row r="634" spans="1:45" ht="12.75" customHeight="1">
      <c r="A634" s="1028"/>
      <c r="B634" s="1028"/>
      <c r="C634" s="1028"/>
      <c r="D634" s="1102"/>
      <c r="E634" s="1028"/>
      <c r="F634" s="1028"/>
      <c r="G634" s="1028"/>
      <c r="H634" s="1028"/>
      <c r="I634" s="1028"/>
      <c r="J634" s="1102"/>
      <c r="K634" s="1028"/>
      <c r="L634" s="1028"/>
      <c r="M634" s="1028"/>
      <c r="N634" s="1028"/>
      <c r="O634" s="1028"/>
      <c r="P634" s="1028"/>
      <c r="Q634" s="1028"/>
      <c r="R634" s="1162"/>
      <c r="S634" s="713"/>
      <c r="T634" s="747"/>
      <c r="U634" s="1028"/>
      <c r="V634" s="1102"/>
      <c r="W634" s="1165"/>
      <c r="X634" s="1028"/>
      <c r="Y634" s="1028"/>
      <c r="Z634" s="1028"/>
      <c r="AA634" s="1028"/>
      <c r="AB634" s="1028"/>
      <c r="AC634" s="1028"/>
      <c r="AD634" s="1028"/>
      <c r="AE634" s="1028"/>
      <c r="AF634" s="1028"/>
      <c r="AG634" s="1028"/>
      <c r="AH634" s="1028"/>
      <c r="AI634" s="1028"/>
      <c r="AJ634" s="1028"/>
      <c r="AK634" s="1028"/>
      <c r="AL634" s="1028"/>
      <c r="AM634" s="1028"/>
      <c r="AN634" s="1028"/>
      <c r="AO634" s="1028"/>
      <c r="AP634" s="1028"/>
      <c r="AQ634" s="1028"/>
      <c r="AR634" s="1028"/>
      <c r="AS634" s="1028"/>
    </row>
    <row r="635" spans="1:45" ht="12.75" customHeight="1">
      <c r="A635" s="1028"/>
      <c r="B635" s="1028"/>
      <c r="C635" s="1028"/>
      <c r="D635" s="1102"/>
      <c r="E635" s="1028"/>
      <c r="F635" s="1028"/>
      <c r="G635" s="1028"/>
      <c r="H635" s="1028"/>
      <c r="I635" s="1028"/>
      <c r="J635" s="1102"/>
      <c r="K635" s="1028"/>
      <c r="L635" s="1028"/>
      <c r="M635" s="1028"/>
      <c r="N635" s="1028"/>
      <c r="O635" s="1028"/>
      <c r="P635" s="1028"/>
      <c r="Q635" s="1028"/>
      <c r="R635" s="1162"/>
      <c r="S635" s="713"/>
      <c r="T635" s="747"/>
      <c r="U635" s="1028"/>
      <c r="V635" s="1102"/>
      <c r="W635" s="1165"/>
      <c r="X635" s="1028"/>
      <c r="Y635" s="1028"/>
      <c r="Z635" s="1028"/>
      <c r="AA635" s="1028"/>
      <c r="AB635" s="1028"/>
      <c r="AC635" s="1028"/>
      <c r="AD635" s="1028"/>
      <c r="AE635" s="1028"/>
      <c r="AF635" s="1028"/>
      <c r="AG635" s="1028"/>
      <c r="AH635" s="1028"/>
      <c r="AI635" s="1028"/>
      <c r="AJ635" s="1028"/>
      <c r="AK635" s="1028"/>
      <c r="AL635" s="1028"/>
      <c r="AM635" s="1028"/>
      <c r="AN635" s="1028"/>
      <c r="AO635" s="1028"/>
      <c r="AP635" s="1028"/>
      <c r="AQ635" s="1028"/>
      <c r="AR635" s="1028"/>
      <c r="AS635" s="1028"/>
    </row>
    <row r="636" spans="1:45" ht="12.75" customHeight="1">
      <c r="A636" s="1028"/>
      <c r="B636" s="1028"/>
      <c r="C636" s="1028"/>
      <c r="D636" s="1102"/>
      <c r="E636" s="1028"/>
      <c r="F636" s="1028"/>
      <c r="G636" s="1028"/>
      <c r="H636" s="1028"/>
      <c r="I636" s="1028"/>
      <c r="J636" s="1102"/>
      <c r="K636" s="1028"/>
      <c r="L636" s="1028"/>
      <c r="M636" s="1028"/>
      <c r="N636" s="1028"/>
      <c r="O636" s="1028"/>
      <c r="P636" s="1028"/>
      <c r="Q636" s="1028"/>
      <c r="R636" s="1162"/>
      <c r="S636" s="713"/>
      <c r="T636" s="747"/>
      <c r="U636" s="1028"/>
      <c r="V636" s="1102"/>
      <c r="W636" s="1165"/>
      <c r="X636" s="1028"/>
      <c r="Y636" s="1028"/>
      <c r="Z636" s="1028"/>
      <c r="AA636" s="1028"/>
      <c r="AB636" s="1028"/>
      <c r="AC636" s="1028"/>
      <c r="AD636" s="1028"/>
      <c r="AE636" s="1028"/>
      <c r="AF636" s="1028"/>
      <c r="AG636" s="1028"/>
      <c r="AH636" s="1028"/>
      <c r="AI636" s="1028"/>
      <c r="AJ636" s="1028"/>
      <c r="AK636" s="1028"/>
      <c r="AL636" s="1028"/>
      <c r="AM636" s="1028"/>
      <c r="AN636" s="1028"/>
      <c r="AO636" s="1028"/>
      <c r="AP636" s="1028"/>
      <c r="AQ636" s="1028"/>
      <c r="AR636" s="1028"/>
      <c r="AS636" s="1028"/>
    </row>
    <row r="637" spans="1:45" ht="12.75" customHeight="1">
      <c r="A637" s="1028"/>
      <c r="B637" s="1028"/>
      <c r="C637" s="1028"/>
      <c r="D637" s="1102"/>
      <c r="E637" s="1028"/>
      <c r="F637" s="1028"/>
      <c r="G637" s="1028"/>
      <c r="H637" s="1028"/>
      <c r="I637" s="1028"/>
      <c r="J637" s="1102"/>
      <c r="K637" s="1028"/>
      <c r="L637" s="1028"/>
      <c r="M637" s="1028"/>
      <c r="N637" s="1028"/>
      <c r="O637" s="1028"/>
      <c r="P637" s="1028"/>
      <c r="Q637" s="1028"/>
      <c r="R637" s="1162"/>
      <c r="S637" s="713"/>
      <c r="T637" s="747"/>
      <c r="U637" s="1028"/>
      <c r="V637" s="1102"/>
      <c r="W637" s="1165"/>
      <c r="X637" s="1028"/>
      <c r="Y637" s="1028"/>
      <c r="Z637" s="1028"/>
      <c r="AA637" s="1028"/>
      <c r="AB637" s="1028"/>
      <c r="AC637" s="1028"/>
      <c r="AD637" s="1028"/>
      <c r="AE637" s="1028"/>
      <c r="AF637" s="1028"/>
      <c r="AG637" s="1028"/>
      <c r="AH637" s="1028"/>
      <c r="AI637" s="1028"/>
      <c r="AJ637" s="1028"/>
      <c r="AK637" s="1028"/>
      <c r="AL637" s="1028"/>
      <c r="AM637" s="1028"/>
      <c r="AN637" s="1028"/>
      <c r="AO637" s="1028"/>
      <c r="AP637" s="1028"/>
      <c r="AQ637" s="1028"/>
      <c r="AR637" s="1028"/>
      <c r="AS637" s="1028"/>
    </row>
    <row r="638" spans="1:45" ht="12.75" customHeight="1">
      <c r="A638" s="1028"/>
      <c r="B638" s="1028"/>
      <c r="C638" s="1028"/>
      <c r="D638" s="1102"/>
      <c r="E638" s="1028"/>
      <c r="F638" s="1028"/>
      <c r="G638" s="1028"/>
      <c r="H638" s="1028"/>
      <c r="I638" s="1028"/>
      <c r="J638" s="1102"/>
      <c r="K638" s="1028"/>
      <c r="L638" s="1028"/>
      <c r="M638" s="1028"/>
      <c r="N638" s="1028"/>
      <c r="O638" s="1028"/>
      <c r="P638" s="1028"/>
      <c r="Q638" s="1028"/>
      <c r="R638" s="1162"/>
      <c r="S638" s="713"/>
      <c r="T638" s="747"/>
      <c r="U638" s="1028"/>
      <c r="V638" s="1102"/>
      <c r="W638" s="1165"/>
      <c r="X638" s="1028"/>
      <c r="Y638" s="1028"/>
      <c r="Z638" s="1028"/>
      <c r="AA638" s="1028"/>
      <c r="AB638" s="1028"/>
      <c r="AC638" s="1028"/>
      <c r="AD638" s="1028"/>
      <c r="AE638" s="1028"/>
      <c r="AF638" s="1028"/>
      <c r="AG638" s="1028"/>
      <c r="AH638" s="1028"/>
      <c r="AI638" s="1028"/>
      <c r="AJ638" s="1028"/>
      <c r="AK638" s="1028"/>
      <c r="AL638" s="1028"/>
      <c r="AM638" s="1028"/>
      <c r="AN638" s="1028"/>
      <c r="AO638" s="1028"/>
      <c r="AP638" s="1028"/>
      <c r="AQ638" s="1028"/>
      <c r="AR638" s="1028"/>
      <c r="AS638" s="1028"/>
    </row>
    <row r="639" spans="1:45" ht="12.75" customHeight="1">
      <c r="A639" s="1028"/>
      <c r="B639" s="1028"/>
      <c r="C639" s="1028"/>
      <c r="D639" s="1102"/>
      <c r="E639" s="1028"/>
      <c r="F639" s="1028"/>
      <c r="G639" s="1028"/>
      <c r="H639" s="1028"/>
      <c r="I639" s="1028"/>
      <c r="J639" s="1102"/>
      <c r="K639" s="1028"/>
      <c r="L639" s="1028"/>
      <c r="M639" s="1028"/>
      <c r="N639" s="1028"/>
      <c r="O639" s="1028"/>
      <c r="P639" s="1028"/>
      <c r="Q639" s="1028"/>
      <c r="R639" s="1162"/>
      <c r="S639" s="713"/>
      <c r="T639" s="747"/>
      <c r="U639" s="1028"/>
      <c r="V639" s="1102"/>
      <c r="W639" s="1165"/>
      <c r="X639" s="1028"/>
      <c r="Y639" s="1028"/>
      <c r="Z639" s="1028"/>
      <c r="AA639" s="1028"/>
      <c r="AB639" s="1028"/>
      <c r="AC639" s="1028"/>
      <c r="AD639" s="1028"/>
      <c r="AE639" s="1028"/>
      <c r="AF639" s="1028"/>
      <c r="AG639" s="1028"/>
      <c r="AH639" s="1028"/>
      <c r="AI639" s="1028"/>
      <c r="AJ639" s="1028"/>
      <c r="AK639" s="1028"/>
      <c r="AL639" s="1028"/>
      <c r="AM639" s="1028"/>
      <c r="AN639" s="1028"/>
      <c r="AO639" s="1028"/>
      <c r="AP639" s="1028"/>
      <c r="AQ639" s="1028"/>
      <c r="AR639" s="1028"/>
      <c r="AS639" s="1028"/>
    </row>
    <row r="640" spans="1:45" ht="12.75" customHeight="1">
      <c r="A640" s="1028"/>
      <c r="B640" s="1028"/>
      <c r="C640" s="1028"/>
      <c r="D640" s="1102"/>
      <c r="E640" s="1028"/>
      <c r="F640" s="1028"/>
      <c r="G640" s="1028"/>
      <c r="H640" s="1028"/>
      <c r="I640" s="1028"/>
      <c r="J640" s="1102"/>
      <c r="K640" s="1028"/>
      <c r="L640" s="1028"/>
      <c r="M640" s="1028"/>
      <c r="N640" s="1028"/>
      <c r="O640" s="1028"/>
      <c r="P640" s="1028"/>
      <c r="Q640" s="1028"/>
      <c r="R640" s="1162"/>
      <c r="S640" s="713"/>
      <c r="T640" s="747"/>
      <c r="U640" s="1028"/>
      <c r="V640" s="1102"/>
      <c r="W640" s="1165"/>
      <c r="X640" s="1028"/>
      <c r="Y640" s="1028"/>
      <c r="Z640" s="1028"/>
      <c r="AA640" s="1028"/>
      <c r="AB640" s="1028"/>
      <c r="AC640" s="1028"/>
      <c r="AD640" s="1028"/>
      <c r="AE640" s="1028"/>
      <c r="AF640" s="1028"/>
      <c r="AG640" s="1028"/>
      <c r="AH640" s="1028"/>
      <c r="AI640" s="1028"/>
      <c r="AJ640" s="1028"/>
      <c r="AK640" s="1028"/>
      <c r="AL640" s="1028"/>
      <c r="AM640" s="1028"/>
      <c r="AN640" s="1028"/>
      <c r="AO640" s="1028"/>
      <c r="AP640" s="1028"/>
      <c r="AQ640" s="1028"/>
      <c r="AR640" s="1028"/>
      <c r="AS640" s="1028"/>
    </row>
    <row r="641" spans="1:45" ht="12.75" customHeight="1">
      <c r="A641" s="1028"/>
      <c r="B641" s="1028"/>
      <c r="C641" s="1028"/>
      <c r="D641" s="1102"/>
      <c r="E641" s="1028"/>
      <c r="F641" s="1028"/>
      <c r="G641" s="1028"/>
      <c r="H641" s="1028"/>
      <c r="I641" s="1028"/>
      <c r="J641" s="1102"/>
      <c r="K641" s="1028"/>
      <c r="L641" s="1028"/>
      <c r="M641" s="1028"/>
      <c r="N641" s="1028"/>
      <c r="O641" s="1028"/>
      <c r="P641" s="1028"/>
      <c r="Q641" s="1028"/>
      <c r="R641" s="1162"/>
      <c r="S641" s="713"/>
      <c r="T641" s="747"/>
      <c r="U641" s="1028"/>
      <c r="V641" s="1102"/>
      <c r="W641" s="1165"/>
      <c r="X641" s="1028"/>
      <c r="Y641" s="1028"/>
      <c r="Z641" s="1028"/>
      <c r="AA641" s="1028"/>
      <c r="AB641" s="1028"/>
      <c r="AC641" s="1028"/>
      <c r="AD641" s="1028"/>
      <c r="AE641" s="1028"/>
      <c r="AF641" s="1028"/>
      <c r="AG641" s="1028"/>
      <c r="AH641" s="1028"/>
      <c r="AI641" s="1028"/>
      <c r="AJ641" s="1028"/>
      <c r="AK641" s="1028"/>
      <c r="AL641" s="1028"/>
      <c r="AM641" s="1028"/>
      <c r="AN641" s="1028"/>
      <c r="AO641" s="1028"/>
      <c r="AP641" s="1028"/>
      <c r="AQ641" s="1028"/>
      <c r="AR641" s="1028"/>
      <c r="AS641" s="1028"/>
    </row>
    <row r="642" spans="1:45" ht="12.75" customHeight="1">
      <c r="A642" s="1028"/>
      <c r="B642" s="1028"/>
      <c r="C642" s="1028"/>
      <c r="D642" s="1102"/>
      <c r="E642" s="1028"/>
      <c r="F642" s="1028"/>
      <c r="G642" s="1028"/>
      <c r="H642" s="1028"/>
      <c r="I642" s="1028"/>
      <c r="J642" s="1102"/>
      <c r="K642" s="1028"/>
      <c r="L642" s="1028"/>
      <c r="M642" s="1028"/>
      <c r="N642" s="1028"/>
      <c r="O642" s="1028"/>
      <c r="P642" s="1028"/>
      <c r="Q642" s="1028"/>
      <c r="R642" s="1162"/>
      <c r="S642" s="713"/>
      <c r="T642" s="747"/>
      <c r="U642" s="1028"/>
      <c r="V642" s="1102"/>
      <c r="W642" s="1165"/>
      <c r="X642" s="1028"/>
      <c r="Y642" s="1028"/>
      <c r="Z642" s="1028"/>
      <c r="AA642" s="1028"/>
      <c r="AB642" s="1028"/>
      <c r="AC642" s="1028"/>
      <c r="AD642" s="1028"/>
      <c r="AE642" s="1028"/>
      <c r="AF642" s="1028"/>
      <c r="AG642" s="1028"/>
      <c r="AH642" s="1028"/>
      <c r="AI642" s="1028"/>
      <c r="AJ642" s="1028"/>
      <c r="AK642" s="1028"/>
      <c r="AL642" s="1028"/>
      <c r="AM642" s="1028"/>
      <c r="AN642" s="1028"/>
      <c r="AO642" s="1028"/>
      <c r="AP642" s="1028"/>
      <c r="AQ642" s="1028"/>
      <c r="AR642" s="1028"/>
      <c r="AS642" s="1028"/>
    </row>
    <row r="643" spans="1:45" ht="12.75" customHeight="1">
      <c r="A643" s="1028"/>
      <c r="B643" s="1028"/>
      <c r="C643" s="1028"/>
      <c r="D643" s="1102"/>
      <c r="E643" s="1028"/>
      <c r="F643" s="1028"/>
      <c r="G643" s="1028"/>
      <c r="H643" s="1028"/>
      <c r="I643" s="1028"/>
      <c r="J643" s="1102"/>
      <c r="K643" s="1028"/>
      <c r="L643" s="1028"/>
      <c r="M643" s="1028"/>
      <c r="N643" s="1028"/>
      <c r="O643" s="1028"/>
      <c r="P643" s="1028"/>
      <c r="Q643" s="1028"/>
      <c r="R643" s="1162"/>
      <c r="S643" s="713"/>
      <c r="T643" s="747"/>
      <c r="U643" s="1028"/>
      <c r="V643" s="1102"/>
      <c r="W643" s="1165"/>
      <c r="X643" s="1028"/>
      <c r="Y643" s="1028"/>
      <c r="Z643" s="1028"/>
      <c r="AA643" s="1028"/>
      <c r="AB643" s="1028"/>
      <c r="AC643" s="1028"/>
      <c r="AD643" s="1028"/>
      <c r="AE643" s="1028"/>
      <c r="AF643" s="1028"/>
      <c r="AG643" s="1028"/>
      <c r="AH643" s="1028"/>
      <c r="AI643" s="1028"/>
      <c r="AJ643" s="1028"/>
      <c r="AK643" s="1028"/>
      <c r="AL643" s="1028"/>
      <c r="AM643" s="1028"/>
      <c r="AN643" s="1028"/>
      <c r="AO643" s="1028"/>
      <c r="AP643" s="1028"/>
      <c r="AQ643" s="1028"/>
      <c r="AR643" s="1028"/>
      <c r="AS643" s="1028"/>
    </row>
    <row r="644" spans="1:45" ht="12.75" customHeight="1">
      <c r="A644" s="1028"/>
      <c r="B644" s="1028"/>
      <c r="C644" s="1028"/>
      <c r="D644" s="1102"/>
      <c r="E644" s="1028"/>
      <c r="F644" s="1028"/>
      <c r="G644" s="1028"/>
      <c r="H644" s="1028"/>
      <c r="I644" s="1028"/>
      <c r="J644" s="1102"/>
      <c r="K644" s="1028"/>
      <c r="L644" s="1028"/>
      <c r="M644" s="1028"/>
      <c r="N644" s="1028"/>
      <c r="O644" s="1028"/>
      <c r="P644" s="1028"/>
      <c r="Q644" s="1028"/>
      <c r="R644" s="1162"/>
      <c r="S644" s="713"/>
      <c r="T644" s="747"/>
      <c r="U644" s="1028"/>
      <c r="V644" s="1102"/>
      <c r="W644" s="1165"/>
      <c r="X644" s="1028"/>
      <c r="Y644" s="1028"/>
      <c r="Z644" s="1028"/>
      <c r="AA644" s="1028"/>
      <c r="AB644" s="1028"/>
      <c r="AC644" s="1028"/>
      <c r="AD644" s="1028"/>
      <c r="AE644" s="1028"/>
      <c r="AF644" s="1028"/>
      <c r="AG644" s="1028"/>
      <c r="AH644" s="1028"/>
      <c r="AI644" s="1028"/>
      <c r="AJ644" s="1028"/>
      <c r="AK644" s="1028"/>
      <c r="AL644" s="1028"/>
      <c r="AM644" s="1028"/>
      <c r="AN644" s="1028"/>
      <c r="AO644" s="1028"/>
      <c r="AP644" s="1028"/>
      <c r="AQ644" s="1028"/>
      <c r="AR644" s="1028"/>
      <c r="AS644" s="1028"/>
    </row>
    <row r="645" spans="1:45" ht="12.75" customHeight="1">
      <c r="A645" s="1028"/>
      <c r="B645" s="1028"/>
      <c r="C645" s="1028"/>
      <c r="D645" s="1102"/>
      <c r="E645" s="1028"/>
      <c r="F645" s="1028"/>
      <c r="G645" s="1028"/>
      <c r="H645" s="1028"/>
      <c r="I645" s="1028"/>
      <c r="J645" s="1102"/>
      <c r="K645" s="1028"/>
      <c r="L645" s="1028"/>
      <c r="M645" s="1028"/>
      <c r="N645" s="1028"/>
      <c r="O645" s="1028"/>
      <c r="P645" s="1028"/>
      <c r="Q645" s="1028"/>
      <c r="R645" s="1162"/>
      <c r="S645" s="713"/>
      <c r="T645" s="747"/>
      <c r="U645" s="1028"/>
      <c r="V645" s="1102"/>
      <c r="W645" s="1165"/>
      <c r="X645" s="1028"/>
      <c r="Y645" s="1028"/>
      <c r="Z645" s="1028"/>
      <c r="AA645" s="1028"/>
      <c r="AB645" s="1028"/>
      <c r="AC645" s="1028"/>
      <c r="AD645" s="1028"/>
      <c r="AE645" s="1028"/>
      <c r="AF645" s="1028"/>
      <c r="AG645" s="1028"/>
      <c r="AH645" s="1028"/>
      <c r="AI645" s="1028"/>
      <c r="AJ645" s="1028"/>
      <c r="AK645" s="1028"/>
      <c r="AL645" s="1028"/>
      <c r="AM645" s="1028"/>
      <c r="AN645" s="1028"/>
      <c r="AO645" s="1028"/>
      <c r="AP645" s="1028"/>
      <c r="AQ645" s="1028"/>
      <c r="AR645" s="1028"/>
      <c r="AS645" s="1028"/>
    </row>
    <row r="646" spans="1:45" ht="12.75" customHeight="1">
      <c r="A646" s="1028"/>
      <c r="B646" s="1028"/>
      <c r="C646" s="1028"/>
      <c r="D646" s="1102"/>
      <c r="E646" s="1028"/>
      <c r="F646" s="1028"/>
      <c r="G646" s="1028"/>
      <c r="H646" s="1028"/>
      <c r="I646" s="1028"/>
      <c r="J646" s="1102"/>
      <c r="K646" s="1028"/>
      <c r="L646" s="1028"/>
      <c r="M646" s="1028"/>
      <c r="N646" s="1028"/>
      <c r="O646" s="1028"/>
      <c r="P646" s="1028"/>
      <c r="Q646" s="1028"/>
      <c r="R646" s="1162"/>
      <c r="S646" s="713"/>
      <c r="T646" s="747"/>
      <c r="U646" s="1028"/>
      <c r="V646" s="1102"/>
      <c r="W646" s="1165"/>
      <c r="X646" s="1028"/>
      <c r="Y646" s="1028"/>
      <c r="Z646" s="1028"/>
      <c r="AA646" s="1028"/>
      <c r="AB646" s="1028"/>
      <c r="AC646" s="1028"/>
      <c r="AD646" s="1028"/>
      <c r="AE646" s="1028"/>
      <c r="AF646" s="1028"/>
      <c r="AG646" s="1028"/>
      <c r="AH646" s="1028"/>
      <c r="AI646" s="1028"/>
      <c r="AJ646" s="1028"/>
      <c r="AK646" s="1028"/>
      <c r="AL646" s="1028"/>
      <c r="AM646" s="1028"/>
      <c r="AN646" s="1028"/>
      <c r="AO646" s="1028"/>
      <c r="AP646" s="1028"/>
      <c r="AQ646" s="1028"/>
      <c r="AR646" s="1028"/>
      <c r="AS646" s="1028"/>
    </row>
    <row r="647" spans="1:45" ht="12.75" customHeight="1">
      <c r="A647" s="1028"/>
      <c r="B647" s="1028"/>
      <c r="C647" s="1028"/>
      <c r="D647" s="1102"/>
      <c r="E647" s="1028"/>
      <c r="F647" s="1028"/>
      <c r="G647" s="1028"/>
      <c r="H647" s="1028"/>
      <c r="I647" s="1028"/>
      <c r="J647" s="1102"/>
      <c r="K647" s="1028"/>
      <c r="L647" s="1028"/>
      <c r="M647" s="1028"/>
      <c r="N647" s="1028"/>
      <c r="O647" s="1028"/>
      <c r="P647" s="1028"/>
      <c r="Q647" s="1028"/>
      <c r="R647" s="1162"/>
      <c r="S647" s="713"/>
      <c r="T647" s="747"/>
      <c r="U647" s="1028"/>
      <c r="V647" s="1102"/>
      <c r="W647" s="1165"/>
      <c r="X647" s="1028"/>
      <c r="Y647" s="1028"/>
      <c r="Z647" s="1028"/>
      <c r="AA647" s="1028"/>
      <c r="AB647" s="1028"/>
      <c r="AC647" s="1028"/>
      <c r="AD647" s="1028"/>
      <c r="AE647" s="1028"/>
      <c r="AF647" s="1028"/>
      <c r="AG647" s="1028"/>
      <c r="AH647" s="1028"/>
      <c r="AI647" s="1028"/>
      <c r="AJ647" s="1028"/>
      <c r="AK647" s="1028"/>
      <c r="AL647" s="1028"/>
      <c r="AM647" s="1028"/>
      <c r="AN647" s="1028"/>
      <c r="AO647" s="1028"/>
      <c r="AP647" s="1028"/>
      <c r="AQ647" s="1028"/>
      <c r="AR647" s="1028"/>
      <c r="AS647" s="1028"/>
    </row>
    <row r="648" spans="1:45" ht="12.75" customHeight="1">
      <c r="A648" s="1028"/>
      <c r="B648" s="1028"/>
      <c r="C648" s="1028"/>
      <c r="D648" s="1102"/>
      <c r="E648" s="1028"/>
      <c r="F648" s="1028"/>
      <c r="G648" s="1028"/>
      <c r="H648" s="1028"/>
      <c r="I648" s="1028"/>
      <c r="J648" s="1102"/>
      <c r="K648" s="1028"/>
      <c r="L648" s="1028"/>
      <c r="M648" s="1028"/>
      <c r="N648" s="1028"/>
      <c r="O648" s="1028"/>
      <c r="P648" s="1028"/>
      <c r="Q648" s="1028"/>
      <c r="R648" s="1162"/>
      <c r="S648" s="713"/>
      <c r="T648" s="747"/>
      <c r="U648" s="1028"/>
      <c r="V648" s="1102"/>
      <c r="W648" s="1165"/>
      <c r="X648" s="1028"/>
      <c r="Y648" s="1028"/>
      <c r="Z648" s="1028"/>
      <c r="AA648" s="1028"/>
      <c r="AB648" s="1028"/>
      <c r="AC648" s="1028"/>
      <c r="AD648" s="1028"/>
      <c r="AE648" s="1028"/>
      <c r="AF648" s="1028"/>
      <c r="AG648" s="1028"/>
      <c r="AH648" s="1028"/>
      <c r="AI648" s="1028"/>
      <c r="AJ648" s="1028"/>
      <c r="AK648" s="1028"/>
      <c r="AL648" s="1028"/>
      <c r="AM648" s="1028"/>
      <c r="AN648" s="1028"/>
      <c r="AO648" s="1028"/>
      <c r="AP648" s="1028"/>
      <c r="AQ648" s="1028"/>
      <c r="AR648" s="1028"/>
      <c r="AS648" s="1028"/>
    </row>
    <row r="649" spans="1:45" ht="12.75" customHeight="1">
      <c r="A649" s="1028"/>
      <c r="B649" s="1028"/>
      <c r="C649" s="1028"/>
      <c r="D649" s="1102"/>
      <c r="E649" s="1028"/>
      <c r="F649" s="1028"/>
      <c r="G649" s="1028"/>
      <c r="H649" s="1028"/>
      <c r="I649" s="1028"/>
      <c r="J649" s="1102"/>
      <c r="K649" s="1028"/>
      <c r="L649" s="1028"/>
      <c r="M649" s="1028"/>
      <c r="N649" s="1028"/>
      <c r="O649" s="1028"/>
      <c r="P649" s="1028"/>
      <c r="Q649" s="1028"/>
      <c r="R649" s="1162"/>
      <c r="S649" s="713"/>
      <c r="T649" s="747"/>
      <c r="U649" s="1028"/>
      <c r="V649" s="1102"/>
      <c r="W649" s="1165"/>
      <c r="X649" s="1028"/>
      <c r="Y649" s="1028"/>
      <c r="Z649" s="1028"/>
      <c r="AA649" s="1028"/>
      <c r="AB649" s="1028"/>
      <c r="AC649" s="1028"/>
      <c r="AD649" s="1028"/>
      <c r="AE649" s="1028"/>
      <c r="AF649" s="1028"/>
      <c r="AG649" s="1028"/>
      <c r="AH649" s="1028"/>
      <c r="AI649" s="1028"/>
      <c r="AJ649" s="1028"/>
      <c r="AK649" s="1028"/>
      <c r="AL649" s="1028"/>
      <c r="AM649" s="1028"/>
      <c r="AN649" s="1028"/>
      <c r="AO649" s="1028"/>
      <c r="AP649" s="1028"/>
      <c r="AQ649" s="1028"/>
      <c r="AR649" s="1028"/>
      <c r="AS649" s="1028"/>
    </row>
    <row r="650" spans="1:45" ht="12.75" customHeight="1">
      <c r="A650" s="1028"/>
      <c r="B650" s="1028"/>
      <c r="C650" s="1028"/>
      <c r="D650" s="1102"/>
      <c r="E650" s="1028"/>
      <c r="F650" s="1028"/>
      <c r="G650" s="1028"/>
      <c r="H650" s="1028"/>
      <c r="I650" s="1028"/>
      <c r="J650" s="1102"/>
      <c r="K650" s="1028"/>
      <c r="L650" s="1028"/>
      <c r="M650" s="1028"/>
      <c r="N650" s="1028"/>
      <c r="O650" s="1028"/>
      <c r="P650" s="1028"/>
      <c r="Q650" s="1028"/>
      <c r="R650" s="1162"/>
      <c r="S650" s="713"/>
      <c r="T650" s="747"/>
      <c r="U650" s="1028"/>
      <c r="V650" s="1102"/>
      <c r="W650" s="1165"/>
      <c r="X650" s="1028"/>
      <c r="Y650" s="1028"/>
      <c r="Z650" s="1028"/>
      <c r="AA650" s="1028"/>
      <c r="AB650" s="1028"/>
      <c r="AC650" s="1028"/>
      <c r="AD650" s="1028"/>
      <c r="AE650" s="1028"/>
      <c r="AF650" s="1028"/>
      <c r="AG650" s="1028"/>
      <c r="AH650" s="1028"/>
      <c r="AI650" s="1028"/>
      <c r="AJ650" s="1028"/>
      <c r="AK650" s="1028"/>
      <c r="AL650" s="1028"/>
      <c r="AM650" s="1028"/>
      <c r="AN650" s="1028"/>
      <c r="AO650" s="1028"/>
      <c r="AP650" s="1028"/>
      <c r="AQ650" s="1028"/>
      <c r="AR650" s="1028"/>
      <c r="AS650" s="1028"/>
    </row>
    <row r="651" spans="1:45" ht="12.75" customHeight="1">
      <c r="A651" s="1028"/>
      <c r="B651" s="1028"/>
      <c r="C651" s="1028"/>
      <c r="D651" s="1102"/>
      <c r="E651" s="1028"/>
      <c r="F651" s="1028"/>
      <c r="G651" s="1028"/>
      <c r="H651" s="1028"/>
      <c r="I651" s="1028"/>
      <c r="J651" s="1102"/>
      <c r="K651" s="1028"/>
      <c r="L651" s="1028"/>
      <c r="M651" s="1028"/>
      <c r="N651" s="1028"/>
      <c r="O651" s="1028"/>
      <c r="P651" s="1028"/>
      <c r="Q651" s="1028"/>
      <c r="R651" s="1162"/>
      <c r="S651" s="713"/>
      <c r="T651" s="747"/>
      <c r="U651" s="1028"/>
      <c r="V651" s="1102"/>
      <c r="W651" s="1165"/>
      <c r="X651" s="1028"/>
      <c r="Y651" s="1028"/>
      <c r="Z651" s="1028"/>
      <c r="AA651" s="1028"/>
      <c r="AB651" s="1028"/>
      <c r="AC651" s="1028"/>
      <c r="AD651" s="1028"/>
      <c r="AE651" s="1028"/>
      <c r="AF651" s="1028"/>
      <c r="AG651" s="1028"/>
      <c r="AH651" s="1028"/>
      <c r="AI651" s="1028"/>
      <c r="AJ651" s="1028"/>
      <c r="AK651" s="1028"/>
      <c r="AL651" s="1028"/>
      <c r="AM651" s="1028"/>
      <c r="AN651" s="1028"/>
      <c r="AO651" s="1028"/>
      <c r="AP651" s="1028"/>
      <c r="AQ651" s="1028"/>
      <c r="AR651" s="1028"/>
      <c r="AS651" s="1028"/>
    </row>
    <row r="652" spans="1:45" ht="12.75" customHeight="1">
      <c r="A652" s="1028"/>
      <c r="B652" s="1028"/>
      <c r="C652" s="1028"/>
      <c r="D652" s="1102"/>
      <c r="E652" s="1028"/>
      <c r="F652" s="1028"/>
      <c r="G652" s="1028"/>
      <c r="H652" s="1028"/>
      <c r="I652" s="1028"/>
      <c r="J652" s="1102"/>
      <c r="K652" s="1028"/>
      <c r="L652" s="1028"/>
      <c r="M652" s="1028"/>
      <c r="N652" s="1028"/>
      <c r="O652" s="1028"/>
      <c r="P652" s="1028"/>
      <c r="Q652" s="1028"/>
      <c r="R652" s="1162"/>
      <c r="S652" s="713"/>
      <c r="T652" s="747"/>
      <c r="U652" s="1028"/>
      <c r="V652" s="1102"/>
      <c r="W652" s="1165"/>
      <c r="X652" s="1028"/>
      <c r="Y652" s="1028"/>
      <c r="Z652" s="1028"/>
      <c r="AA652" s="1028"/>
      <c r="AB652" s="1028"/>
      <c r="AC652" s="1028"/>
      <c r="AD652" s="1028"/>
      <c r="AE652" s="1028"/>
      <c r="AF652" s="1028"/>
      <c r="AG652" s="1028"/>
      <c r="AH652" s="1028"/>
      <c r="AI652" s="1028"/>
      <c r="AJ652" s="1028"/>
      <c r="AK652" s="1028"/>
      <c r="AL652" s="1028"/>
      <c r="AM652" s="1028"/>
      <c r="AN652" s="1028"/>
      <c r="AO652" s="1028"/>
      <c r="AP652" s="1028"/>
      <c r="AQ652" s="1028"/>
      <c r="AR652" s="1028"/>
      <c r="AS652" s="1028"/>
    </row>
    <row r="653" spans="1:45" ht="12.75" customHeight="1">
      <c r="A653" s="1028"/>
      <c r="B653" s="1028"/>
      <c r="C653" s="1028"/>
      <c r="D653" s="1102"/>
      <c r="E653" s="1028"/>
      <c r="F653" s="1028"/>
      <c r="G653" s="1028"/>
      <c r="H653" s="1028"/>
      <c r="I653" s="1028"/>
      <c r="J653" s="1102"/>
      <c r="K653" s="1028"/>
      <c r="L653" s="1028"/>
      <c r="M653" s="1028"/>
      <c r="N653" s="1028"/>
      <c r="O653" s="1028"/>
      <c r="P653" s="1028"/>
      <c r="Q653" s="1028"/>
      <c r="R653" s="1162"/>
      <c r="S653" s="713"/>
      <c r="T653" s="747"/>
      <c r="U653" s="1028"/>
      <c r="V653" s="1102"/>
      <c r="W653" s="1165"/>
      <c r="X653" s="1028"/>
      <c r="Y653" s="1028"/>
      <c r="Z653" s="1028"/>
      <c r="AA653" s="1028"/>
      <c r="AB653" s="1028"/>
      <c r="AC653" s="1028"/>
      <c r="AD653" s="1028"/>
      <c r="AE653" s="1028"/>
      <c r="AF653" s="1028"/>
      <c r="AG653" s="1028"/>
      <c r="AH653" s="1028"/>
      <c r="AI653" s="1028"/>
      <c r="AJ653" s="1028"/>
      <c r="AK653" s="1028"/>
      <c r="AL653" s="1028"/>
      <c r="AM653" s="1028"/>
      <c r="AN653" s="1028"/>
      <c r="AO653" s="1028"/>
      <c r="AP653" s="1028"/>
      <c r="AQ653" s="1028"/>
      <c r="AR653" s="1028"/>
      <c r="AS653" s="1028"/>
    </row>
    <row r="654" spans="1:45" ht="12.75" customHeight="1">
      <c r="A654" s="1028"/>
      <c r="B654" s="1028"/>
      <c r="C654" s="1028"/>
      <c r="D654" s="1102"/>
      <c r="E654" s="1028"/>
      <c r="F654" s="1028"/>
      <c r="G654" s="1028"/>
      <c r="H654" s="1028"/>
      <c r="I654" s="1028"/>
      <c r="J654" s="1102"/>
      <c r="K654" s="1028"/>
      <c r="L654" s="1028"/>
      <c r="M654" s="1028"/>
      <c r="N654" s="1028"/>
      <c r="O654" s="1028"/>
      <c r="P654" s="1028"/>
      <c r="Q654" s="1028"/>
      <c r="R654" s="1162"/>
      <c r="S654" s="713"/>
      <c r="T654" s="747"/>
      <c r="U654" s="1028"/>
      <c r="V654" s="1102"/>
      <c r="W654" s="1165"/>
      <c r="X654" s="1028"/>
      <c r="Y654" s="1028"/>
      <c r="Z654" s="1028"/>
      <c r="AA654" s="1028"/>
      <c r="AB654" s="1028"/>
      <c r="AC654" s="1028"/>
      <c r="AD654" s="1028"/>
      <c r="AE654" s="1028"/>
      <c r="AF654" s="1028"/>
      <c r="AG654" s="1028"/>
      <c r="AH654" s="1028"/>
      <c r="AI654" s="1028"/>
      <c r="AJ654" s="1028"/>
      <c r="AK654" s="1028"/>
      <c r="AL654" s="1028"/>
      <c r="AM654" s="1028"/>
      <c r="AN654" s="1028"/>
      <c r="AO654" s="1028"/>
      <c r="AP654" s="1028"/>
      <c r="AQ654" s="1028"/>
      <c r="AR654" s="1028"/>
      <c r="AS654" s="1028"/>
    </row>
    <row r="655" spans="1:45" ht="12.75" customHeight="1">
      <c r="A655" s="1028"/>
      <c r="B655" s="1028"/>
      <c r="C655" s="1028"/>
      <c r="D655" s="1102"/>
      <c r="E655" s="1028"/>
      <c r="F655" s="1028"/>
      <c r="G655" s="1028"/>
      <c r="H655" s="1028"/>
      <c r="I655" s="1028"/>
      <c r="J655" s="1102"/>
      <c r="K655" s="1028"/>
      <c r="L655" s="1028"/>
      <c r="M655" s="1028"/>
      <c r="N655" s="1028"/>
      <c r="O655" s="1028"/>
      <c r="P655" s="1028"/>
      <c r="Q655" s="1028"/>
      <c r="R655" s="1162"/>
      <c r="S655" s="713"/>
      <c r="T655" s="747"/>
      <c r="U655" s="1028"/>
      <c r="V655" s="1102"/>
      <c r="W655" s="1165"/>
      <c r="X655" s="1028"/>
      <c r="Y655" s="1028"/>
      <c r="Z655" s="1028"/>
      <c r="AA655" s="1028"/>
      <c r="AB655" s="1028"/>
      <c r="AC655" s="1028"/>
      <c r="AD655" s="1028"/>
      <c r="AE655" s="1028"/>
      <c r="AF655" s="1028"/>
      <c r="AG655" s="1028"/>
      <c r="AH655" s="1028"/>
      <c r="AI655" s="1028"/>
      <c r="AJ655" s="1028"/>
      <c r="AK655" s="1028"/>
      <c r="AL655" s="1028"/>
      <c r="AM655" s="1028"/>
      <c r="AN655" s="1028"/>
      <c r="AO655" s="1028"/>
      <c r="AP655" s="1028"/>
      <c r="AQ655" s="1028"/>
      <c r="AR655" s="1028"/>
      <c r="AS655" s="1028"/>
    </row>
    <row r="656" spans="1:45" ht="12.75" customHeight="1">
      <c r="A656" s="1028"/>
      <c r="B656" s="1028"/>
      <c r="C656" s="1028"/>
      <c r="D656" s="1102"/>
      <c r="E656" s="1028"/>
      <c r="F656" s="1028"/>
      <c r="G656" s="1028"/>
      <c r="H656" s="1028"/>
      <c r="I656" s="1028"/>
      <c r="J656" s="1102"/>
      <c r="K656" s="1028"/>
      <c r="L656" s="1028"/>
      <c r="M656" s="1028"/>
      <c r="N656" s="1028"/>
      <c r="O656" s="1028"/>
      <c r="P656" s="1028"/>
      <c r="Q656" s="1028"/>
      <c r="R656" s="1162"/>
      <c r="S656" s="713"/>
      <c r="T656" s="747"/>
      <c r="U656" s="1028"/>
      <c r="V656" s="1102"/>
      <c r="W656" s="1165"/>
      <c r="X656" s="1028"/>
      <c r="Y656" s="1028"/>
      <c r="Z656" s="1028"/>
      <c r="AA656" s="1028"/>
      <c r="AB656" s="1028"/>
      <c r="AC656" s="1028"/>
      <c r="AD656" s="1028"/>
      <c r="AE656" s="1028"/>
      <c r="AF656" s="1028"/>
      <c r="AG656" s="1028"/>
      <c r="AH656" s="1028"/>
      <c r="AI656" s="1028"/>
      <c r="AJ656" s="1028"/>
      <c r="AK656" s="1028"/>
      <c r="AL656" s="1028"/>
      <c r="AM656" s="1028"/>
      <c r="AN656" s="1028"/>
      <c r="AO656" s="1028"/>
      <c r="AP656" s="1028"/>
      <c r="AQ656" s="1028"/>
      <c r="AR656" s="1028"/>
      <c r="AS656" s="1028"/>
    </row>
    <row r="657" spans="1:45" ht="12.75" customHeight="1">
      <c r="A657" s="1028"/>
      <c r="B657" s="1028"/>
      <c r="C657" s="1028"/>
      <c r="D657" s="1102"/>
      <c r="E657" s="1028"/>
      <c r="F657" s="1028"/>
      <c r="G657" s="1028"/>
      <c r="H657" s="1028"/>
      <c r="I657" s="1028"/>
      <c r="J657" s="1102"/>
      <c r="K657" s="1028"/>
      <c r="L657" s="1028"/>
      <c r="M657" s="1028"/>
      <c r="N657" s="1028"/>
      <c r="O657" s="1028"/>
      <c r="P657" s="1028"/>
      <c r="Q657" s="1028"/>
      <c r="R657" s="1162"/>
      <c r="S657" s="713"/>
      <c r="T657" s="747"/>
      <c r="U657" s="1028"/>
      <c r="V657" s="1102"/>
      <c r="W657" s="1165"/>
      <c r="X657" s="1028"/>
      <c r="Y657" s="1028"/>
      <c r="Z657" s="1028"/>
      <c r="AA657" s="1028"/>
      <c r="AB657" s="1028"/>
      <c r="AC657" s="1028"/>
      <c r="AD657" s="1028"/>
      <c r="AE657" s="1028"/>
      <c r="AF657" s="1028"/>
      <c r="AG657" s="1028"/>
      <c r="AH657" s="1028"/>
      <c r="AI657" s="1028"/>
      <c r="AJ657" s="1028"/>
      <c r="AK657" s="1028"/>
      <c r="AL657" s="1028"/>
      <c r="AM657" s="1028"/>
      <c r="AN657" s="1028"/>
      <c r="AO657" s="1028"/>
      <c r="AP657" s="1028"/>
      <c r="AQ657" s="1028"/>
      <c r="AR657" s="1028"/>
      <c r="AS657" s="1028"/>
    </row>
    <row r="658" spans="1:45" ht="12.75" customHeight="1">
      <c r="A658" s="1028"/>
      <c r="B658" s="1028"/>
      <c r="C658" s="1028"/>
      <c r="D658" s="1102"/>
      <c r="E658" s="1028"/>
      <c r="F658" s="1028"/>
      <c r="G658" s="1028"/>
      <c r="H658" s="1028"/>
      <c r="I658" s="1028"/>
      <c r="J658" s="1102"/>
      <c r="K658" s="1028"/>
      <c r="L658" s="1028"/>
      <c r="M658" s="1028"/>
      <c r="N658" s="1028"/>
      <c r="O658" s="1028"/>
      <c r="P658" s="1028"/>
      <c r="Q658" s="1028"/>
      <c r="R658" s="1162"/>
      <c r="S658" s="713"/>
      <c r="T658" s="747"/>
      <c r="U658" s="1028"/>
      <c r="V658" s="1102"/>
      <c r="W658" s="1165"/>
      <c r="X658" s="1028"/>
      <c r="Y658" s="1028"/>
      <c r="Z658" s="1028"/>
      <c r="AA658" s="1028"/>
      <c r="AB658" s="1028"/>
      <c r="AC658" s="1028"/>
      <c r="AD658" s="1028"/>
      <c r="AE658" s="1028"/>
      <c r="AF658" s="1028"/>
      <c r="AG658" s="1028"/>
      <c r="AH658" s="1028"/>
      <c r="AI658" s="1028"/>
      <c r="AJ658" s="1028"/>
      <c r="AK658" s="1028"/>
      <c r="AL658" s="1028"/>
      <c r="AM658" s="1028"/>
      <c r="AN658" s="1028"/>
      <c r="AO658" s="1028"/>
      <c r="AP658" s="1028"/>
      <c r="AQ658" s="1028"/>
      <c r="AR658" s="1028"/>
      <c r="AS658" s="1028"/>
    </row>
    <row r="659" spans="1:45" ht="12.75" customHeight="1">
      <c r="A659" s="1028"/>
      <c r="B659" s="1028"/>
      <c r="C659" s="1028"/>
      <c r="D659" s="1102"/>
      <c r="E659" s="1028"/>
      <c r="F659" s="1028"/>
      <c r="G659" s="1028"/>
      <c r="H659" s="1028"/>
      <c r="I659" s="1028"/>
      <c r="J659" s="1102"/>
      <c r="K659" s="1028"/>
      <c r="L659" s="1028"/>
      <c r="M659" s="1028"/>
      <c r="N659" s="1028"/>
      <c r="O659" s="1028"/>
      <c r="P659" s="1028"/>
      <c r="Q659" s="1028"/>
      <c r="R659" s="1162"/>
      <c r="S659" s="713"/>
      <c r="T659" s="747"/>
      <c r="U659" s="1028"/>
      <c r="V659" s="1102"/>
      <c r="W659" s="1165"/>
      <c r="X659" s="1028"/>
      <c r="Y659" s="1028"/>
      <c r="Z659" s="1028"/>
      <c r="AA659" s="1028"/>
      <c r="AB659" s="1028"/>
      <c r="AC659" s="1028"/>
      <c r="AD659" s="1028"/>
      <c r="AE659" s="1028"/>
      <c r="AF659" s="1028"/>
      <c r="AG659" s="1028"/>
      <c r="AH659" s="1028"/>
      <c r="AI659" s="1028"/>
      <c r="AJ659" s="1028"/>
      <c r="AK659" s="1028"/>
      <c r="AL659" s="1028"/>
      <c r="AM659" s="1028"/>
      <c r="AN659" s="1028"/>
      <c r="AO659" s="1028"/>
      <c r="AP659" s="1028"/>
      <c r="AQ659" s="1028"/>
      <c r="AR659" s="1028"/>
      <c r="AS659" s="1028"/>
    </row>
    <row r="660" spans="1:45" ht="12.75" customHeight="1">
      <c r="A660" s="1028"/>
      <c r="B660" s="1028"/>
      <c r="C660" s="1028"/>
      <c r="D660" s="1102"/>
      <c r="E660" s="1028"/>
      <c r="F660" s="1028"/>
      <c r="G660" s="1028"/>
      <c r="H660" s="1028"/>
      <c r="I660" s="1028"/>
      <c r="J660" s="1102"/>
      <c r="K660" s="1028"/>
      <c r="L660" s="1028"/>
      <c r="M660" s="1028"/>
      <c r="N660" s="1028"/>
      <c r="O660" s="1028"/>
      <c r="P660" s="1028"/>
      <c r="Q660" s="1028"/>
      <c r="R660" s="1162"/>
      <c r="S660" s="713"/>
      <c r="T660" s="747"/>
      <c r="U660" s="1028"/>
      <c r="V660" s="1102"/>
      <c r="W660" s="1165"/>
      <c r="X660" s="1028"/>
      <c r="Y660" s="1028"/>
      <c r="Z660" s="1028"/>
      <c r="AA660" s="1028"/>
      <c r="AB660" s="1028"/>
      <c r="AC660" s="1028"/>
      <c r="AD660" s="1028"/>
      <c r="AE660" s="1028"/>
      <c r="AF660" s="1028"/>
      <c r="AG660" s="1028"/>
      <c r="AH660" s="1028"/>
      <c r="AI660" s="1028"/>
      <c r="AJ660" s="1028"/>
      <c r="AK660" s="1028"/>
      <c r="AL660" s="1028"/>
      <c r="AM660" s="1028"/>
      <c r="AN660" s="1028"/>
      <c r="AO660" s="1028"/>
      <c r="AP660" s="1028"/>
      <c r="AQ660" s="1028"/>
      <c r="AR660" s="1028"/>
      <c r="AS660" s="1028"/>
    </row>
    <row r="661" spans="1:45" ht="12.75" customHeight="1">
      <c r="A661" s="1028"/>
      <c r="B661" s="1028"/>
      <c r="C661" s="1028"/>
      <c r="D661" s="1102"/>
      <c r="E661" s="1028"/>
      <c r="F661" s="1028"/>
      <c r="G661" s="1028"/>
      <c r="H661" s="1028"/>
      <c r="I661" s="1028"/>
      <c r="J661" s="1102"/>
      <c r="K661" s="1028"/>
      <c r="L661" s="1028"/>
      <c r="M661" s="1028"/>
      <c r="N661" s="1028"/>
      <c r="O661" s="1028"/>
      <c r="P661" s="1028"/>
      <c r="Q661" s="1028"/>
      <c r="R661" s="1162"/>
      <c r="S661" s="713"/>
      <c r="T661" s="747"/>
      <c r="U661" s="1028"/>
      <c r="V661" s="1102"/>
      <c r="W661" s="1165"/>
      <c r="X661" s="1028"/>
      <c r="Y661" s="1028"/>
      <c r="Z661" s="1028"/>
      <c r="AA661" s="1028"/>
      <c r="AB661" s="1028"/>
      <c r="AC661" s="1028"/>
      <c r="AD661" s="1028"/>
      <c r="AE661" s="1028"/>
      <c r="AF661" s="1028"/>
      <c r="AG661" s="1028"/>
      <c r="AH661" s="1028"/>
      <c r="AI661" s="1028"/>
      <c r="AJ661" s="1028"/>
      <c r="AK661" s="1028"/>
      <c r="AL661" s="1028"/>
      <c r="AM661" s="1028"/>
      <c r="AN661" s="1028"/>
      <c r="AO661" s="1028"/>
      <c r="AP661" s="1028"/>
      <c r="AQ661" s="1028"/>
      <c r="AR661" s="1028"/>
      <c r="AS661" s="1028"/>
    </row>
    <row r="662" spans="1:45" ht="12.75" customHeight="1">
      <c r="A662" s="1028"/>
      <c r="B662" s="1028"/>
      <c r="C662" s="1028"/>
      <c r="D662" s="1102"/>
      <c r="E662" s="1028"/>
      <c r="F662" s="1028"/>
      <c r="G662" s="1028"/>
      <c r="H662" s="1028"/>
      <c r="I662" s="1028"/>
      <c r="J662" s="1102"/>
      <c r="K662" s="1028"/>
      <c r="L662" s="1028"/>
      <c r="M662" s="1028"/>
      <c r="N662" s="1028"/>
      <c r="O662" s="1028"/>
      <c r="P662" s="1028"/>
      <c r="Q662" s="1028"/>
      <c r="R662" s="1162"/>
      <c r="S662" s="713"/>
      <c r="T662" s="747"/>
      <c r="U662" s="1028"/>
      <c r="V662" s="1102"/>
      <c r="W662" s="1165"/>
      <c r="X662" s="1028"/>
      <c r="Y662" s="1028"/>
      <c r="Z662" s="1028"/>
      <c r="AA662" s="1028"/>
      <c r="AB662" s="1028"/>
      <c r="AC662" s="1028"/>
      <c r="AD662" s="1028"/>
      <c r="AE662" s="1028"/>
      <c r="AF662" s="1028"/>
      <c r="AG662" s="1028"/>
      <c r="AH662" s="1028"/>
      <c r="AI662" s="1028"/>
      <c r="AJ662" s="1028"/>
      <c r="AK662" s="1028"/>
      <c r="AL662" s="1028"/>
      <c r="AM662" s="1028"/>
      <c r="AN662" s="1028"/>
      <c r="AO662" s="1028"/>
      <c r="AP662" s="1028"/>
      <c r="AQ662" s="1028"/>
      <c r="AR662" s="1028"/>
      <c r="AS662" s="1028"/>
    </row>
    <row r="663" spans="1:45" ht="12.75" customHeight="1">
      <c r="A663" s="1028"/>
      <c r="B663" s="1028"/>
      <c r="C663" s="1028"/>
      <c r="D663" s="1102"/>
      <c r="E663" s="1028"/>
      <c r="F663" s="1028"/>
      <c r="G663" s="1028"/>
      <c r="H663" s="1028"/>
      <c r="I663" s="1028"/>
      <c r="J663" s="1102"/>
      <c r="K663" s="1028"/>
      <c r="L663" s="1028"/>
      <c r="M663" s="1028"/>
      <c r="N663" s="1028"/>
      <c r="O663" s="1028"/>
      <c r="P663" s="1028"/>
      <c r="Q663" s="1028"/>
      <c r="R663" s="1162"/>
      <c r="S663" s="713"/>
      <c r="T663" s="747"/>
      <c r="U663" s="1028"/>
      <c r="V663" s="1102"/>
      <c r="W663" s="1165"/>
      <c r="X663" s="1028"/>
      <c r="Y663" s="1028"/>
      <c r="Z663" s="1028"/>
      <c r="AA663" s="1028"/>
      <c r="AB663" s="1028"/>
      <c r="AC663" s="1028"/>
      <c r="AD663" s="1028"/>
      <c r="AE663" s="1028"/>
      <c r="AF663" s="1028"/>
      <c r="AG663" s="1028"/>
      <c r="AH663" s="1028"/>
      <c r="AI663" s="1028"/>
      <c r="AJ663" s="1028"/>
      <c r="AK663" s="1028"/>
      <c r="AL663" s="1028"/>
      <c r="AM663" s="1028"/>
      <c r="AN663" s="1028"/>
      <c r="AO663" s="1028"/>
      <c r="AP663" s="1028"/>
      <c r="AQ663" s="1028"/>
      <c r="AR663" s="1028"/>
      <c r="AS663" s="1028"/>
    </row>
    <row r="664" spans="1:45" ht="12.75" customHeight="1">
      <c r="A664" s="1028"/>
      <c r="B664" s="1028"/>
      <c r="C664" s="1028"/>
      <c r="D664" s="1102"/>
      <c r="E664" s="1028"/>
      <c r="F664" s="1028"/>
      <c r="G664" s="1028"/>
      <c r="H664" s="1028"/>
      <c r="I664" s="1028"/>
      <c r="J664" s="1102"/>
      <c r="K664" s="1028"/>
      <c r="L664" s="1028"/>
      <c r="M664" s="1028"/>
      <c r="N664" s="1028"/>
      <c r="O664" s="1028"/>
      <c r="P664" s="1028"/>
      <c r="Q664" s="1028"/>
      <c r="R664" s="1162"/>
      <c r="S664" s="713"/>
      <c r="T664" s="747"/>
      <c r="U664" s="1028"/>
      <c r="V664" s="1102"/>
      <c r="W664" s="1165"/>
      <c r="X664" s="1028"/>
      <c r="Y664" s="1028"/>
      <c r="Z664" s="1028"/>
      <c r="AA664" s="1028"/>
      <c r="AB664" s="1028"/>
      <c r="AC664" s="1028"/>
      <c r="AD664" s="1028"/>
      <c r="AE664" s="1028"/>
      <c r="AF664" s="1028"/>
      <c r="AG664" s="1028"/>
      <c r="AH664" s="1028"/>
      <c r="AI664" s="1028"/>
      <c r="AJ664" s="1028"/>
      <c r="AK664" s="1028"/>
      <c r="AL664" s="1028"/>
      <c r="AM664" s="1028"/>
      <c r="AN664" s="1028"/>
      <c r="AO664" s="1028"/>
      <c r="AP664" s="1028"/>
      <c r="AQ664" s="1028"/>
      <c r="AR664" s="1028"/>
      <c r="AS664" s="1028"/>
    </row>
    <row r="665" spans="1:45" ht="12.75" customHeight="1">
      <c r="A665" s="1028"/>
      <c r="B665" s="1028"/>
      <c r="C665" s="1028"/>
      <c r="D665" s="1102"/>
      <c r="E665" s="1028"/>
      <c r="F665" s="1028"/>
      <c r="G665" s="1028"/>
      <c r="H665" s="1028"/>
      <c r="I665" s="1028"/>
      <c r="J665" s="1102"/>
      <c r="K665" s="1028"/>
      <c r="L665" s="1028"/>
      <c r="M665" s="1028"/>
      <c r="N665" s="1028"/>
      <c r="O665" s="1028"/>
      <c r="P665" s="1028"/>
      <c r="Q665" s="1028"/>
      <c r="R665" s="1162"/>
      <c r="S665" s="713"/>
      <c r="T665" s="747"/>
      <c r="U665" s="1028"/>
      <c r="V665" s="1102"/>
      <c r="W665" s="1165"/>
      <c r="X665" s="1028"/>
      <c r="Y665" s="1028"/>
      <c r="Z665" s="1028"/>
      <c r="AA665" s="1028"/>
      <c r="AB665" s="1028"/>
      <c r="AC665" s="1028"/>
      <c r="AD665" s="1028"/>
      <c r="AE665" s="1028"/>
      <c r="AF665" s="1028"/>
      <c r="AG665" s="1028"/>
      <c r="AH665" s="1028"/>
      <c r="AI665" s="1028"/>
      <c r="AJ665" s="1028"/>
      <c r="AK665" s="1028"/>
      <c r="AL665" s="1028"/>
      <c r="AM665" s="1028"/>
      <c r="AN665" s="1028"/>
      <c r="AO665" s="1028"/>
      <c r="AP665" s="1028"/>
      <c r="AQ665" s="1028"/>
      <c r="AR665" s="1028"/>
      <c r="AS665" s="1028"/>
    </row>
    <row r="666" spans="1:45" ht="12.75" customHeight="1">
      <c r="A666" s="1028"/>
      <c r="B666" s="1028"/>
      <c r="C666" s="1028"/>
      <c r="D666" s="1102"/>
      <c r="E666" s="1028"/>
      <c r="F666" s="1028"/>
      <c r="G666" s="1028"/>
      <c r="H666" s="1028"/>
      <c r="I666" s="1028"/>
      <c r="J666" s="1102"/>
      <c r="K666" s="1028"/>
      <c r="L666" s="1028"/>
      <c r="M666" s="1028"/>
      <c r="N666" s="1028"/>
      <c r="O666" s="1028"/>
      <c r="P666" s="1028"/>
      <c r="Q666" s="1028"/>
      <c r="R666" s="1162"/>
      <c r="S666" s="713"/>
      <c r="T666" s="747"/>
      <c r="U666" s="1028"/>
      <c r="V666" s="1102"/>
      <c r="W666" s="1165"/>
      <c r="X666" s="1028"/>
      <c r="Y666" s="1028"/>
      <c r="Z666" s="1028"/>
      <c r="AA666" s="1028"/>
      <c r="AB666" s="1028"/>
      <c r="AC666" s="1028"/>
      <c r="AD666" s="1028"/>
      <c r="AE666" s="1028"/>
      <c r="AF666" s="1028"/>
      <c r="AG666" s="1028"/>
      <c r="AH666" s="1028"/>
      <c r="AI666" s="1028"/>
      <c r="AJ666" s="1028"/>
      <c r="AK666" s="1028"/>
      <c r="AL666" s="1028"/>
      <c r="AM666" s="1028"/>
      <c r="AN666" s="1028"/>
      <c r="AO666" s="1028"/>
      <c r="AP666" s="1028"/>
      <c r="AQ666" s="1028"/>
      <c r="AR666" s="1028"/>
      <c r="AS666" s="1028"/>
    </row>
    <row r="667" spans="1:45" ht="12.75" customHeight="1">
      <c r="A667" s="1028"/>
      <c r="B667" s="1028"/>
      <c r="C667" s="1028"/>
      <c r="D667" s="1102"/>
      <c r="E667" s="1028"/>
      <c r="F667" s="1028"/>
      <c r="G667" s="1028"/>
      <c r="H667" s="1028"/>
      <c r="I667" s="1028"/>
      <c r="J667" s="1102"/>
      <c r="K667" s="1028"/>
      <c r="L667" s="1028"/>
      <c r="M667" s="1028"/>
      <c r="N667" s="1028"/>
      <c r="O667" s="1028"/>
      <c r="P667" s="1028"/>
      <c r="Q667" s="1028"/>
      <c r="R667" s="1162"/>
      <c r="S667" s="713"/>
      <c r="T667" s="747"/>
      <c r="U667" s="1028"/>
      <c r="V667" s="1102"/>
      <c r="W667" s="1165"/>
      <c r="X667" s="1028"/>
      <c r="Y667" s="1028"/>
      <c r="Z667" s="1028"/>
      <c r="AA667" s="1028"/>
      <c r="AB667" s="1028"/>
      <c r="AC667" s="1028"/>
      <c r="AD667" s="1028"/>
      <c r="AE667" s="1028"/>
      <c r="AF667" s="1028"/>
      <c r="AG667" s="1028"/>
      <c r="AH667" s="1028"/>
      <c r="AI667" s="1028"/>
      <c r="AJ667" s="1028"/>
      <c r="AK667" s="1028"/>
      <c r="AL667" s="1028"/>
      <c r="AM667" s="1028"/>
      <c r="AN667" s="1028"/>
      <c r="AO667" s="1028"/>
      <c r="AP667" s="1028"/>
      <c r="AQ667" s="1028"/>
      <c r="AR667" s="1028"/>
      <c r="AS667" s="1028"/>
    </row>
    <row r="668" spans="1:45" ht="12.75" customHeight="1">
      <c r="A668" s="1028"/>
      <c r="B668" s="1028"/>
      <c r="C668" s="1028"/>
      <c r="D668" s="1102"/>
      <c r="E668" s="1028"/>
      <c r="F668" s="1028"/>
      <c r="G668" s="1028"/>
      <c r="H668" s="1028"/>
      <c r="I668" s="1028"/>
      <c r="J668" s="1102"/>
      <c r="K668" s="1028"/>
      <c r="L668" s="1028"/>
      <c r="M668" s="1028"/>
      <c r="N668" s="1028"/>
      <c r="O668" s="1028"/>
      <c r="P668" s="1028"/>
      <c r="Q668" s="1028"/>
      <c r="R668" s="1162"/>
      <c r="S668" s="713"/>
      <c r="T668" s="747"/>
      <c r="U668" s="1028"/>
      <c r="V668" s="1102"/>
      <c r="W668" s="1165"/>
      <c r="X668" s="1028"/>
      <c r="Y668" s="1028"/>
      <c r="Z668" s="1028"/>
      <c r="AA668" s="1028"/>
      <c r="AB668" s="1028"/>
      <c r="AC668" s="1028"/>
      <c r="AD668" s="1028"/>
      <c r="AE668" s="1028"/>
      <c r="AF668" s="1028"/>
      <c r="AG668" s="1028"/>
      <c r="AH668" s="1028"/>
      <c r="AI668" s="1028"/>
      <c r="AJ668" s="1028"/>
      <c r="AK668" s="1028"/>
      <c r="AL668" s="1028"/>
      <c r="AM668" s="1028"/>
      <c r="AN668" s="1028"/>
      <c r="AO668" s="1028"/>
      <c r="AP668" s="1028"/>
      <c r="AQ668" s="1028"/>
      <c r="AR668" s="1028"/>
      <c r="AS668" s="1028"/>
    </row>
    <row r="669" spans="1:45" ht="12.75" customHeight="1">
      <c r="A669" s="1028"/>
      <c r="B669" s="1028"/>
      <c r="C669" s="1028"/>
      <c r="D669" s="1102"/>
      <c r="E669" s="1028"/>
      <c r="F669" s="1028"/>
      <c r="G669" s="1028"/>
      <c r="H669" s="1028"/>
      <c r="I669" s="1028"/>
      <c r="J669" s="1102"/>
      <c r="K669" s="1028"/>
      <c r="L669" s="1028"/>
      <c r="M669" s="1028"/>
      <c r="N669" s="1028"/>
      <c r="O669" s="1028"/>
      <c r="P669" s="1028"/>
      <c r="Q669" s="1028"/>
      <c r="R669" s="1162"/>
      <c r="S669" s="713"/>
      <c r="T669" s="747"/>
      <c r="U669" s="1028"/>
      <c r="V669" s="1102"/>
      <c r="W669" s="1165"/>
      <c r="X669" s="1028"/>
      <c r="Y669" s="1028"/>
      <c r="Z669" s="1028"/>
      <c r="AA669" s="1028"/>
      <c r="AB669" s="1028"/>
      <c r="AC669" s="1028"/>
      <c r="AD669" s="1028"/>
      <c r="AE669" s="1028"/>
      <c r="AF669" s="1028"/>
      <c r="AG669" s="1028"/>
      <c r="AH669" s="1028"/>
      <c r="AI669" s="1028"/>
      <c r="AJ669" s="1028"/>
      <c r="AK669" s="1028"/>
      <c r="AL669" s="1028"/>
      <c r="AM669" s="1028"/>
      <c r="AN669" s="1028"/>
      <c r="AO669" s="1028"/>
      <c r="AP669" s="1028"/>
      <c r="AQ669" s="1028"/>
      <c r="AR669" s="1028"/>
      <c r="AS669" s="1028"/>
    </row>
    <row r="670" spans="1:45" ht="12.75" customHeight="1">
      <c r="A670" s="1028"/>
      <c r="B670" s="1028"/>
      <c r="C670" s="1028"/>
      <c r="D670" s="1102"/>
      <c r="E670" s="1028"/>
      <c r="F670" s="1028"/>
      <c r="G670" s="1028"/>
      <c r="H670" s="1028"/>
      <c r="I670" s="1028"/>
      <c r="J670" s="1102"/>
      <c r="K670" s="1028"/>
      <c r="L670" s="1028"/>
      <c r="M670" s="1028"/>
      <c r="N670" s="1028"/>
      <c r="O670" s="1028"/>
      <c r="P670" s="1028"/>
      <c r="Q670" s="1028"/>
      <c r="R670" s="1162"/>
      <c r="S670" s="713"/>
      <c r="T670" s="747"/>
      <c r="U670" s="1028"/>
      <c r="V670" s="1102"/>
      <c r="W670" s="1165"/>
      <c r="X670" s="1028"/>
      <c r="Y670" s="1028"/>
      <c r="Z670" s="1028"/>
      <c r="AA670" s="1028"/>
      <c r="AB670" s="1028"/>
      <c r="AC670" s="1028"/>
      <c r="AD670" s="1028"/>
      <c r="AE670" s="1028"/>
      <c r="AF670" s="1028"/>
      <c r="AG670" s="1028"/>
      <c r="AH670" s="1028"/>
      <c r="AI670" s="1028"/>
      <c r="AJ670" s="1028"/>
      <c r="AK670" s="1028"/>
      <c r="AL670" s="1028"/>
      <c r="AM670" s="1028"/>
      <c r="AN670" s="1028"/>
      <c r="AO670" s="1028"/>
      <c r="AP670" s="1028"/>
      <c r="AQ670" s="1028"/>
      <c r="AR670" s="1028"/>
      <c r="AS670" s="1028"/>
    </row>
    <row r="671" spans="1:45" ht="12.75" customHeight="1">
      <c r="A671" s="1028"/>
      <c r="B671" s="1028"/>
      <c r="C671" s="1028"/>
      <c r="D671" s="1102"/>
      <c r="E671" s="1028"/>
      <c r="F671" s="1028"/>
      <c r="G671" s="1028"/>
      <c r="H671" s="1028"/>
      <c r="I671" s="1028"/>
      <c r="J671" s="1102"/>
      <c r="K671" s="1028"/>
      <c r="L671" s="1028"/>
      <c r="M671" s="1028"/>
      <c r="N671" s="1028"/>
      <c r="O671" s="1028"/>
      <c r="P671" s="1028"/>
      <c r="Q671" s="1028"/>
      <c r="R671" s="1162"/>
      <c r="S671" s="713"/>
      <c r="T671" s="747"/>
      <c r="U671" s="1028"/>
      <c r="V671" s="1102"/>
      <c r="W671" s="1165"/>
      <c r="X671" s="1028"/>
      <c r="Y671" s="1028"/>
      <c r="Z671" s="1028"/>
      <c r="AA671" s="1028"/>
      <c r="AB671" s="1028"/>
      <c r="AC671" s="1028"/>
      <c r="AD671" s="1028"/>
      <c r="AE671" s="1028"/>
      <c r="AF671" s="1028"/>
      <c r="AG671" s="1028"/>
      <c r="AH671" s="1028"/>
      <c r="AI671" s="1028"/>
      <c r="AJ671" s="1028"/>
      <c r="AK671" s="1028"/>
      <c r="AL671" s="1028"/>
      <c r="AM671" s="1028"/>
      <c r="AN671" s="1028"/>
      <c r="AO671" s="1028"/>
      <c r="AP671" s="1028"/>
      <c r="AQ671" s="1028"/>
      <c r="AR671" s="1028"/>
      <c r="AS671" s="1028"/>
    </row>
    <row r="672" spans="1:45" ht="12.75" customHeight="1">
      <c r="A672" s="1028"/>
      <c r="B672" s="1028"/>
      <c r="C672" s="1028"/>
      <c r="D672" s="1102"/>
      <c r="E672" s="1028"/>
      <c r="F672" s="1028"/>
      <c r="G672" s="1028"/>
      <c r="H672" s="1028"/>
      <c r="I672" s="1028"/>
      <c r="J672" s="1102"/>
      <c r="K672" s="1028"/>
      <c r="L672" s="1028"/>
      <c r="M672" s="1028"/>
      <c r="N672" s="1028"/>
      <c r="O672" s="1028"/>
      <c r="P672" s="1028"/>
      <c r="Q672" s="1028"/>
      <c r="R672" s="1162"/>
      <c r="S672" s="713"/>
      <c r="T672" s="747"/>
      <c r="U672" s="1028"/>
      <c r="V672" s="1102"/>
      <c r="W672" s="1165"/>
      <c r="X672" s="1028"/>
      <c r="Y672" s="1028"/>
      <c r="Z672" s="1028"/>
      <c r="AA672" s="1028"/>
      <c r="AB672" s="1028"/>
      <c r="AC672" s="1028"/>
      <c r="AD672" s="1028"/>
      <c r="AE672" s="1028"/>
      <c r="AF672" s="1028"/>
      <c r="AG672" s="1028"/>
      <c r="AH672" s="1028"/>
      <c r="AI672" s="1028"/>
      <c r="AJ672" s="1028"/>
      <c r="AK672" s="1028"/>
      <c r="AL672" s="1028"/>
      <c r="AM672" s="1028"/>
      <c r="AN672" s="1028"/>
      <c r="AO672" s="1028"/>
      <c r="AP672" s="1028"/>
      <c r="AQ672" s="1028"/>
      <c r="AR672" s="1028"/>
      <c r="AS672" s="1028"/>
    </row>
    <row r="673" spans="1:45" ht="12.75" customHeight="1">
      <c r="A673" s="1028"/>
      <c r="B673" s="1028"/>
      <c r="C673" s="1028"/>
      <c r="D673" s="1102"/>
      <c r="E673" s="1028"/>
      <c r="F673" s="1028"/>
      <c r="G673" s="1028"/>
      <c r="H673" s="1028"/>
      <c r="I673" s="1028"/>
      <c r="J673" s="1102"/>
      <c r="K673" s="1028"/>
      <c r="L673" s="1028"/>
      <c r="M673" s="1028"/>
      <c r="N673" s="1028"/>
      <c r="O673" s="1028"/>
      <c r="P673" s="1028"/>
      <c r="Q673" s="1028"/>
      <c r="R673" s="1162"/>
      <c r="S673" s="713"/>
      <c r="T673" s="747"/>
      <c r="U673" s="1028"/>
      <c r="V673" s="1102"/>
      <c r="W673" s="1165"/>
      <c r="X673" s="1028"/>
      <c r="Y673" s="1028"/>
      <c r="Z673" s="1028"/>
      <c r="AA673" s="1028"/>
      <c r="AB673" s="1028"/>
      <c r="AC673" s="1028"/>
      <c r="AD673" s="1028"/>
      <c r="AE673" s="1028"/>
      <c r="AF673" s="1028"/>
      <c r="AG673" s="1028"/>
      <c r="AH673" s="1028"/>
      <c r="AI673" s="1028"/>
      <c r="AJ673" s="1028"/>
      <c r="AK673" s="1028"/>
      <c r="AL673" s="1028"/>
      <c r="AM673" s="1028"/>
      <c r="AN673" s="1028"/>
      <c r="AO673" s="1028"/>
      <c r="AP673" s="1028"/>
      <c r="AQ673" s="1028"/>
      <c r="AR673" s="1028"/>
      <c r="AS673" s="1028"/>
    </row>
    <row r="674" spans="1:45" ht="12.75" customHeight="1">
      <c r="A674" s="1028"/>
      <c r="B674" s="1028"/>
      <c r="C674" s="1028"/>
      <c r="D674" s="1102"/>
      <c r="E674" s="1028"/>
      <c r="F674" s="1028"/>
      <c r="G674" s="1028"/>
      <c r="H674" s="1028"/>
      <c r="I674" s="1028"/>
      <c r="J674" s="1102"/>
      <c r="K674" s="1028"/>
      <c r="L674" s="1028"/>
      <c r="M674" s="1028"/>
      <c r="N674" s="1028"/>
      <c r="O674" s="1028"/>
      <c r="P674" s="1028"/>
      <c r="Q674" s="1028"/>
      <c r="R674" s="1162"/>
      <c r="S674" s="713"/>
      <c r="T674" s="747"/>
      <c r="U674" s="1028"/>
      <c r="V674" s="1102"/>
      <c r="W674" s="1165"/>
      <c r="X674" s="1028"/>
      <c r="Y674" s="1028"/>
      <c r="Z674" s="1028"/>
      <c r="AA674" s="1028"/>
      <c r="AB674" s="1028"/>
      <c r="AC674" s="1028"/>
      <c r="AD674" s="1028"/>
      <c r="AE674" s="1028"/>
      <c r="AF674" s="1028"/>
      <c r="AG674" s="1028"/>
      <c r="AH674" s="1028"/>
      <c r="AI674" s="1028"/>
      <c r="AJ674" s="1028"/>
      <c r="AK674" s="1028"/>
      <c r="AL674" s="1028"/>
      <c r="AM674" s="1028"/>
      <c r="AN674" s="1028"/>
      <c r="AO674" s="1028"/>
      <c r="AP674" s="1028"/>
      <c r="AQ674" s="1028"/>
      <c r="AR674" s="1028"/>
      <c r="AS674" s="1028"/>
    </row>
    <row r="675" spans="1:45" ht="12.75" customHeight="1">
      <c r="A675" s="1028"/>
      <c r="B675" s="1028"/>
      <c r="C675" s="1028"/>
      <c r="D675" s="1102"/>
      <c r="E675" s="1028"/>
      <c r="F675" s="1028"/>
      <c r="G675" s="1028"/>
      <c r="H675" s="1028"/>
      <c r="I675" s="1028"/>
      <c r="J675" s="1102"/>
      <c r="K675" s="1028"/>
      <c r="L675" s="1028"/>
      <c r="M675" s="1028"/>
      <c r="N675" s="1028"/>
      <c r="O675" s="1028"/>
      <c r="P675" s="1028"/>
      <c r="Q675" s="1028"/>
      <c r="R675" s="1162"/>
      <c r="S675" s="713"/>
      <c r="T675" s="747"/>
      <c r="U675" s="1028"/>
      <c r="V675" s="1102"/>
      <c r="W675" s="1165"/>
      <c r="X675" s="1028"/>
      <c r="Y675" s="1028"/>
      <c r="Z675" s="1028"/>
      <c r="AA675" s="1028"/>
      <c r="AB675" s="1028"/>
      <c r="AC675" s="1028"/>
      <c r="AD675" s="1028"/>
      <c r="AE675" s="1028"/>
      <c r="AF675" s="1028"/>
      <c r="AG675" s="1028"/>
      <c r="AH675" s="1028"/>
      <c r="AI675" s="1028"/>
      <c r="AJ675" s="1028"/>
      <c r="AK675" s="1028"/>
      <c r="AL675" s="1028"/>
      <c r="AM675" s="1028"/>
      <c r="AN675" s="1028"/>
      <c r="AO675" s="1028"/>
      <c r="AP675" s="1028"/>
      <c r="AQ675" s="1028"/>
      <c r="AR675" s="1028"/>
      <c r="AS675" s="1028"/>
    </row>
    <row r="676" spans="1:45" ht="12.75" customHeight="1">
      <c r="A676" s="1028"/>
      <c r="B676" s="1028"/>
      <c r="C676" s="1028"/>
      <c r="D676" s="1102"/>
      <c r="E676" s="1028"/>
      <c r="F676" s="1028"/>
      <c r="G676" s="1028"/>
      <c r="H676" s="1028"/>
      <c r="I676" s="1028"/>
      <c r="J676" s="1102"/>
      <c r="K676" s="1028"/>
      <c r="L676" s="1028"/>
      <c r="M676" s="1028"/>
      <c r="N676" s="1028"/>
      <c r="O676" s="1028"/>
      <c r="P676" s="1028"/>
      <c r="Q676" s="1028"/>
      <c r="R676" s="1162"/>
      <c r="S676" s="713"/>
      <c r="T676" s="747"/>
      <c r="U676" s="1028"/>
      <c r="V676" s="1102"/>
      <c r="W676" s="1165"/>
      <c r="X676" s="1028"/>
      <c r="Y676" s="1028"/>
      <c r="Z676" s="1028"/>
      <c r="AA676" s="1028"/>
      <c r="AB676" s="1028"/>
      <c r="AC676" s="1028"/>
      <c r="AD676" s="1028"/>
      <c r="AE676" s="1028"/>
      <c r="AF676" s="1028"/>
      <c r="AG676" s="1028"/>
      <c r="AH676" s="1028"/>
      <c r="AI676" s="1028"/>
      <c r="AJ676" s="1028"/>
      <c r="AK676" s="1028"/>
      <c r="AL676" s="1028"/>
      <c r="AM676" s="1028"/>
      <c r="AN676" s="1028"/>
      <c r="AO676" s="1028"/>
      <c r="AP676" s="1028"/>
      <c r="AQ676" s="1028"/>
      <c r="AR676" s="1028"/>
      <c r="AS676" s="1028"/>
    </row>
    <row r="677" spans="1:45" ht="12.75" customHeight="1">
      <c r="A677" s="1028"/>
      <c r="B677" s="1028"/>
      <c r="C677" s="1028"/>
      <c r="D677" s="1102"/>
      <c r="E677" s="1028"/>
      <c r="F677" s="1028"/>
      <c r="G677" s="1028"/>
      <c r="H677" s="1028"/>
      <c r="I677" s="1028"/>
      <c r="J677" s="1102"/>
      <c r="K677" s="1028"/>
      <c r="L677" s="1028"/>
      <c r="M677" s="1028"/>
      <c r="N677" s="1028"/>
      <c r="O677" s="1028"/>
      <c r="P677" s="1028"/>
      <c r="Q677" s="1028"/>
      <c r="R677" s="1162"/>
      <c r="S677" s="713"/>
      <c r="T677" s="747"/>
      <c r="U677" s="1028"/>
      <c r="V677" s="1102"/>
      <c r="W677" s="1165"/>
      <c r="X677" s="1028"/>
      <c r="Y677" s="1028"/>
      <c r="Z677" s="1028"/>
      <c r="AA677" s="1028"/>
      <c r="AB677" s="1028"/>
      <c r="AC677" s="1028"/>
      <c r="AD677" s="1028"/>
      <c r="AE677" s="1028"/>
      <c r="AF677" s="1028"/>
      <c r="AG677" s="1028"/>
      <c r="AH677" s="1028"/>
      <c r="AI677" s="1028"/>
      <c r="AJ677" s="1028"/>
      <c r="AK677" s="1028"/>
      <c r="AL677" s="1028"/>
      <c r="AM677" s="1028"/>
      <c r="AN677" s="1028"/>
      <c r="AO677" s="1028"/>
      <c r="AP677" s="1028"/>
      <c r="AQ677" s="1028"/>
      <c r="AR677" s="1028"/>
      <c r="AS677" s="1028"/>
    </row>
    <row r="678" spans="1:45" ht="12.75" customHeight="1">
      <c r="A678" s="1028"/>
      <c r="B678" s="1028"/>
      <c r="C678" s="1028"/>
      <c r="D678" s="1102"/>
      <c r="E678" s="1028"/>
      <c r="F678" s="1028"/>
      <c r="G678" s="1028"/>
      <c r="H678" s="1028"/>
      <c r="I678" s="1028"/>
      <c r="J678" s="1102"/>
      <c r="K678" s="1028"/>
      <c r="L678" s="1028"/>
      <c r="M678" s="1028"/>
      <c r="N678" s="1028"/>
      <c r="O678" s="1028"/>
      <c r="P678" s="1028"/>
      <c r="Q678" s="1028"/>
      <c r="R678" s="1162"/>
      <c r="S678" s="713"/>
      <c r="T678" s="747"/>
      <c r="U678" s="1028"/>
      <c r="V678" s="1102"/>
      <c r="W678" s="1165"/>
      <c r="X678" s="1028"/>
      <c r="Y678" s="1028"/>
      <c r="Z678" s="1028"/>
      <c r="AA678" s="1028"/>
      <c r="AB678" s="1028"/>
      <c r="AC678" s="1028"/>
      <c r="AD678" s="1028"/>
      <c r="AE678" s="1028"/>
      <c r="AF678" s="1028"/>
      <c r="AG678" s="1028"/>
      <c r="AH678" s="1028"/>
      <c r="AI678" s="1028"/>
      <c r="AJ678" s="1028"/>
      <c r="AK678" s="1028"/>
      <c r="AL678" s="1028"/>
      <c r="AM678" s="1028"/>
      <c r="AN678" s="1028"/>
      <c r="AO678" s="1028"/>
      <c r="AP678" s="1028"/>
      <c r="AQ678" s="1028"/>
      <c r="AR678" s="1028"/>
      <c r="AS678" s="1028"/>
    </row>
    <row r="679" spans="1:45" ht="12.75" customHeight="1">
      <c r="A679" s="1028"/>
      <c r="B679" s="1028"/>
      <c r="C679" s="1028"/>
      <c r="D679" s="1102"/>
      <c r="E679" s="1028"/>
      <c r="F679" s="1028"/>
      <c r="G679" s="1028"/>
      <c r="H679" s="1028"/>
      <c r="I679" s="1028"/>
      <c r="J679" s="1102"/>
      <c r="K679" s="1028"/>
      <c r="L679" s="1028"/>
      <c r="M679" s="1028"/>
      <c r="N679" s="1028"/>
      <c r="O679" s="1028"/>
      <c r="P679" s="1028"/>
      <c r="Q679" s="1028"/>
      <c r="R679" s="1162"/>
      <c r="S679" s="713"/>
      <c r="T679" s="747"/>
      <c r="U679" s="1028"/>
      <c r="V679" s="1102"/>
      <c r="W679" s="1165"/>
      <c r="X679" s="1028"/>
      <c r="Y679" s="1028"/>
      <c r="Z679" s="1028"/>
      <c r="AA679" s="1028"/>
      <c r="AB679" s="1028"/>
      <c r="AC679" s="1028"/>
      <c r="AD679" s="1028"/>
      <c r="AE679" s="1028"/>
      <c r="AF679" s="1028"/>
      <c r="AG679" s="1028"/>
      <c r="AH679" s="1028"/>
      <c r="AI679" s="1028"/>
      <c r="AJ679" s="1028"/>
      <c r="AK679" s="1028"/>
      <c r="AL679" s="1028"/>
      <c r="AM679" s="1028"/>
      <c r="AN679" s="1028"/>
      <c r="AO679" s="1028"/>
      <c r="AP679" s="1028"/>
      <c r="AQ679" s="1028"/>
      <c r="AR679" s="1028"/>
      <c r="AS679" s="1028"/>
    </row>
    <row r="680" spans="1:45" ht="12.75" customHeight="1">
      <c r="A680" s="1028"/>
      <c r="B680" s="1028"/>
      <c r="C680" s="1028"/>
      <c r="D680" s="1102"/>
      <c r="E680" s="1028"/>
      <c r="F680" s="1028"/>
      <c r="G680" s="1028"/>
      <c r="H680" s="1028"/>
      <c r="I680" s="1028"/>
      <c r="J680" s="1102"/>
      <c r="K680" s="1028"/>
      <c r="L680" s="1028"/>
      <c r="M680" s="1028"/>
      <c r="N680" s="1028"/>
      <c r="O680" s="1028"/>
      <c r="P680" s="1028"/>
      <c r="Q680" s="1028"/>
      <c r="R680" s="1162"/>
      <c r="S680" s="713"/>
      <c r="T680" s="747"/>
      <c r="U680" s="1028"/>
      <c r="V680" s="1102"/>
      <c r="W680" s="1165"/>
      <c r="X680" s="1028"/>
      <c r="Y680" s="1028"/>
      <c r="Z680" s="1028"/>
      <c r="AA680" s="1028"/>
      <c r="AB680" s="1028"/>
      <c r="AC680" s="1028"/>
      <c r="AD680" s="1028"/>
      <c r="AE680" s="1028"/>
      <c r="AF680" s="1028"/>
      <c r="AG680" s="1028"/>
      <c r="AH680" s="1028"/>
      <c r="AI680" s="1028"/>
      <c r="AJ680" s="1028"/>
      <c r="AK680" s="1028"/>
      <c r="AL680" s="1028"/>
      <c r="AM680" s="1028"/>
      <c r="AN680" s="1028"/>
      <c r="AO680" s="1028"/>
      <c r="AP680" s="1028"/>
      <c r="AQ680" s="1028"/>
      <c r="AR680" s="1028"/>
      <c r="AS680" s="1028"/>
    </row>
    <row r="681" spans="1:45" ht="12.75" customHeight="1">
      <c r="A681" s="1028"/>
      <c r="B681" s="1028"/>
      <c r="C681" s="1028"/>
      <c r="D681" s="1102"/>
      <c r="E681" s="1028"/>
      <c r="F681" s="1028"/>
      <c r="G681" s="1028"/>
      <c r="H681" s="1028"/>
      <c r="I681" s="1028"/>
      <c r="J681" s="1102"/>
      <c r="K681" s="1028"/>
      <c r="L681" s="1028"/>
      <c r="M681" s="1028"/>
      <c r="N681" s="1028"/>
      <c r="O681" s="1028"/>
      <c r="P681" s="1028"/>
      <c r="Q681" s="1028"/>
      <c r="R681" s="1162"/>
      <c r="S681" s="713"/>
      <c r="T681" s="747"/>
      <c r="U681" s="1028"/>
      <c r="V681" s="1102"/>
      <c r="W681" s="1165"/>
      <c r="X681" s="1028"/>
      <c r="Y681" s="1028"/>
      <c r="Z681" s="1028"/>
      <c r="AA681" s="1028"/>
      <c r="AB681" s="1028"/>
      <c r="AC681" s="1028"/>
      <c r="AD681" s="1028"/>
      <c r="AE681" s="1028"/>
      <c r="AF681" s="1028"/>
      <c r="AG681" s="1028"/>
      <c r="AH681" s="1028"/>
      <c r="AI681" s="1028"/>
      <c r="AJ681" s="1028"/>
      <c r="AK681" s="1028"/>
      <c r="AL681" s="1028"/>
      <c r="AM681" s="1028"/>
      <c r="AN681" s="1028"/>
      <c r="AO681" s="1028"/>
      <c r="AP681" s="1028"/>
      <c r="AQ681" s="1028"/>
      <c r="AR681" s="1028"/>
      <c r="AS681" s="1028"/>
    </row>
    <row r="682" spans="1:45" ht="12.75" customHeight="1">
      <c r="A682" s="1028"/>
      <c r="B682" s="1028"/>
      <c r="C682" s="1028"/>
      <c r="D682" s="1102"/>
      <c r="E682" s="1028"/>
      <c r="F682" s="1028"/>
      <c r="G682" s="1028"/>
      <c r="H682" s="1028"/>
      <c r="I682" s="1028"/>
      <c r="J682" s="1102"/>
      <c r="K682" s="1028"/>
      <c r="L682" s="1028"/>
      <c r="M682" s="1028"/>
      <c r="N682" s="1028"/>
      <c r="O682" s="1028"/>
      <c r="P682" s="1028"/>
      <c r="Q682" s="1028"/>
      <c r="R682" s="1162"/>
      <c r="S682" s="713"/>
      <c r="T682" s="747"/>
      <c r="U682" s="1028"/>
      <c r="V682" s="1102"/>
      <c r="W682" s="1165"/>
      <c r="X682" s="1028"/>
      <c r="Y682" s="1028"/>
      <c r="Z682" s="1028"/>
      <c r="AA682" s="1028"/>
      <c r="AB682" s="1028"/>
      <c r="AC682" s="1028"/>
      <c r="AD682" s="1028"/>
      <c r="AE682" s="1028"/>
      <c r="AF682" s="1028"/>
      <c r="AG682" s="1028"/>
      <c r="AH682" s="1028"/>
      <c r="AI682" s="1028"/>
      <c r="AJ682" s="1028"/>
      <c r="AK682" s="1028"/>
      <c r="AL682" s="1028"/>
      <c r="AM682" s="1028"/>
      <c r="AN682" s="1028"/>
      <c r="AO682" s="1028"/>
      <c r="AP682" s="1028"/>
      <c r="AQ682" s="1028"/>
      <c r="AR682" s="1028"/>
      <c r="AS682" s="1028"/>
    </row>
    <row r="683" spans="1:45" ht="12.75" customHeight="1">
      <c r="A683" s="1028"/>
      <c r="B683" s="1028"/>
      <c r="C683" s="1028"/>
      <c r="D683" s="1102"/>
      <c r="E683" s="1028"/>
      <c r="F683" s="1028"/>
      <c r="G683" s="1028"/>
      <c r="H683" s="1028"/>
      <c r="I683" s="1028"/>
      <c r="J683" s="1102"/>
      <c r="K683" s="1028"/>
      <c r="L683" s="1028"/>
      <c r="M683" s="1028"/>
      <c r="N683" s="1028"/>
      <c r="O683" s="1028"/>
      <c r="P683" s="1028"/>
      <c r="Q683" s="1028"/>
      <c r="R683" s="1162"/>
      <c r="S683" s="713"/>
      <c r="T683" s="747"/>
      <c r="U683" s="1028"/>
      <c r="V683" s="1102"/>
      <c r="W683" s="1165"/>
      <c r="X683" s="1028"/>
      <c r="Y683" s="1028"/>
      <c r="Z683" s="1028"/>
      <c r="AA683" s="1028"/>
      <c r="AB683" s="1028"/>
      <c r="AC683" s="1028"/>
      <c r="AD683" s="1028"/>
      <c r="AE683" s="1028"/>
      <c r="AF683" s="1028"/>
      <c r="AG683" s="1028"/>
      <c r="AH683" s="1028"/>
      <c r="AI683" s="1028"/>
      <c r="AJ683" s="1028"/>
      <c r="AK683" s="1028"/>
      <c r="AL683" s="1028"/>
      <c r="AM683" s="1028"/>
      <c r="AN683" s="1028"/>
      <c r="AO683" s="1028"/>
      <c r="AP683" s="1028"/>
      <c r="AQ683" s="1028"/>
      <c r="AR683" s="1028"/>
      <c r="AS683" s="1028"/>
    </row>
    <row r="684" spans="1:45" ht="12.75" customHeight="1">
      <c r="A684" s="1028"/>
      <c r="B684" s="1028"/>
      <c r="C684" s="1028"/>
      <c r="D684" s="1102"/>
      <c r="E684" s="1028"/>
      <c r="F684" s="1028"/>
      <c r="G684" s="1028"/>
      <c r="H684" s="1028"/>
      <c r="I684" s="1028"/>
      <c r="J684" s="1102"/>
      <c r="K684" s="1028"/>
      <c r="L684" s="1028"/>
      <c r="M684" s="1028"/>
      <c r="N684" s="1028"/>
      <c r="O684" s="1028"/>
      <c r="P684" s="1028"/>
      <c r="Q684" s="1028"/>
      <c r="R684" s="1162"/>
      <c r="S684" s="713"/>
      <c r="T684" s="747"/>
      <c r="U684" s="1028"/>
      <c r="V684" s="1102"/>
      <c r="W684" s="1165"/>
      <c r="X684" s="1028"/>
      <c r="Y684" s="1028"/>
      <c r="Z684" s="1028"/>
      <c r="AA684" s="1028"/>
      <c r="AB684" s="1028"/>
      <c r="AC684" s="1028"/>
      <c r="AD684" s="1028"/>
      <c r="AE684" s="1028"/>
      <c r="AF684" s="1028"/>
      <c r="AG684" s="1028"/>
      <c r="AH684" s="1028"/>
      <c r="AI684" s="1028"/>
      <c r="AJ684" s="1028"/>
      <c r="AK684" s="1028"/>
      <c r="AL684" s="1028"/>
      <c r="AM684" s="1028"/>
      <c r="AN684" s="1028"/>
      <c r="AO684" s="1028"/>
      <c r="AP684" s="1028"/>
      <c r="AQ684" s="1028"/>
      <c r="AR684" s="1028"/>
      <c r="AS684" s="1028"/>
    </row>
    <row r="685" spans="1:45" ht="12.75" customHeight="1">
      <c r="A685" s="1028"/>
      <c r="B685" s="1028"/>
      <c r="C685" s="1028"/>
      <c r="D685" s="1102"/>
      <c r="E685" s="1028"/>
      <c r="F685" s="1028"/>
      <c r="G685" s="1028"/>
      <c r="H685" s="1028"/>
      <c r="I685" s="1028"/>
      <c r="J685" s="1102"/>
      <c r="K685" s="1028"/>
      <c r="L685" s="1028"/>
      <c r="M685" s="1028"/>
      <c r="N685" s="1028"/>
      <c r="O685" s="1028"/>
      <c r="P685" s="1028"/>
      <c r="Q685" s="1028"/>
      <c r="R685" s="1162"/>
      <c r="S685" s="713"/>
      <c r="T685" s="747"/>
      <c r="U685" s="1028"/>
      <c r="V685" s="1102"/>
      <c r="W685" s="1165"/>
      <c r="X685" s="1028"/>
      <c r="Y685" s="1028"/>
      <c r="Z685" s="1028"/>
      <c r="AA685" s="1028"/>
      <c r="AB685" s="1028"/>
      <c r="AC685" s="1028"/>
      <c r="AD685" s="1028"/>
      <c r="AE685" s="1028"/>
      <c r="AF685" s="1028"/>
      <c r="AG685" s="1028"/>
      <c r="AH685" s="1028"/>
      <c r="AI685" s="1028"/>
      <c r="AJ685" s="1028"/>
      <c r="AK685" s="1028"/>
      <c r="AL685" s="1028"/>
      <c r="AM685" s="1028"/>
      <c r="AN685" s="1028"/>
      <c r="AO685" s="1028"/>
      <c r="AP685" s="1028"/>
      <c r="AQ685" s="1028"/>
      <c r="AR685" s="1028"/>
      <c r="AS685" s="1028"/>
    </row>
    <row r="686" spans="1:45" ht="12.75" customHeight="1">
      <c r="A686" s="1028"/>
      <c r="B686" s="1028"/>
      <c r="C686" s="1028"/>
      <c r="D686" s="1102"/>
      <c r="E686" s="1028"/>
      <c r="F686" s="1028"/>
      <c r="G686" s="1028"/>
      <c r="H686" s="1028"/>
      <c r="I686" s="1028"/>
      <c r="J686" s="1102"/>
      <c r="K686" s="1028"/>
      <c r="L686" s="1028"/>
      <c r="M686" s="1028"/>
      <c r="N686" s="1028"/>
      <c r="O686" s="1028"/>
      <c r="P686" s="1028"/>
      <c r="Q686" s="1028"/>
      <c r="R686" s="1162"/>
      <c r="S686" s="713"/>
      <c r="T686" s="747"/>
      <c r="U686" s="1028"/>
      <c r="V686" s="1102"/>
      <c r="W686" s="1165"/>
      <c r="X686" s="1028"/>
      <c r="Y686" s="1028"/>
      <c r="Z686" s="1028"/>
      <c r="AA686" s="1028"/>
      <c r="AB686" s="1028"/>
      <c r="AC686" s="1028"/>
      <c r="AD686" s="1028"/>
      <c r="AE686" s="1028"/>
      <c r="AF686" s="1028"/>
      <c r="AG686" s="1028"/>
      <c r="AH686" s="1028"/>
      <c r="AI686" s="1028"/>
      <c r="AJ686" s="1028"/>
      <c r="AK686" s="1028"/>
      <c r="AL686" s="1028"/>
      <c r="AM686" s="1028"/>
      <c r="AN686" s="1028"/>
      <c r="AO686" s="1028"/>
      <c r="AP686" s="1028"/>
      <c r="AQ686" s="1028"/>
      <c r="AR686" s="1028"/>
      <c r="AS686" s="1028"/>
    </row>
    <row r="687" spans="1:45" ht="12.75" customHeight="1">
      <c r="A687" s="1028"/>
      <c r="B687" s="1028"/>
      <c r="C687" s="1028"/>
      <c r="D687" s="1102"/>
      <c r="E687" s="1028"/>
      <c r="F687" s="1028"/>
      <c r="G687" s="1028"/>
      <c r="H687" s="1028"/>
      <c r="I687" s="1028"/>
      <c r="J687" s="1102"/>
      <c r="K687" s="1028"/>
      <c r="L687" s="1028"/>
      <c r="M687" s="1028"/>
      <c r="N687" s="1028"/>
      <c r="O687" s="1028"/>
      <c r="P687" s="1028"/>
      <c r="Q687" s="1028"/>
      <c r="R687" s="1162"/>
      <c r="S687" s="713"/>
      <c r="T687" s="747"/>
      <c r="U687" s="1028"/>
      <c r="V687" s="1102"/>
      <c r="W687" s="1165"/>
      <c r="X687" s="1028"/>
      <c r="Y687" s="1028"/>
      <c r="Z687" s="1028"/>
      <c r="AA687" s="1028"/>
      <c r="AB687" s="1028"/>
      <c r="AC687" s="1028"/>
      <c r="AD687" s="1028"/>
      <c r="AE687" s="1028"/>
      <c r="AF687" s="1028"/>
      <c r="AG687" s="1028"/>
      <c r="AH687" s="1028"/>
      <c r="AI687" s="1028"/>
      <c r="AJ687" s="1028"/>
      <c r="AK687" s="1028"/>
      <c r="AL687" s="1028"/>
      <c r="AM687" s="1028"/>
      <c r="AN687" s="1028"/>
      <c r="AO687" s="1028"/>
      <c r="AP687" s="1028"/>
      <c r="AQ687" s="1028"/>
      <c r="AR687" s="1028"/>
      <c r="AS687" s="1028"/>
    </row>
    <row r="688" spans="1:45" ht="12.75" customHeight="1">
      <c r="A688" s="1028"/>
      <c r="B688" s="1028"/>
      <c r="C688" s="1028"/>
      <c r="D688" s="1102"/>
      <c r="E688" s="1028"/>
      <c r="F688" s="1028"/>
      <c r="G688" s="1028"/>
      <c r="H688" s="1028"/>
      <c r="I688" s="1028"/>
      <c r="J688" s="1102"/>
      <c r="K688" s="1028"/>
      <c r="L688" s="1028"/>
      <c r="M688" s="1028"/>
      <c r="N688" s="1028"/>
      <c r="O688" s="1028"/>
      <c r="P688" s="1028"/>
      <c r="Q688" s="1028"/>
      <c r="R688" s="1162"/>
      <c r="S688" s="713"/>
      <c r="T688" s="747"/>
      <c r="U688" s="1028"/>
      <c r="V688" s="1102"/>
      <c r="W688" s="1165"/>
      <c r="X688" s="1028"/>
      <c r="Y688" s="1028"/>
      <c r="Z688" s="1028"/>
      <c r="AA688" s="1028"/>
      <c r="AB688" s="1028"/>
      <c r="AC688" s="1028"/>
      <c r="AD688" s="1028"/>
      <c r="AE688" s="1028"/>
      <c r="AF688" s="1028"/>
      <c r="AG688" s="1028"/>
      <c r="AH688" s="1028"/>
      <c r="AI688" s="1028"/>
      <c r="AJ688" s="1028"/>
      <c r="AK688" s="1028"/>
      <c r="AL688" s="1028"/>
      <c r="AM688" s="1028"/>
      <c r="AN688" s="1028"/>
      <c r="AO688" s="1028"/>
      <c r="AP688" s="1028"/>
      <c r="AQ688" s="1028"/>
      <c r="AR688" s="1028"/>
      <c r="AS688" s="1028"/>
    </row>
    <row r="689" spans="1:45" ht="12.75" customHeight="1">
      <c r="A689" s="1028"/>
      <c r="B689" s="1028"/>
      <c r="C689" s="1028"/>
      <c r="D689" s="1102"/>
      <c r="E689" s="1028"/>
      <c r="F689" s="1028"/>
      <c r="G689" s="1028"/>
      <c r="H689" s="1028"/>
      <c r="I689" s="1028"/>
      <c r="J689" s="1102"/>
      <c r="K689" s="1028"/>
      <c r="L689" s="1028"/>
      <c r="M689" s="1028"/>
      <c r="N689" s="1028"/>
      <c r="O689" s="1028"/>
      <c r="P689" s="1028"/>
      <c r="Q689" s="1028"/>
      <c r="R689" s="1162"/>
      <c r="S689" s="713"/>
      <c r="T689" s="747"/>
      <c r="U689" s="1028"/>
      <c r="V689" s="1102"/>
      <c r="W689" s="1165"/>
      <c r="X689" s="1028"/>
      <c r="Y689" s="1028"/>
      <c r="Z689" s="1028"/>
      <c r="AA689" s="1028"/>
      <c r="AB689" s="1028"/>
      <c r="AC689" s="1028"/>
      <c r="AD689" s="1028"/>
      <c r="AE689" s="1028"/>
      <c r="AF689" s="1028"/>
      <c r="AG689" s="1028"/>
      <c r="AH689" s="1028"/>
      <c r="AI689" s="1028"/>
      <c r="AJ689" s="1028"/>
      <c r="AK689" s="1028"/>
      <c r="AL689" s="1028"/>
      <c r="AM689" s="1028"/>
      <c r="AN689" s="1028"/>
      <c r="AO689" s="1028"/>
      <c r="AP689" s="1028"/>
      <c r="AQ689" s="1028"/>
      <c r="AR689" s="1028"/>
      <c r="AS689" s="1028"/>
    </row>
    <row r="690" spans="1:45" ht="12.75" customHeight="1">
      <c r="A690" s="1028"/>
      <c r="B690" s="1028"/>
      <c r="C690" s="1028"/>
      <c r="D690" s="1102"/>
      <c r="E690" s="1028"/>
      <c r="F690" s="1028"/>
      <c r="G690" s="1028"/>
      <c r="H690" s="1028"/>
      <c r="I690" s="1028"/>
      <c r="J690" s="1102"/>
      <c r="K690" s="1028"/>
      <c r="L690" s="1028"/>
      <c r="M690" s="1028"/>
      <c r="N690" s="1028"/>
      <c r="O690" s="1028"/>
      <c r="P690" s="1028"/>
      <c r="Q690" s="1028"/>
      <c r="R690" s="1162"/>
      <c r="S690" s="713"/>
      <c r="T690" s="747"/>
      <c r="U690" s="1028"/>
      <c r="V690" s="1102"/>
      <c r="W690" s="1165"/>
      <c r="X690" s="1028"/>
      <c r="Y690" s="1028"/>
      <c r="Z690" s="1028"/>
      <c r="AA690" s="1028"/>
      <c r="AB690" s="1028"/>
      <c r="AC690" s="1028"/>
      <c r="AD690" s="1028"/>
      <c r="AE690" s="1028"/>
      <c r="AF690" s="1028"/>
      <c r="AG690" s="1028"/>
      <c r="AH690" s="1028"/>
      <c r="AI690" s="1028"/>
      <c r="AJ690" s="1028"/>
      <c r="AK690" s="1028"/>
      <c r="AL690" s="1028"/>
      <c r="AM690" s="1028"/>
      <c r="AN690" s="1028"/>
      <c r="AO690" s="1028"/>
      <c r="AP690" s="1028"/>
      <c r="AQ690" s="1028"/>
      <c r="AR690" s="1028"/>
      <c r="AS690" s="1028"/>
    </row>
    <row r="691" spans="1:45" ht="12.75" customHeight="1">
      <c r="A691" s="1028"/>
      <c r="B691" s="1028"/>
      <c r="C691" s="1028"/>
      <c r="D691" s="1102"/>
      <c r="E691" s="1028"/>
      <c r="F691" s="1028"/>
      <c r="G691" s="1028"/>
      <c r="H691" s="1028"/>
      <c r="I691" s="1028"/>
      <c r="J691" s="1102"/>
      <c r="K691" s="1028"/>
      <c r="L691" s="1028"/>
      <c r="M691" s="1028"/>
      <c r="N691" s="1028"/>
      <c r="O691" s="1028"/>
      <c r="P691" s="1028"/>
      <c r="Q691" s="1028"/>
      <c r="R691" s="1162"/>
      <c r="S691" s="713"/>
      <c r="T691" s="747"/>
      <c r="U691" s="1028"/>
      <c r="V691" s="1102"/>
      <c r="W691" s="1165"/>
      <c r="X691" s="1028"/>
      <c r="Y691" s="1028"/>
      <c r="Z691" s="1028"/>
      <c r="AA691" s="1028"/>
      <c r="AB691" s="1028"/>
      <c r="AC691" s="1028"/>
      <c r="AD691" s="1028"/>
      <c r="AE691" s="1028"/>
      <c r="AF691" s="1028"/>
      <c r="AG691" s="1028"/>
      <c r="AH691" s="1028"/>
      <c r="AI691" s="1028"/>
      <c r="AJ691" s="1028"/>
      <c r="AK691" s="1028"/>
      <c r="AL691" s="1028"/>
      <c r="AM691" s="1028"/>
      <c r="AN691" s="1028"/>
      <c r="AO691" s="1028"/>
      <c r="AP691" s="1028"/>
      <c r="AQ691" s="1028"/>
      <c r="AR691" s="1028"/>
      <c r="AS691" s="1028"/>
    </row>
    <row r="692" spans="1:45" ht="12.75" customHeight="1">
      <c r="A692" s="1028"/>
      <c r="B692" s="1028"/>
      <c r="C692" s="1028"/>
      <c r="D692" s="1102"/>
      <c r="E692" s="1028"/>
      <c r="F692" s="1028"/>
      <c r="G692" s="1028"/>
      <c r="H692" s="1028"/>
      <c r="I692" s="1028"/>
      <c r="J692" s="1102"/>
      <c r="K692" s="1028"/>
      <c r="L692" s="1028"/>
      <c r="M692" s="1028"/>
      <c r="N692" s="1028"/>
      <c r="O692" s="1028"/>
      <c r="P692" s="1028"/>
      <c r="Q692" s="1028"/>
      <c r="R692" s="1162"/>
      <c r="S692" s="713"/>
      <c r="T692" s="747"/>
      <c r="U692" s="1028"/>
      <c r="V692" s="1102"/>
      <c r="W692" s="1165"/>
      <c r="X692" s="1028"/>
      <c r="Y692" s="1028"/>
      <c r="Z692" s="1028"/>
      <c r="AA692" s="1028"/>
      <c r="AB692" s="1028"/>
      <c r="AC692" s="1028"/>
      <c r="AD692" s="1028"/>
      <c r="AE692" s="1028"/>
      <c r="AF692" s="1028"/>
      <c r="AG692" s="1028"/>
      <c r="AH692" s="1028"/>
      <c r="AI692" s="1028"/>
      <c r="AJ692" s="1028"/>
      <c r="AK692" s="1028"/>
      <c r="AL692" s="1028"/>
      <c r="AM692" s="1028"/>
      <c r="AN692" s="1028"/>
      <c r="AO692" s="1028"/>
      <c r="AP692" s="1028"/>
      <c r="AQ692" s="1028"/>
      <c r="AR692" s="1028"/>
      <c r="AS692" s="1028"/>
    </row>
    <row r="693" spans="1:45" ht="12.75" customHeight="1">
      <c r="A693" s="1028"/>
      <c r="B693" s="1028"/>
      <c r="C693" s="1028"/>
      <c r="D693" s="1102"/>
      <c r="E693" s="1028"/>
      <c r="F693" s="1028"/>
      <c r="G693" s="1028"/>
      <c r="H693" s="1028"/>
      <c r="I693" s="1028"/>
      <c r="J693" s="1102"/>
      <c r="K693" s="1028"/>
      <c r="L693" s="1028"/>
      <c r="M693" s="1028"/>
      <c r="N693" s="1028"/>
      <c r="O693" s="1028"/>
      <c r="P693" s="1028"/>
      <c r="Q693" s="1028"/>
      <c r="R693" s="1162"/>
      <c r="S693" s="713"/>
      <c r="T693" s="747"/>
      <c r="U693" s="1028"/>
      <c r="V693" s="1102"/>
      <c r="W693" s="1165"/>
      <c r="X693" s="1028"/>
      <c r="Y693" s="1028"/>
      <c r="Z693" s="1028"/>
      <c r="AA693" s="1028"/>
      <c r="AB693" s="1028"/>
      <c r="AC693" s="1028"/>
      <c r="AD693" s="1028"/>
      <c r="AE693" s="1028"/>
      <c r="AF693" s="1028"/>
      <c r="AG693" s="1028"/>
      <c r="AH693" s="1028"/>
      <c r="AI693" s="1028"/>
      <c r="AJ693" s="1028"/>
      <c r="AK693" s="1028"/>
      <c r="AL693" s="1028"/>
      <c r="AM693" s="1028"/>
      <c r="AN693" s="1028"/>
      <c r="AO693" s="1028"/>
      <c r="AP693" s="1028"/>
      <c r="AQ693" s="1028"/>
      <c r="AR693" s="1028"/>
      <c r="AS693" s="1028"/>
    </row>
    <row r="694" spans="1:45" ht="12.75" customHeight="1">
      <c r="A694" s="1028"/>
      <c r="B694" s="1028"/>
      <c r="C694" s="1028"/>
      <c r="D694" s="1102"/>
      <c r="E694" s="1028"/>
      <c r="F694" s="1028"/>
      <c r="G694" s="1028"/>
      <c r="H694" s="1028"/>
      <c r="I694" s="1028"/>
      <c r="J694" s="1102"/>
      <c r="K694" s="1028"/>
      <c r="L694" s="1028"/>
      <c r="M694" s="1028"/>
      <c r="N694" s="1028"/>
      <c r="O694" s="1028"/>
      <c r="P694" s="1028"/>
      <c r="Q694" s="1028"/>
      <c r="R694" s="1162"/>
      <c r="S694" s="713"/>
      <c r="T694" s="747"/>
      <c r="U694" s="1028"/>
      <c r="V694" s="1102"/>
      <c r="W694" s="1165"/>
      <c r="X694" s="1028"/>
      <c r="Y694" s="1028"/>
      <c r="Z694" s="1028"/>
      <c r="AA694" s="1028"/>
      <c r="AB694" s="1028"/>
      <c r="AC694" s="1028"/>
      <c r="AD694" s="1028"/>
      <c r="AE694" s="1028"/>
      <c r="AF694" s="1028"/>
      <c r="AG694" s="1028"/>
      <c r="AH694" s="1028"/>
      <c r="AI694" s="1028"/>
      <c r="AJ694" s="1028"/>
      <c r="AK694" s="1028"/>
      <c r="AL694" s="1028"/>
      <c r="AM694" s="1028"/>
      <c r="AN694" s="1028"/>
      <c r="AO694" s="1028"/>
      <c r="AP694" s="1028"/>
      <c r="AQ694" s="1028"/>
      <c r="AR694" s="1028"/>
      <c r="AS694" s="1028"/>
    </row>
    <row r="695" spans="1:45" ht="12.75" customHeight="1">
      <c r="A695" s="1028"/>
      <c r="B695" s="1028"/>
      <c r="C695" s="1028"/>
      <c r="D695" s="1102"/>
      <c r="E695" s="1028"/>
      <c r="F695" s="1028"/>
      <c r="G695" s="1028"/>
      <c r="H695" s="1028"/>
      <c r="I695" s="1028"/>
      <c r="J695" s="1102"/>
      <c r="K695" s="1028"/>
      <c r="L695" s="1028"/>
      <c r="M695" s="1028"/>
      <c r="N695" s="1028"/>
      <c r="O695" s="1028"/>
      <c r="P695" s="1028"/>
      <c r="Q695" s="1028"/>
      <c r="R695" s="1162"/>
      <c r="S695" s="713"/>
      <c r="T695" s="747"/>
      <c r="U695" s="1028"/>
      <c r="V695" s="1102"/>
      <c r="W695" s="1165"/>
      <c r="X695" s="1028"/>
      <c r="Y695" s="1028"/>
      <c r="Z695" s="1028"/>
      <c r="AA695" s="1028"/>
      <c r="AB695" s="1028"/>
      <c r="AC695" s="1028"/>
      <c r="AD695" s="1028"/>
      <c r="AE695" s="1028"/>
      <c r="AF695" s="1028"/>
      <c r="AG695" s="1028"/>
      <c r="AH695" s="1028"/>
      <c r="AI695" s="1028"/>
      <c r="AJ695" s="1028"/>
      <c r="AK695" s="1028"/>
      <c r="AL695" s="1028"/>
      <c r="AM695" s="1028"/>
      <c r="AN695" s="1028"/>
      <c r="AO695" s="1028"/>
      <c r="AP695" s="1028"/>
      <c r="AQ695" s="1028"/>
      <c r="AR695" s="1028"/>
      <c r="AS695" s="1028"/>
    </row>
    <row r="696" spans="1:45" ht="12.75" customHeight="1">
      <c r="A696" s="1028"/>
      <c r="B696" s="1028"/>
      <c r="C696" s="1028"/>
      <c r="D696" s="1102"/>
      <c r="E696" s="1028"/>
      <c r="F696" s="1028"/>
      <c r="G696" s="1028"/>
      <c r="H696" s="1028"/>
      <c r="I696" s="1028"/>
      <c r="J696" s="1102"/>
      <c r="K696" s="1028"/>
      <c r="L696" s="1028"/>
      <c r="M696" s="1028"/>
      <c r="N696" s="1028"/>
      <c r="O696" s="1028"/>
      <c r="P696" s="1028"/>
      <c r="Q696" s="1028"/>
      <c r="R696" s="1162"/>
      <c r="S696" s="713"/>
      <c r="T696" s="747"/>
      <c r="U696" s="1028"/>
      <c r="V696" s="1102"/>
      <c r="W696" s="1165"/>
      <c r="X696" s="1028"/>
      <c r="Y696" s="1028"/>
      <c r="Z696" s="1028"/>
      <c r="AA696" s="1028"/>
      <c r="AB696" s="1028"/>
      <c r="AC696" s="1028"/>
      <c r="AD696" s="1028"/>
      <c r="AE696" s="1028"/>
      <c r="AF696" s="1028"/>
      <c r="AG696" s="1028"/>
      <c r="AH696" s="1028"/>
      <c r="AI696" s="1028"/>
      <c r="AJ696" s="1028"/>
      <c r="AK696" s="1028"/>
      <c r="AL696" s="1028"/>
      <c r="AM696" s="1028"/>
      <c r="AN696" s="1028"/>
      <c r="AO696" s="1028"/>
      <c r="AP696" s="1028"/>
      <c r="AQ696" s="1028"/>
      <c r="AR696" s="1028"/>
      <c r="AS696" s="1028"/>
    </row>
    <row r="697" spans="1:45" ht="12.75" customHeight="1">
      <c r="A697" s="1028"/>
      <c r="B697" s="1028"/>
      <c r="C697" s="1028"/>
      <c r="D697" s="1102"/>
      <c r="E697" s="1028"/>
      <c r="F697" s="1028"/>
      <c r="G697" s="1028"/>
      <c r="H697" s="1028"/>
      <c r="I697" s="1028"/>
      <c r="J697" s="1102"/>
      <c r="K697" s="1028"/>
      <c r="L697" s="1028"/>
      <c r="M697" s="1028"/>
      <c r="N697" s="1028"/>
      <c r="O697" s="1028"/>
      <c r="P697" s="1028"/>
      <c r="Q697" s="1028"/>
      <c r="R697" s="1162"/>
      <c r="S697" s="713"/>
      <c r="T697" s="747"/>
      <c r="U697" s="1028"/>
      <c r="V697" s="1102"/>
      <c r="W697" s="1165"/>
      <c r="X697" s="1028"/>
      <c r="Y697" s="1028"/>
      <c r="Z697" s="1028"/>
      <c r="AA697" s="1028"/>
      <c r="AB697" s="1028"/>
      <c r="AC697" s="1028"/>
      <c r="AD697" s="1028"/>
      <c r="AE697" s="1028"/>
      <c r="AF697" s="1028"/>
      <c r="AG697" s="1028"/>
      <c r="AH697" s="1028"/>
      <c r="AI697" s="1028"/>
      <c r="AJ697" s="1028"/>
      <c r="AK697" s="1028"/>
      <c r="AL697" s="1028"/>
      <c r="AM697" s="1028"/>
      <c r="AN697" s="1028"/>
      <c r="AO697" s="1028"/>
      <c r="AP697" s="1028"/>
      <c r="AQ697" s="1028"/>
      <c r="AR697" s="1028"/>
      <c r="AS697" s="1028"/>
    </row>
    <row r="698" spans="1:45" ht="12.75" customHeight="1">
      <c r="A698" s="1028"/>
      <c r="B698" s="1028"/>
      <c r="C698" s="1028"/>
      <c r="D698" s="1102"/>
      <c r="E698" s="1028"/>
      <c r="F698" s="1028"/>
      <c r="G698" s="1028"/>
      <c r="H698" s="1028"/>
      <c r="I698" s="1028"/>
      <c r="J698" s="1102"/>
      <c r="K698" s="1028"/>
      <c r="L698" s="1028"/>
      <c r="M698" s="1028"/>
      <c r="N698" s="1028"/>
      <c r="O698" s="1028"/>
      <c r="P698" s="1028"/>
      <c r="Q698" s="1028"/>
      <c r="R698" s="1162"/>
      <c r="S698" s="713"/>
      <c r="T698" s="747"/>
      <c r="U698" s="1028"/>
      <c r="V698" s="1102"/>
      <c r="W698" s="1165"/>
      <c r="X698" s="1028"/>
      <c r="Y698" s="1028"/>
      <c r="Z698" s="1028"/>
      <c r="AA698" s="1028"/>
      <c r="AB698" s="1028"/>
      <c r="AC698" s="1028"/>
      <c r="AD698" s="1028"/>
      <c r="AE698" s="1028"/>
      <c r="AF698" s="1028"/>
      <c r="AG698" s="1028"/>
      <c r="AH698" s="1028"/>
      <c r="AI698" s="1028"/>
      <c r="AJ698" s="1028"/>
      <c r="AK698" s="1028"/>
      <c r="AL698" s="1028"/>
      <c r="AM698" s="1028"/>
      <c r="AN698" s="1028"/>
      <c r="AO698" s="1028"/>
      <c r="AP698" s="1028"/>
      <c r="AQ698" s="1028"/>
      <c r="AR698" s="1028"/>
      <c r="AS698" s="1028"/>
    </row>
    <row r="699" spans="1:45" ht="12.75" customHeight="1">
      <c r="A699" s="1028"/>
      <c r="B699" s="1028"/>
      <c r="C699" s="1028"/>
      <c r="D699" s="1102"/>
      <c r="E699" s="1028"/>
      <c r="F699" s="1028"/>
      <c r="G699" s="1028"/>
      <c r="H699" s="1028"/>
      <c r="I699" s="1028"/>
      <c r="J699" s="1102"/>
      <c r="K699" s="1028"/>
      <c r="L699" s="1028"/>
      <c r="M699" s="1028"/>
      <c r="N699" s="1028"/>
      <c r="O699" s="1028"/>
      <c r="P699" s="1028"/>
      <c r="Q699" s="1028"/>
      <c r="R699" s="1162"/>
      <c r="S699" s="713"/>
      <c r="T699" s="747"/>
      <c r="U699" s="1028"/>
      <c r="V699" s="1102"/>
      <c r="W699" s="1165"/>
      <c r="X699" s="1028"/>
      <c r="Y699" s="1028"/>
      <c r="Z699" s="1028"/>
      <c r="AA699" s="1028"/>
      <c r="AB699" s="1028"/>
      <c r="AC699" s="1028"/>
      <c r="AD699" s="1028"/>
      <c r="AE699" s="1028"/>
      <c r="AF699" s="1028"/>
      <c r="AG699" s="1028"/>
      <c r="AH699" s="1028"/>
      <c r="AI699" s="1028"/>
      <c r="AJ699" s="1028"/>
      <c r="AK699" s="1028"/>
      <c r="AL699" s="1028"/>
      <c r="AM699" s="1028"/>
      <c r="AN699" s="1028"/>
      <c r="AO699" s="1028"/>
      <c r="AP699" s="1028"/>
      <c r="AQ699" s="1028"/>
      <c r="AR699" s="1028"/>
      <c r="AS699" s="1028"/>
    </row>
    <row r="700" spans="1:45" ht="12.75" customHeight="1">
      <c r="A700" s="1028"/>
      <c r="B700" s="1028"/>
      <c r="C700" s="1028"/>
      <c r="D700" s="1102"/>
      <c r="E700" s="1028"/>
      <c r="F700" s="1028"/>
      <c r="G700" s="1028"/>
      <c r="H700" s="1028"/>
      <c r="I700" s="1028"/>
      <c r="J700" s="1102"/>
      <c r="K700" s="1028"/>
      <c r="L700" s="1028"/>
      <c r="M700" s="1028"/>
      <c r="N700" s="1028"/>
      <c r="O700" s="1028"/>
      <c r="P700" s="1028"/>
      <c r="Q700" s="1028"/>
      <c r="R700" s="1162"/>
      <c r="S700" s="713"/>
      <c r="T700" s="747"/>
      <c r="U700" s="1028"/>
      <c r="V700" s="1102"/>
      <c r="W700" s="1165"/>
      <c r="X700" s="1028"/>
      <c r="Y700" s="1028"/>
      <c r="Z700" s="1028"/>
      <c r="AA700" s="1028"/>
      <c r="AB700" s="1028"/>
      <c r="AC700" s="1028"/>
      <c r="AD700" s="1028"/>
      <c r="AE700" s="1028"/>
      <c r="AF700" s="1028"/>
      <c r="AG700" s="1028"/>
      <c r="AH700" s="1028"/>
      <c r="AI700" s="1028"/>
      <c r="AJ700" s="1028"/>
      <c r="AK700" s="1028"/>
      <c r="AL700" s="1028"/>
      <c r="AM700" s="1028"/>
      <c r="AN700" s="1028"/>
      <c r="AO700" s="1028"/>
      <c r="AP700" s="1028"/>
      <c r="AQ700" s="1028"/>
      <c r="AR700" s="1028"/>
      <c r="AS700" s="1028"/>
    </row>
    <row r="701" spans="1:45" ht="12.75" customHeight="1">
      <c r="A701" s="1028"/>
      <c r="B701" s="1028"/>
      <c r="C701" s="1028"/>
      <c r="D701" s="1102"/>
      <c r="E701" s="1028"/>
      <c r="F701" s="1028"/>
      <c r="G701" s="1028"/>
      <c r="H701" s="1028"/>
      <c r="I701" s="1028"/>
      <c r="J701" s="1102"/>
      <c r="K701" s="1028"/>
      <c r="L701" s="1028"/>
      <c r="M701" s="1028"/>
      <c r="N701" s="1028"/>
      <c r="O701" s="1028"/>
      <c r="P701" s="1028"/>
      <c r="Q701" s="1028"/>
      <c r="R701" s="1162"/>
      <c r="S701" s="713"/>
      <c r="T701" s="747"/>
      <c r="U701" s="1028"/>
      <c r="V701" s="1102"/>
      <c r="W701" s="1165"/>
      <c r="X701" s="1028"/>
      <c r="Y701" s="1028"/>
      <c r="Z701" s="1028"/>
      <c r="AA701" s="1028"/>
      <c r="AB701" s="1028"/>
      <c r="AC701" s="1028"/>
      <c r="AD701" s="1028"/>
      <c r="AE701" s="1028"/>
      <c r="AF701" s="1028"/>
      <c r="AG701" s="1028"/>
      <c r="AH701" s="1028"/>
      <c r="AI701" s="1028"/>
      <c r="AJ701" s="1028"/>
      <c r="AK701" s="1028"/>
      <c r="AL701" s="1028"/>
      <c r="AM701" s="1028"/>
      <c r="AN701" s="1028"/>
      <c r="AO701" s="1028"/>
      <c r="AP701" s="1028"/>
      <c r="AQ701" s="1028"/>
      <c r="AR701" s="1028"/>
      <c r="AS701" s="1028"/>
    </row>
    <row r="702" spans="1:45" ht="12.75" customHeight="1">
      <c r="A702" s="1028"/>
      <c r="B702" s="1028"/>
      <c r="C702" s="1028"/>
      <c r="D702" s="1102"/>
      <c r="E702" s="1028"/>
      <c r="F702" s="1028"/>
      <c r="G702" s="1028"/>
      <c r="H702" s="1028"/>
      <c r="I702" s="1028"/>
      <c r="J702" s="1102"/>
      <c r="K702" s="1028"/>
      <c r="L702" s="1028"/>
      <c r="M702" s="1028"/>
      <c r="N702" s="1028"/>
      <c r="O702" s="1028"/>
      <c r="P702" s="1028"/>
      <c r="Q702" s="1028"/>
      <c r="R702" s="1162"/>
      <c r="S702" s="713"/>
      <c r="T702" s="747"/>
      <c r="U702" s="1028"/>
      <c r="V702" s="1102"/>
      <c r="W702" s="1165"/>
      <c r="X702" s="1028"/>
      <c r="Y702" s="1028"/>
      <c r="Z702" s="1028"/>
      <c r="AA702" s="1028"/>
      <c r="AB702" s="1028"/>
      <c r="AC702" s="1028"/>
      <c r="AD702" s="1028"/>
      <c r="AE702" s="1028"/>
      <c r="AF702" s="1028"/>
      <c r="AG702" s="1028"/>
      <c r="AH702" s="1028"/>
      <c r="AI702" s="1028"/>
      <c r="AJ702" s="1028"/>
      <c r="AK702" s="1028"/>
      <c r="AL702" s="1028"/>
      <c r="AM702" s="1028"/>
      <c r="AN702" s="1028"/>
      <c r="AO702" s="1028"/>
      <c r="AP702" s="1028"/>
      <c r="AQ702" s="1028"/>
      <c r="AR702" s="1028"/>
      <c r="AS702" s="1028"/>
    </row>
    <row r="703" spans="1:45" ht="12.75" customHeight="1">
      <c r="A703" s="1028"/>
      <c r="B703" s="1028"/>
      <c r="C703" s="1028"/>
      <c r="D703" s="1102"/>
      <c r="E703" s="1028"/>
      <c r="F703" s="1028"/>
      <c r="G703" s="1028"/>
      <c r="H703" s="1028"/>
      <c r="I703" s="1028"/>
      <c r="J703" s="1102"/>
      <c r="K703" s="1028"/>
      <c r="L703" s="1028"/>
      <c r="M703" s="1028"/>
      <c r="N703" s="1028"/>
      <c r="O703" s="1028"/>
      <c r="P703" s="1028"/>
      <c r="Q703" s="1028"/>
      <c r="R703" s="1162"/>
      <c r="S703" s="713"/>
      <c r="T703" s="747"/>
      <c r="U703" s="1028"/>
      <c r="V703" s="1102"/>
      <c r="W703" s="1165"/>
      <c r="X703" s="1028"/>
      <c r="Y703" s="1028"/>
      <c r="Z703" s="1028"/>
      <c r="AA703" s="1028"/>
      <c r="AB703" s="1028"/>
      <c r="AC703" s="1028"/>
      <c r="AD703" s="1028"/>
      <c r="AE703" s="1028"/>
      <c r="AF703" s="1028"/>
      <c r="AG703" s="1028"/>
      <c r="AH703" s="1028"/>
      <c r="AI703" s="1028"/>
      <c r="AJ703" s="1028"/>
      <c r="AK703" s="1028"/>
      <c r="AL703" s="1028"/>
      <c r="AM703" s="1028"/>
      <c r="AN703" s="1028"/>
      <c r="AO703" s="1028"/>
      <c r="AP703" s="1028"/>
      <c r="AQ703" s="1028"/>
      <c r="AR703" s="1028"/>
      <c r="AS703" s="1028"/>
    </row>
    <row r="704" spans="1:45" ht="12.75" customHeight="1">
      <c r="A704" s="1028"/>
      <c r="B704" s="1028"/>
      <c r="C704" s="1028"/>
      <c r="D704" s="1102"/>
      <c r="E704" s="1028"/>
      <c r="F704" s="1028"/>
      <c r="G704" s="1028"/>
      <c r="H704" s="1028"/>
      <c r="I704" s="1028"/>
      <c r="J704" s="1102"/>
      <c r="K704" s="1028"/>
      <c r="L704" s="1028"/>
      <c r="M704" s="1028"/>
      <c r="N704" s="1028"/>
      <c r="O704" s="1028"/>
      <c r="P704" s="1028"/>
      <c r="Q704" s="1028"/>
      <c r="R704" s="1162"/>
      <c r="S704" s="713"/>
      <c r="T704" s="747"/>
      <c r="U704" s="1028"/>
      <c r="V704" s="1102"/>
      <c r="W704" s="1165"/>
      <c r="X704" s="1028"/>
      <c r="Y704" s="1028"/>
      <c r="Z704" s="1028"/>
      <c r="AA704" s="1028"/>
      <c r="AB704" s="1028"/>
      <c r="AC704" s="1028"/>
      <c r="AD704" s="1028"/>
      <c r="AE704" s="1028"/>
      <c r="AF704" s="1028"/>
      <c r="AG704" s="1028"/>
      <c r="AH704" s="1028"/>
      <c r="AI704" s="1028"/>
      <c r="AJ704" s="1028"/>
      <c r="AK704" s="1028"/>
      <c r="AL704" s="1028"/>
      <c r="AM704" s="1028"/>
      <c r="AN704" s="1028"/>
      <c r="AO704" s="1028"/>
      <c r="AP704" s="1028"/>
      <c r="AQ704" s="1028"/>
      <c r="AR704" s="1028"/>
      <c r="AS704" s="1028"/>
    </row>
    <row r="705" spans="1:45" ht="12.75" customHeight="1">
      <c r="A705" s="1028"/>
      <c r="B705" s="1028"/>
      <c r="C705" s="1028"/>
      <c r="D705" s="1102"/>
      <c r="E705" s="1028"/>
      <c r="F705" s="1028"/>
      <c r="G705" s="1028"/>
      <c r="H705" s="1028"/>
      <c r="I705" s="1028"/>
      <c r="J705" s="1102"/>
      <c r="K705" s="1028"/>
      <c r="L705" s="1028"/>
      <c r="M705" s="1028"/>
      <c r="N705" s="1028"/>
      <c r="O705" s="1028"/>
      <c r="P705" s="1028"/>
      <c r="Q705" s="1028"/>
      <c r="R705" s="1162"/>
      <c r="S705" s="713"/>
      <c r="T705" s="747"/>
      <c r="U705" s="1028"/>
      <c r="V705" s="1102"/>
      <c r="W705" s="1165"/>
      <c r="X705" s="1028"/>
      <c r="Y705" s="1028"/>
      <c r="Z705" s="1028"/>
      <c r="AA705" s="1028"/>
      <c r="AB705" s="1028"/>
      <c r="AC705" s="1028"/>
      <c r="AD705" s="1028"/>
      <c r="AE705" s="1028"/>
      <c r="AF705" s="1028"/>
      <c r="AG705" s="1028"/>
      <c r="AH705" s="1028"/>
      <c r="AI705" s="1028"/>
      <c r="AJ705" s="1028"/>
      <c r="AK705" s="1028"/>
      <c r="AL705" s="1028"/>
      <c r="AM705" s="1028"/>
      <c r="AN705" s="1028"/>
      <c r="AO705" s="1028"/>
      <c r="AP705" s="1028"/>
      <c r="AQ705" s="1028"/>
      <c r="AR705" s="1028"/>
      <c r="AS705" s="1028"/>
    </row>
    <row r="706" spans="1:45" ht="12.75" customHeight="1">
      <c r="A706" s="1028"/>
      <c r="B706" s="1028"/>
      <c r="C706" s="1028"/>
      <c r="D706" s="1102"/>
      <c r="E706" s="1028"/>
      <c r="F706" s="1028"/>
      <c r="G706" s="1028"/>
      <c r="H706" s="1028"/>
      <c r="I706" s="1028"/>
      <c r="J706" s="1102"/>
      <c r="K706" s="1028"/>
      <c r="L706" s="1028"/>
      <c r="M706" s="1028"/>
      <c r="N706" s="1028"/>
      <c r="O706" s="1028"/>
      <c r="P706" s="1028"/>
      <c r="Q706" s="1028"/>
      <c r="R706" s="1162"/>
      <c r="S706" s="713"/>
      <c r="T706" s="747"/>
      <c r="U706" s="1028"/>
      <c r="V706" s="1102"/>
      <c r="W706" s="1165"/>
      <c r="X706" s="1028"/>
      <c r="Y706" s="1028"/>
      <c r="Z706" s="1028"/>
      <c r="AA706" s="1028"/>
      <c r="AB706" s="1028"/>
      <c r="AC706" s="1028"/>
      <c r="AD706" s="1028"/>
      <c r="AE706" s="1028"/>
      <c r="AF706" s="1028"/>
      <c r="AG706" s="1028"/>
      <c r="AH706" s="1028"/>
      <c r="AI706" s="1028"/>
      <c r="AJ706" s="1028"/>
      <c r="AK706" s="1028"/>
      <c r="AL706" s="1028"/>
      <c r="AM706" s="1028"/>
      <c r="AN706" s="1028"/>
      <c r="AO706" s="1028"/>
      <c r="AP706" s="1028"/>
      <c r="AQ706" s="1028"/>
      <c r="AR706" s="1028"/>
      <c r="AS706" s="1028"/>
    </row>
    <row r="707" spans="1:45" ht="12.75" customHeight="1">
      <c r="A707" s="1028"/>
      <c r="B707" s="1028"/>
      <c r="C707" s="1028"/>
      <c r="D707" s="1102"/>
      <c r="E707" s="1028"/>
      <c r="F707" s="1028"/>
      <c r="G707" s="1028"/>
      <c r="H707" s="1028"/>
      <c r="I707" s="1028"/>
      <c r="J707" s="1102"/>
      <c r="K707" s="1028"/>
      <c r="L707" s="1028"/>
      <c r="M707" s="1028"/>
      <c r="N707" s="1028"/>
      <c r="O707" s="1028"/>
      <c r="P707" s="1028"/>
      <c r="Q707" s="1028"/>
      <c r="R707" s="1162"/>
      <c r="S707" s="713"/>
      <c r="T707" s="747"/>
      <c r="U707" s="1028"/>
      <c r="V707" s="1102"/>
      <c r="W707" s="1165"/>
      <c r="X707" s="1028"/>
      <c r="Y707" s="1028"/>
      <c r="Z707" s="1028"/>
      <c r="AA707" s="1028"/>
      <c r="AB707" s="1028"/>
      <c r="AC707" s="1028"/>
      <c r="AD707" s="1028"/>
      <c r="AE707" s="1028"/>
      <c r="AF707" s="1028"/>
      <c r="AG707" s="1028"/>
      <c r="AH707" s="1028"/>
      <c r="AI707" s="1028"/>
      <c r="AJ707" s="1028"/>
      <c r="AK707" s="1028"/>
      <c r="AL707" s="1028"/>
      <c r="AM707" s="1028"/>
      <c r="AN707" s="1028"/>
      <c r="AO707" s="1028"/>
      <c r="AP707" s="1028"/>
      <c r="AQ707" s="1028"/>
      <c r="AR707" s="1028"/>
      <c r="AS707" s="1028"/>
    </row>
    <row r="708" spans="1:45" ht="12.75" customHeight="1">
      <c r="A708" s="1028"/>
      <c r="B708" s="1028"/>
      <c r="C708" s="1028"/>
      <c r="D708" s="1102"/>
      <c r="E708" s="1028"/>
      <c r="F708" s="1028"/>
      <c r="G708" s="1028"/>
      <c r="H708" s="1028"/>
      <c r="I708" s="1028"/>
      <c r="J708" s="1102"/>
      <c r="K708" s="1028"/>
      <c r="L708" s="1028"/>
      <c r="M708" s="1028"/>
      <c r="N708" s="1028"/>
      <c r="O708" s="1028"/>
      <c r="P708" s="1028"/>
      <c r="Q708" s="1028"/>
      <c r="R708" s="1162"/>
      <c r="S708" s="713"/>
      <c r="T708" s="747"/>
      <c r="U708" s="1028"/>
      <c r="V708" s="1102"/>
      <c r="W708" s="1165"/>
      <c r="X708" s="1028"/>
      <c r="Y708" s="1028"/>
      <c r="Z708" s="1028"/>
      <c r="AA708" s="1028"/>
      <c r="AB708" s="1028"/>
      <c r="AC708" s="1028"/>
      <c r="AD708" s="1028"/>
      <c r="AE708" s="1028"/>
      <c r="AF708" s="1028"/>
      <c r="AG708" s="1028"/>
      <c r="AH708" s="1028"/>
      <c r="AI708" s="1028"/>
      <c r="AJ708" s="1028"/>
      <c r="AK708" s="1028"/>
      <c r="AL708" s="1028"/>
      <c r="AM708" s="1028"/>
      <c r="AN708" s="1028"/>
      <c r="AO708" s="1028"/>
      <c r="AP708" s="1028"/>
      <c r="AQ708" s="1028"/>
      <c r="AR708" s="1028"/>
      <c r="AS708" s="1028"/>
    </row>
    <row r="709" spans="1:45" ht="12.75" customHeight="1">
      <c r="A709" s="1028"/>
      <c r="B709" s="1028"/>
      <c r="C709" s="1028"/>
      <c r="D709" s="1102"/>
      <c r="E709" s="1028"/>
      <c r="F709" s="1028"/>
      <c r="G709" s="1028"/>
      <c r="H709" s="1028"/>
      <c r="I709" s="1028"/>
      <c r="J709" s="1102"/>
      <c r="K709" s="1028"/>
      <c r="L709" s="1028"/>
      <c r="M709" s="1028"/>
      <c r="N709" s="1028"/>
      <c r="O709" s="1028"/>
      <c r="P709" s="1028"/>
      <c r="Q709" s="1028"/>
      <c r="R709" s="1162"/>
      <c r="S709" s="713"/>
      <c r="T709" s="747"/>
      <c r="U709" s="1028"/>
      <c r="V709" s="1102"/>
      <c r="W709" s="1165"/>
      <c r="X709" s="1028"/>
      <c r="Y709" s="1028"/>
      <c r="Z709" s="1028"/>
      <c r="AA709" s="1028"/>
      <c r="AB709" s="1028"/>
      <c r="AC709" s="1028"/>
      <c r="AD709" s="1028"/>
      <c r="AE709" s="1028"/>
      <c r="AF709" s="1028"/>
      <c r="AG709" s="1028"/>
      <c r="AH709" s="1028"/>
      <c r="AI709" s="1028"/>
      <c r="AJ709" s="1028"/>
      <c r="AK709" s="1028"/>
      <c r="AL709" s="1028"/>
      <c r="AM709" s="1028"/>
      <c r="AN709" s="1028"/>
      <c r="AO709" s="1028"/>
      <c r="AP709" s="1028"/>
      <c r="AQ709" s="1028"/>
      <c r="AR709" s="1028"/>
      <c r="AS709" s="1028"/>
    </row>
    <row r="710" spans="1:45" ht="12.75" customHeight="1">
      <c r="A710" s="1028"/>
      <c r="B710" s="1028"/>
      <c r="C710" s="1028"/>
      <c r="D710" s="1102"/>
      <c r="E710" s="1028"/>
      <c r="F710" s="1028"/>
      <c r="G710" s="1028"/>
      <c r="H710" s="1028"/>
      <c r="I710" s="1028"/>
      <c r="J710" s="1102"/>
      <c r="K710" s="1028"/>
      <c r="L710" s="1028"/>
      <c r="M710" s="1028"/>
      <c r="N710" s="1028"/>
      <c r="O710" s="1028"/>
      <c r="P710" s="1028"/>
      <c r="Q710" s="1028"/>
      <c r="R710" s="1162"/>
      <c r="S710" s="713"/>
      <c r="T710" s="747"/>
      <c r="U710" s="1028"/>
      <c r="V710" s="1102"/>
      <c r="W710" s="1165"/>
      <c r="X710" s="1028"/>
      <c r="Y710" s="1028"/>
      <c r="Z710" s="1028"/>
      <c r="AA710" s="1028"/>
      <c r="AB710" s="1028"/>
      <c r="AC710" s="1028"/>
      <c r="AD710" s="1028"/>
      <c r="AE710" s="1028"/>
      <c r="AF710" s="1028"/>
      <c r="AG710" s="1028"/>
      <c r="AH710" s="1028"/>
      <c r="AI710" s="1028"/>
      <c r="AJ710" s="1028"/>
      <c r="AK710" s="1028"/>
      <c r="AL710" s="1028"/>
      <c r="AM710" s="1028"/>
      <c r="AN710" s="1028"/>
      <c r="AO710" s="1028"/>
      <c r="AP710" s="1028"/>
      <c r="AQ710" s="1028"/>
      <c r="AR710" s="1028"/>
      <c r="AS710" s="1028"/>
    </row>
    <row r="711" spans="1:45" ht="12.75" customHeight="1">
      <c r="A711" s="1028"/>
      <c r="B711" s="1028"/>
      <c r="C711" s="1028"/>
      <c r="D711" s="1102"/>
      <c r="E711" s="1028"/>
      <c r="F711" s="1028"/>
      <c r="G711" s="1028"/>
      <c r="H711" s="1028"/>
      <c r="I711" s="1028"/>
      <c r="J711" s="1102"/>
      <c r="K711" s="1028"/>
      <c r="L711" s="1028"/>
      <c r="M711" s="1028"/>
      <c r="N711" s="1028"/>
      <c r="O711" s="1028"/>
      <c r="P711" s="1028"/>
      <c r="Q711" s="1028"/>
      <c r="R711" s="1162"/>
      <c r="S711" s="713"/>
      <c r="T711" s="747"/>
      <c r="U711" s="1028"/>
      <c r="V711" s="1102"/>
      <c r="W711" s="1165"/>
      <c r="X711" s="1028"/>
      <c r="Y711" s="1028"/>
      <c r="Z711" s="1028"/>
      <c r="AA711" s="1028"/>
      <c r="AB711" s="1028"/>
      <c r="AC711" s="1028"/>
      <c r="AD711" s="1028"/>
      <c r="AE711" s="1028"/>
      <c r="AF711" s="1028"/>
      <c r="AG711" s="1028"/>
      <c r="AH711" s="1028"/>
      <c r="AI711" s="1028"/>
      <c r="AJ711" s="1028"/>
      <c r="AK711" s="1028"/>
      <c r="AL711" s="1028"/>
      <c r="AM711" s="1028"/>
      <c r="AN711" s="1028"/>
      <c r="AO711" s="1028"/>
      <c r="AP711" s="1028"/>
      <c r="AQ711" s="1028"/>
      <c r="AR711" s="1028"/>
      <c r="AS711" s="1028"/>
    </row>
    <row r="712" spans="1:45" ht="12.75" customHeight="1">
      <c r="A712" s="1028"/>
      <c r="B712" s="1028"/>
      <c r="C712" s="1028"/>
      <c r="D712" s="1102"/>
      <c r="E712" s="1028"/>
      <c r="F712" s="1028"/>
      <c r="G712" s="1028"/>
      <c r="H712" s="1028"/>
      <c r="I712" s="1028"/>
      <c r="J712" s="1102"/>
      <c r="K712" s="1028"/>
      <c r="L712" s="1028"/>
      <c r="M712" s="1028"/>
      <c r="N712" s="1028"/>
      <c r="O712" s="1028"/>
      <c r="P712" s="1028"/>
      <c r="Q712" s="1028"/>
      <c r="R712" s="1162"/>
      <c r="S712" s="713"/>
      <c r="T712" s="747"/>
      <c r="U712" s="1028"/>
      <c r="V712" s="1102"/>
      <c r="W712" s="1165"/>
      <c r="X712" s="1028"/>
      <c r="Y712" s="1028"/>
      <c r="Z712" s="1028"/>
      <c r="AA712" s="1028"/>
      <c r="AB712" s="1028"/>
      <c r="AC712" s="1028"/>
      <c r="AD712" s="1028"/>
      <c r="AE712" s="1028"/>
      <c r="AF712" s="1028"/>
      <c r="AG712" s="1028"/>
      <c r="AH712" s="1028"/>
      <c r="AI712" s="1028"/>
      <c r="AJ712" s="1028"/>
      <c r="AK712" s="1028"/>
      <c r="AL712" s="1028"/>
      <c r="AM712" s="1028"/>
      <c r="AN712" s="1028"/>
      <c r="AO712" s="1028"/>
      <c r="AP712" s="1028"/>
      <c r="AQ712" s="1028"/>
      <c r="AR712" s="1028"/>
      <c r="AS712" s="1028"/>
    </row>
    <row r="713" spans="1:45" ht="12.75" customHeight="1">
      <c r="A713" s="1028"/>
      <c r="B713" s="1028"/>
      <c r="C713" s="1028"/>
      <c r="D713" s="1102"/>
      <c r="E713" s="1028"/>
      <c r="F713" s="1028"/>
      <c r="G713" s="1028"/>
      <c r="H713" s="1028"/>
      <c r="I713" s="1028"/>
      <c r="J713" s="1102"/>
      <c r="K713" s="1028"/>
      <c r="L713" s="1028"/>
      <c r="M713" s="1028"/>
      <c r="N713" s="1028"/>
      <c r="O713" s="1028"/>
      <c r="P713" s="1028"/>
      <c r="Q713" s="1028"/>
      <c r="R713" s="1162"/>
      <c r="S713" s="713"/>
      <c r="T713" s="747"/>
      <c r="U713" s="1028"/>
      <c r="V713" s="1102"/>
      <c r="W713" s="1165"/>
      <c r="X713" s="1028"/>
      <c r="Y713" s="1028"/>
      <c r="Z713" s="1028"/>
      <c r="AA713" s="1028"/>
      <c r="AB713" s="1028"/>
      <c r="AC713" s="1028"/>
      <c r="AD713" s="1028"/>
      <c r="AE713" s="1028"/>
      <c r="AF713" s="1028"/>
      <c r="AG713" s="1028"/>
      <c r="AH713" s="1028"/>
      <c r="AI713" s="1028"/>
      <c r="AJ713" s="1028"/>
      <c r="AK713" s="1028"/>
      <c r="AL713" s="1028"/>
      <c r="AM713" s="1028"/>
      <c r="AN713" s="1028"/>
      <c r="AO713" s="1028"/>
      <c r="AP713" s="1028"/>
      <c r="AQ713" s="1028"/>
      <c r="AR713" s="1028"/>
      <c r="AS713" s="1028"/>
    </row>
    <row r="714" spans="1:45" ht="12.75" customHeight="1">
      <c r="A714" s="1028"/>
      <c r="B714" s="1028"/>
      <c r="C714" s="1028"/>
      <c r="D714" s="1102"/>
      <c r="E714" s="1028"/>
      <c r="F714" s="1028"/>
      <c r="G714" s="1028"/>
      <c r="H714" s="1028"/>
      <c r="I714" s="1028"/>
      <c r="J714" s="1102"/>
      <c r="K714" s="1028"/>
      <c r="L714" s="1028"/>
      <c r="M714" s="1028"/>
      <c r="N714" s="1028"/>
      <c r="O714" s="1028"/>
      <c r="P714" s="1028"/>
      <c r="Q714" s="1028"/>
      <c r="R714" s="1162"/>
      <c r="S714" s="713"/>
      <c r="T714" s="747"/>
      <c r="U714" s="1028"/>
      <c r="V714" s="1102"/>
      <c r="W714" s="1165"/>
      <c r="X714" s="1028"/>
      <c r="Y714" s="1028"/>
      <c r="Z714" s="1028"/>
      <c r="AA714" s="1028"/>
      <c r="AB714" s="1028"/>
      <c r="AC714" s="1028"/>
      <c r="AD714" s="1028"/>
      <c r="AE714" s="1028"/>
      <c r="AF714" s="1028"/>
      <c r="AG714" s="1028"/>
      <c r="AH714" s="1028"/>
      <c r="AI714" s="1028"/>
      <c r="AJ714" s="1028"/>
      <c r="AK714" s="1028"/>
      <c r="AL714" s="1028"/>
      <c r="AM714" s="1028"/>
      <c r="AN714" s="1028"/>
      <c r="AO714" s="1028"/>
      <c r="AP714" s="1028"/>
      <c r="AQ714" s="1028"/>
      <c r="AR714" s="1028"/>
      <c r="AS714" s="1028"/>
    </row>
    <row r="715" spans="1:45" ht="12.75" customHeight="1">
      <c r="A715" s="1028"/>
      <c r="B715" s="1028"/>
      <c r="C715" s="1028"/>
      <c r="D715" s="1102"/>
      <c r="E715" s="1028"/>
      <c r="F715" s="1028"/>
      <c r="G715" s="1028"/>
      <c r="H715" s="1028"/>
      <c r="I715" s="1028"/>
      <c r="J715" s="1102"/>
      <c r="K715" s="1028"/>
      <c r="L715" s="1028"/>
      <c r="M715" s="1028"/>
      <c r="N715" s="1028"/>
      <c r="O715" s="1028"/>
      <c r="P715" s="1028"/>
      <c r="Q715" s="1028"/>
      <c r="R715" s="1162"/>
      <c r="S715" s="713"/>
      <c r="T715" s="747"/>
      <c r="U715" s="1028"/>
      <c r="V715" s="1102"/>
      <c r="W715" s="1165"/>
      <c r="X715" s="1028"/>
      <c r="Y715" s="1028"/>
      <c r="Z715" s="1028"/>
      <c r="AA715" s="1028"/>
      <c r="AB715" s="1028"/>
      <c r="AC715" s="1028"/>
      <c r="AD715" s="1028"/>
      <c r="AE715" s="1028"/>
      <c r="AF715" s="1028"/>
      <c r="AG715" s="1028"/>
      <c r="AH715" s="1028"/>
      <c r="AI715" s="1028"/>
      <c r="AJ715" s="1028"/>
      <c r="AK715" s="1028"/>
      <c r="AL715" s="1028"/>
      <c r="AM715" s="1028"/>
      <c r="AN715" s="1028"/>
      <c r="AO715" s="1028"/>
      <c r="AP715" s="1028"/>
      <c r="AQ715" s="1028"/>
      <c r="AR715" s="1028"/>
      <c r="AS715" s="1028"/>
    </row>
    <row r="716" spans="1:45" ht="12.75" customHeight="1">
      <c r="A716" s="1028"/>
      <c r="B716" s="1028"/>
      <c r="C716" s="1028"/>
      <c r="D716" s="1102"/>
      <c r="E716" s="1028"/>
      <c r="F716" s="1028"/>
      <c r="G716" s="1028"/>
      <c r="H716" s="1028"/>
      <c r="I716" s="1028"/>
      <c r="J716" s="1102"/>
      <c r="K716" s="1028"/>
      <c r="L716" s="1028"/>
      <c r="M716" s="1028"/>
      <c r="N716" s="1028"/>
      <c r="O716" s="1028"/>
      <c r="P716" s="1028"/>
      <c r="Q716" s="1028"/>
      <c r="R716" s="1162"/>
      <c r="S716" s="713"/>
      <c r="T716" s="747"/>
      <c r="U716" s="1028"/>
      <c r="V716" s="1102"/>
      <c r="W716" s="1165"/>
      <c r="X716" s="1028"/>
      <c r="Y716" s="1028"/>
      <c r="Z716" s="1028"/>
      <c r="AA716" s="1028"/>
      <c r="AB716" s="1028"/>
      <c r="AC716" s="1028"/>
      <c r="AD716" s="1028"/>
      <c r="AE716" s="1028"/>
      <c r="AF716" s="1028"/>
      <c r="AG716" s="1028"/>
      <c r="AH716" s="1028"/>
      <c r="AI716" s="1028"/>
      <c r="AJ716" s="1028"/>
      <c r="AK716" s="1028"/>
      <c r="AL716" s="1028"/>
      <c r="AM716" s="1028"/>
      <c r="AN716" s="1028"/>
      <c r="AO716" s="1028"/>
      <c r="AP716" s="1028"/>
      <c r="AQ716" s="1028"/>
      <c r="AR716" s="1028"/>
      <c r="AS716" s="1028"/>
    </row>
    <row r="717" spans="1:45" ht="12.75" customHeight="1">
      <c r="A717" s="1028"/>
      <c r="B717" s="1028"/>
      <c r="C717" s="1028"/>
      <c r="D717" s="1102"/>
      <c r="E717" s="1028"/>
      <c r="F717" s="1028"/>
      <c r="G717" s="1028"/>
      <c r="H717" s="1028"/>
      <c r="I717" s="1028"/>
      <c r="J717" s="1102"/>
      <c r="K717" s="1028"/>
      <c r="L717" s="1028"/>
      <c r="M717" s="1028"/>
      <c r="N717" s="1028"/>
      <c r="O717" s="1028"/>
      <c r="P717" s="1028"/>
      <c r="Q717" s="1028"/>
      <c r="R717" s="1162"/>
      <c r="S717" s="713"/>
      <c r="T717" s="747"/>
      <c r="U717" s="1028"/>
      <c r="V717" s="1102"/>
      <c r="W717" s="1165"/>
      <c r="X717" s="1028"/>
      <c r="Y717" s="1028"/>
      <c r="Z717" s="1028"/>
      <c r="AA717" s="1028"/>
      <c r="AB717" s="1028"/>
      <c r="AC717" s="1028"/>
      <c r="AD717" s="1028"/>
      <c r="AE717" s="1028"/>
      <c r="AF717" s="1028"/>
      <c r="AG717" s="1028"/>
      <c r="AH717" s="1028"/>
      <c r="AI717" s="1028"/>
      <c r="AJ717" s="1028"/>
      <c r="AK717" s="1028"/>
      <c r="AL717" s="1028"/>
      <c r="AM717" s="1028"/>
      <c r="AN717" s="1028"/>
      <c r="AO717" s="1028"/>
      <c r="AP717" s="1028"/>
      <c r="AQ717" s="1028"/>
      <c r="AR717" s="1028"/>
      <c r="AS717" s="1028"/>
    </row>
    <row r="718" spans="1:45" ht="12.75" customHeight="1">
      <c r="A718" s="1028"/>
      <c r="B718" s="1028"/>
      <c r="C718" s="1028"/>
      <c r="D718" s="1102"/>
      <c r="E718" s="1028"/>
      <c r="F718" s="1028"/>
      <c r="G718" s="1028"/>
      <c r="H718" s="1028"/>
      <c r="I718" s="1028"/>
      <c r="J718" s="1102"/>
      <c r="K718" s="1028"/>
      <c r="L718" s="1028"/>
      <c r="M718" s="1028"/>
      <c r="N718" s="1028"/>
      <c r="O718" s="1028"/>
      <c r="P718" s="1028"/>
      <c r="Q718" s="1028"/>
      <c r="R718" s="1162"/>
      <c r="S718" s="713"/>
      <c r="T718" s="747"/>
      <c r="U718" s="1028"/>
      <c r="V718" s="1102"/>
      <c r="W718" s="1165"/>
      <c r="X718" s="1028"/>
      <c r="Y718" s="1028"/>
      <c r="Z718" s="1028"/>
      <c r="AA718" s="1028"/>
      <c r="AB718" s="1028"/>
      <c r="AC718" s="1028"/>
      <c r="AD718" s="1028"/>
      <c r="AE718" s="1028"/>
      <c r="AF718" s="1028"/>
      <c r="AG718" s="1028"/>
      <c r="AH718" s="1028"/>
      <c r="AI718" s="1028"/>
      <c r="AJ718" s="1028"/>
      <c r="AK718" s="1028"/>
      <c r="AL718" s="1028"/>
      <c r="AM718" s="1028"/>
      <c r="AN718" s="1028"/>
      <c r="AO718" s="1028"/>
      <c r="AP718" s="1028"/>
      <c r="AQ718" s="1028"/>
      <c r="AR718" s="1028"/>
      <c r="AS718" s="1028"/>
    </row>
    <row r="719" spans="1:45" ht="12.75" customHeight="1">
      <c r="A719" s="1028"/>
      <c r="B719" s="1028"/>
      <c r="C719" s="1028"/>
      <c r="D719" s="1102"/>
      <c r="E719" s="1028"/>
      <c r="F719" s="1028"/>
      <c r="G719" s="1028"/>
      <c r="H719" s="1028"/>
      <c r="I719" s="1028"/>
      <c r="J719" s="1102"/>
      <c r="K719" s="1028"/>
      <c r="L719" s="1028"/>
      <c r="M719" s="1028"/>
      <c r="N719" s="1028"/>
      <c r="O719" s="1028"/>
      <c r="P719" s="1028"/>
      <c r="Q719" s="1028"/>
      <c r="R719" s="1162"/>
      <c r="S719" s="713"/>
      <c r="T719" s="747"/>
      <c r="U719" s="1028"/>
      <c r="V719" s="1102"/>
      <c r="W719" s="1165"/>
      <c r="X719" s="1028"/>
      <c r="Y719" s="1028"/>
      <c r="Z719" s="1028"/>
      <c r="AA719" s="1028"/>
      <c r="AB719" s="1028"/>
      <c r="AC719" s="1028"/>
      <c r="AD719" s="1028"/>
      <c r="AE719" s="1028"/>
      <c r="AF719" s="1028"/>
      <c r="AG719" s="1028"/>
      <c r="AH719" s="1028"/>
      <c r="AI719" s="1028"/>
      <c r="AJ719" s="1028"/>
      <c r="AK719" s="1028"/>
      <c r="AL719" s="1028"/>
      <c r="AM719" s="1028"/>
      <c r="AN719" s="1028"/>
      <c r="AO719" s="1028"/>
      <c r="AP719" s="1028"/>
      <c r="AQ719" s="1028"/>
      <c r="AR719" s="1028"/>
      <c r="AS719" s="1028"/>
    </row>
    <row r="720" spans="1:45" ht="12.75" customHeight="1">
      <c r="A720" s="1028"/>
      <c r="B720" s="1028"/>
      <c r="C720" s="1028"/>
      <c r="D720" s="1102"/>
      <c r="E720" s="1028"/>
      <c r="F720" s="1028"/>
      <c r="G720" s="1028"/>
      <c r="H720" s="1028"/>
      <c r="I720" s="1028"/>
      <c r="J720" s="1102"/>
      <c r="K720" s="1028"/>
      <c r="L720" s="1028"/>
      <c r="M720" s="1028"/>
      <c r="N720" s="1028"/>
      <c r="O720" s="1028"/>
      <c r="P720" s="1028"/>
      <c r="Q720" s="1028"/>
      <c r="R720" s="1162"/>
      <c r="S720" s="713"/>
      <c r="T720" s="747"/>
      <c r="U720" s="1028"/>
      <c r="V720" s="1102"/>
      <c r="W720" s="1165"/>
      <c r="X720" s="1028"/>
      <c r="Y720" s="1028"/>
      <c r="Z720" s="1028"/>
      <c r="AA720" s="1028"/>
      <c r="AB720" s="1028"/>
      <c r="AC720" s="1028"/>
      <c r="AD720" s="1028"/>
      <c r="AE720" s="1028"/>
      <c r="AF720" s="1028"/>
      <c r="AG720" s="1028"/>
      <c r="AH720" s="1028"/>
      <c r="AI720" s="1028"/>
      <c r="AJ720" s="1028"/>
      <c r="AK720" s="1028"/>
      <c r="AL720" s="1028"/>
      <c r="AM720" s="1028"/>
      <c r="AN720" s="1028"/>
      <c r="AO720" s="1028"/>
      <c r="AP720" s="1028"/>
      <c r="AQ720" s="1028"/>
      <c r="AR720" s="1028"/>
      <c r="AS720" s="1028"/>
    </row>
    <row r="721" spans="1:45" ht="12.75" customHeight="1">
      <c r="A721" s="1028"/>
      <c r="B721" s="1028"/>
      <c r="C721" s="1028"/>
      <c r="D721" s="1102"/>
      <c r="E721" s="1028"/>
      <c r="F721" s="1028"/>
      <c r="G721" s="1028"/>
      <c r="H721" s="1028"/>
      <c r="I721" s="1028"/>
      <c r="J721" s="1102"/>
      <c r="K721" s="1028"/>
      <c r="L721" s="1028"/>
      <c r="M721" s="1028"/>
      <c r="N721" s="1028"/>
      <c r="O721" s="1028"/>
      <c r="P721" s="1028"/>
      <c r="Q721" s="1028"/>
      <c r="R721" s="1162"/>
      <c r="S721" s="713"/>
      <c r="T721" s="747"/>
      <c r="U721" s="1028"/>
      <c r="V721" s="1102"/>
      <c r="W721" s="1165"/>
      <c r="X721" s="1028"/>
      <c r="Y721" s="1028"/>
      <c r="Z721" s="1028"/>
      <c r="AA721" s="1028"/>
      <c r="AB721" s="1028"/>
      <c r="AC721" s="1028"/>
      <c r="AD721" s="1028"/>
      <c r="AE721" s="1028"/>
      <c r="AF721" s="1028"/>
      <c r="AG721" s="1028"/>
      <c r="AH721" s="1028"/>
      <c r="AI721" s="1028"/>
      <c r="AJ721" s="1028"/>
      <c r="AK721" s="1028"/>
      <c r="AL721" s="1028"/>
      <c r="AM721" s="1028"/>
      <c r="AN721" s="1028"/>
      <c r="AO721" s="1028"/>
      <c r="AP721" s="1028"/>
      <c r="AQ721" s="1028"/>
      <c r="AR721" s="1028"/>
      <c r="AS721" s="1028"/>
    </row>
    <row r="722" spans="1:45" ht="12.75" customHeight="1">
      <c r="A722" s="1028"/>
      <c r="B722" s="1028"/>
      <c r="C722" s="1028"/>
      <c r="D722" s="1102"/>
      <c r="E722" s="1028"/>
      <c r="F722" s="1028"/>
      <c r="G722" s="1028"/>
      <c r="H722" s="1028"/>
      <c r="I722" s="1028"/>
      <c r="J722" s="1102"/>
      <c r="K722" s="1028"/>
      <c r="L722" s="1028"/>
      <c r="M722" s="1028"/>
      <c r="N722" s="1028"/>
      <c r="O722" s="1028"/>
      <c r="P722" s="1028"/>
      <c r="Q722" s="1028"/>
      <c r="R722" s="1162"/>
      <c r="S722" s="713"/>
      <c r="T722" s="747"/>
      <c r="U722" s="1028"/>
      <c r="V722" s="1102"/>
      <c r="W722" s="1165"/>
      <c r="X722" s="1028"/>
      <c r="Y722" s="1028"/>
      <c r="Z722" s="1028"/>
      <c r="AA722" s="1028"/>
      <c r="AB722" s="1028"/>
      <c r="AC722" s="1028"/>
      <c r="AD722" s="1028"/>
      <c r="AE722" s="1028"/>
      <c r="AF722" s="1028"/>
      <c r="AG722" s="1028"/>
      <c r="AH722" s="1028"/>
      <c r="AI722" s="1028"/>
      <c r="AJ722" s="1028"/>
      <c r="AK722" s="1028"/>
      <c r="AL722" s="1028"/>
      <c r="AM722" s="1028"/>
      <c r="AN722" s="1028"/>
      <c r="AO722" s="1028"/>
      <c r="AP722" s="1028"/>
      <c r="AQ722" s="1028"/>
      <c r="AR722" s="1028"/>
      <c r="AS722" s="1028"/>
    </row>
    <row r="723" spans="1:45" ht="12.75" customHeight="1">
      <c r="A723" s="1028"/>
      <c r="B723" s="1028"/>
      <c r="C723" s="1028"/>
      <c r="D723" s="1102"/>
      <c r="E723" s="1028"/>
      <c r="F723" s="1028"/>
      <c r="G723" s="1028"/>
      <c r="H723" s="1028"/>
      <c r="I723" s="1028"/>
      <c r="J723" s="1102"/>
      <c r="K723" s="1028"/>
      <c r="L723" s="1028"/>
      <c r="M723" s="1028"/>
      <c r="N723" s="1028"/>
      <c r="O723" s="1028"/>
      <c r="P723" s="1028"/>
      <c r="Q723" s="1028"/>
      <c r="R723" s="1162"/>
      <c r="S723" s="713"/>
      <c r="T723" s="747"/>
      <c r="U723" s="1028"/>
      <c r="V723" s="1102"/>
      <c r="W723" s="1165"/>
      <c r="X723" s="1028"/>
      <c r="Y723" s="1028"/>
      <c r="Z723" s="1028"/>
      <c r="AA723" s="1028"/>
      <c r="AB723" s="1028"/>
      <c r="AC723" s="1028"/>
      <c r="AD723" s="1028"/>
      <c r="AE723" s="1028"/>
      <c r="AF723" s="1028"/>
      <c r="AG723" s="1028"/>
      <c r="AH723" s="1028"/>
      <c r="AI723" s="1028"/>
      <c r="AJ723" s="1028"/>
      <c r="AK723" s="1028"/>
      <c r="AL723" s="1028"/>
      <c r="AM723" s="1028"/>
      <c r="AN723" s="1028"/>
      <c r="AO723" s="1028"/>
      <c r="AP723" s="1028"/>
      <c r="AQ723" s="1028"/>
      <c r="AR723" s="1028"/>
      <c r="AS723" s="1028"/>
    </row>
    <row r="724" spans="1:45" ht="12.75" customHeight="1">
      <c r="A724" s="1028"/>
      <c r="B724" s="1028"/>
      <c r="C724" s="1028"/>
      <c r="D724" s="1102"/>
      <c r="E724" s="1028"/>
      <c r="F724" s="1028"/>
      <c r="G724" s="1028"/>
      <c r="H724" s="1028"/>
      <c r="I724" s="1028"/>
      <c r="J724" s="1102"/>
      <c r="K724" s="1028"/>
      <c r="L724" s="1028"/>
      <c r="M724" s="1028"/>
      <c r="N724" s="1028"/>
      <c r="O724" s="1028"/>
      <c r="P724" s="1028"/>
      <c r="Q724" s="1028"/>
      <c r="R724" s="1162"/>
      <c r="S724" s="713"/>
      <c r="T724" s="747"/>
      <c r="U724" s="1028"/>
      <c r="V724" s="1102"/>
      <c r="W724" s="1165"/>
      <c r="X724" s="1028"/>
      <c r="Y724" s="1028"/>
      <c r="Z724" s="1028"/>
      <c r="AA724" s="1028"/>
      <c r="AB724" s="1028"/>
      <c r="AC724" s="1028"/>
      <c r="AD724" s="1028"/>
      <c r="AE724" s="1028"/>
      <c r="AF724" s="1028"/>
      <c r="AG724" s="1028"/>
      <c r="AH724" s="1028"/>
      <c r="AI724" s="1028"/>
      <c r="AJ724" s="1028"/>
      <c r="AK724" s="1028"/>
      <c r="AL724" s="1028"/>
      <c r="AM724" s="1028"/>
      <c r="AN724" s="1028"/>
      <c r="AO724" s="1028"/>
      <c r="AP724" s="1028"/>
      <c r="AQ724" s="1028"/>
      <c r="AR724" s="1028"/>
      <c r="AS724" s="1028"/>
    </row>
    <row r="725" spans="1:45" ht="12.75" customHeight="1">
      <c r="A725" s="1028"/>
      <c r="B725" s="1028"/>
      <c r="C725" s="1028"/>
      <c r="D725" s="1102"/>
      <c r="E725" s="1028"/>
      <c r="F725" s="1028"/>
      <c r="G725" s="1028"/>
      <c r="H725" s="1028"/>
      <c r="I725" s="1028"/>
      <c r="J725" s="1102"/>
      <c r="K725" s="1028"/>
      <c r="L725" s="1028"/>
      <c r="M725" s="1028"/>
      <c r="N725" s="1028"/>
      <c r="O725" s="1028"/>
      <c r="P725" s="1028"/>
      <c r="Q725" s="1028"/>
      <c r="R725" s="1162"/>
      <c r="S725" s="713"/>
      <c r="T725" s="747"/>
      <c r="U725" s="1028"/>
      <c r="V725" s="1102"/>
      <c r="W725" s="1165"/>
      <c r="X725" s="1028"/>
      <c r="Y725" s="1028"/>
      <c r="Z725" s="1028"/>
      <c r="AA725" s="1028"/>
      <c r="AB725" s="1028"/>
      <c r="AC725" s="1028"/>
      <c r="AD725" s="1028"/>
      <c r="AE725" s="1028"/>
      <c r="AF725" s="1028"/>
      <c r="AG725" s="1028"/>
      <c r="AH725" s="1028"/>
      <c r="AI725" s="1028"/>
      <c r="AJ725" s="1028"/>
      <c r="AK725" s="1028"/>
      <c r="AL725" s="1028"/>
      <c r="AM725" s="1028"/>
      <c r="AN725" s="1028"/>
      <c r="AO725" s="1028"/>
      <c r="AP725" s="1028"/>
      <c r="AQ725" s="1028"/>
      <c r="AR725" s="1028"/>
      <c r="AS725" s="1028"/>
    </row>
    <row r="726" spans="1:45" ht="12.75" customHeight="1">
      <c r="A726" s="1028"/>
      <c r="B726" s="1028"/>
      <c r="C726" s="1028"/>
      <c r="D726" s="1102"/>
      <c r="E726" s="1028"/>
      <c r="F726" s="1028"/>
      <c r="G726" s="1028"/>
      <c r="H726" s="1028"/>
      <c r="I726" s="1028"/>
      <c r="J726" s="1102"/>
      <c r="K726" s="1028"/>
      <c r="L726" s="1028"/>
      <c r="M726" s="1028"/>
      <c r="N726" s="1028"/>
      <c r="O726" s="1028"/>
      <c r="P726" s="1028"/>
      <c r="Q726" s="1028"/>
      <c r="R726" s="1162"/>
      <c r="S726" s="713"/>
      <c r="T726" s="747"/>
      <c r="U726" s="1028"/>
      <c r="V726" s="1102"/>
      <c r="W726" s="1165"/>
      <c r="X726" s="1028"/>
      <c r="Y726" s="1028"/>
      <c r="Z726" s="1028"/>
      <c r="AA726" s="1028"/>
      <c r="AB726" s="1028"/>
      <c r="AC726" s="1028"/>
      <c r="AD726" s="1028"/>
      <c r="AE726" s="1028"/>
      <c r="AF726" s="1028"/>
      <c r="AG726" s="1028"/>
      <c r="AH726" s="1028"/>
      <c r="AI726" s="1028"/>
      <c r="AJ726" s="1028"/>
      <c r="AK726" s="1028"/>
      <c r="AL726" s="1028"/>
      <c r="AM726" s="1028"/>
      <c r="AN726" s="1028"/>
      <c r="AO726" s="1028"/>
      <c r="AP726" s="1028"/>
      <c r="AQ726" s="1028"/>
      <c r="AR726" s="1028"/>
      <c r="AS726" s="1028"/>
    </row>
    <row r="727" spans="1:45" ht="12.75" customHeight="1">
      <c r="A727" s="1028"/>
      <c r="B727" s="1028"/>
      <c r="C727" s="1028"/>
      <c r="D727" s="1102"/>
      <c r="E727" s="1028"/>
      <c r="F727" s="1028"/>
      <c r="G727" s="1028"/>
      <c r="H727" s="1028"/>
      <c r="I727" s="1028"/>
      <c r="J727" s="1102"/>
      <c r="K727" s="1028"/>
      <c r="L727" s="1028"/>
      <c r="M727" s="1028"/>
      <c r="N727" s="1028"/>
      <c r="O727" s="1028"/>
      <c r="P727" s="1028"/>
      <c r="Q727" s="1028"/>
      <c r="R727" s="1162"/>
      <c r="S727" s="713"/>
      <c r="T727" s="747"/>
      <c r="U727" s="1028"/>
      <c r="V727" s="1102"/>
      <c r="W727" s="1165"/>
      <c r="X727" s="1028"/>
      <c r="Y727" s="1028"/>
      <c r="Z727" s="1028"/>
      <c r="AA727" s="1028"/>
      <c r="AB727" s="1028"/>
      <c r="AC727" s="1028"/>
      <c r="AD727" s="1028"/>
      <c r="AE727" s="1028"/>
      <c r="AF727" s="1028"/>
      <c r="AG727" s="1028"/>
      <c r="AH727" s="1028"/>
      <c r="AI727" s="1028"/>
      <c r="AJ727" s="1028"/>
      <c r="AK727" s="1028"/>
      <c r="AL727" s="1028"/>
      <c r="AM727" s="1028"/>
      <c r="AN727" s="1028"/>
      <c r="AO727" s="1028"/>
      <c r="AP727" s="1028"/>
      <c r="AQ727" s="1028"/>
      <c r="AR727" s="1028"/>
      <c r="AS727" s="1028"/>
    </row>
    <row r="728" spans="1:45" ht="12.75" customHeight="1">
      <c r="A728" s="1028"/>
      <c r="B728" s="1028"/>
      <c r="C728" s="1028"/>
      <c r="D728" s="1102"/>
      <c r="E728" s="1028"/>
      <c r="F728" s="1028"/>
      <c r="G728" s="1028"/>
      <c r="H728" s="1028"/>
      <c r="I728" s="1028"/>
      <c r="J728" s="1102"/>
      <c r="K728" s="1028"/>
      <c r="L728" s="1028"/>
      <c r="M728" s="1028"/>
      <c r="N728" s="1028"/>
      <c r="O728" s="1028"/>
      <c r="P728" s="1028"/>
      <c r="Q728" s="1028"/>
      <c r="R728" s="1162"/>
      <c r="S728" s="713"/>
      <c r="T728" s="747"/>
      <c r="U728" s="1028"/>
      <c r="V728" s="1102"/>
      <c r="W728" s="1165"/>
      <c r="X728" s="1028"/>
      <c r="Y728" s="1028"/>
      <c r="Z728" s="1028"/>
      <c r="AA728" s="1028"/>
      <c r="AB728" s="1028"/>
      <c r="AC728" s="1028"/>
      <c r="AD728" s="1028"/>
      <c r="AE728" s="1028"/>
      <c r="AF728" s="1028"/>
      <c r="AG728" s="1028"/>
      <c r="AH728" s="1028"/>
      <c r="AI728" s="1028"/>
      <c r="AJ728" s="1028"/>
      <c r="AK728" s="1028"/>
      <c r="AL728" s="1028"/>
      <c r="AM728" s="1028"/>
      <c r="AN728" s="1028"/>
      <c r="AO728" s="1028"/>
      <c r="AP728" s="1028"/>
      <c r="AQ728" s="1028"/>
      <c r="AR728" s="1028"/>
      <c r="AS728" s="1028"/>
    </row>
    <row r="729" spans="1:45" ht="12.75" customHeight="1">
      <c r="A729" s="1028"/>
      <c r="B729" s="1028"/>
      <c r="C729" s="1028"/>
      <c r="D729" s="1102"/>
      <c r="E729" s="1028"/>
      <c r="F729" s="1028"/>
      <c r="G729" s="1028"/>
      <c r="H729" s="1028"/>
      <c r="I729" s="1028"/>
      <c r="J729" s="1102"/>
      <c r="K729" s="1028"/>
      <c r="L729" s="1028"/>
      <c r="M729" s="1028"/>
      <c r="N729" s="1028"/>
      <c r="O729" s="1028"/>
      <c r="P729" s="1028"/>
      <c r="Q729" s="1028"/>
      <c r="R729" s="1162"/>
      <c r="S729" s="713"/>
      <c r="T729" s="747"/>
      <c r="U729" s="1028"/>
      <c r="V729" s="1102"/>
      <c r="W729" s="1165"/>
      <c r="X729" s="1028"/>
      <c r="Y729" s="1028"/>
      <c r="Z729" s="1028"/>
      <c r="AA729" s="1028"/>
      <c r="AB729" s="1028"/>
      <c r="AC729" s="1028"/>
      <c r="AD729" s="1028"/>
      <c r="AE729" s="1028"/>
      <c r="AF729" s="1028"/>
      <c r="AG729" s="1028"/>
      <c r="AH729" s="1028"/>
      <c r="AI729" s="1028"/>
      <c r="AJ729" s="1028"/>
      <c r="AK729" s="1028"/>
      <c r="AL729" s="1028"/>
      <c r="AM729" s="1028"/>
      <c r="AN729" s="1028"/>
      <c r="AO729" s="1028"/>
      <c r="AP729" s="1028"/>
      <c r="AQ729" s="1028"/>
      <c r="AR729" s="1028"/>
      <c r="AS729" s="1028"/>
    </row>
    <row r="730" spans="1:45" ht="12.75" customHeight="1">
      <c r="A730" s="1028"/>
      <c r="B730" s="1028"/>
      <c r="C730" s="1028"/>
      <c r="D730" s="1102"/>
      <c r="E730" s="1028"/>
      <c r="F730" s="1028"/>
      <c r="G730" s="1028"/>
      <c r="H730" s="1028"/>
      <c r="I730" s="1028"/>
      <c r="J730" s="1102"/>
      <c r="K730" s="1028"/>
      <c r="L730" s="1028"/>
      <c r="M730" s="1028"/>
      <c r="N730" s="1028"/>
      <c r="O730" s="1028"/>
      <c r="P730" s="1028"/>
      <c r="Q730" s="1028"/>
      <c r="R730" s="1162"/>
      <c r="S730" s="713"/>
      <c r="T730" s="747"/>
      <c r="U730" s="1028"/>
      <c r="V730" s="1102"/>
      <c r="W730" s="1165"/>
      <c r="X730" s="1028"/>
      <c r="Y730" s="1028"/>
      <c r="Z730" s="1028"/>
      <c r="AA730" s="1028"/>
      <c r="AB730" s="1028"/>
      <c r="AC730" s="1028"/>
      <c r="AD730" s="1028"/>
      <c r="AE730" s="1028"/>
      <c r="AF730" s="1028"/>
      <c r="AG730" s="1028"/>
      <c r="AH730" s="1028"/>
      <c r="AI730" s="1028"/>
      <c r="AJ730" s="1028"/>
      <c r="AK730" s="1028"/>
      <c r="AL730" s="1028"/>
      <c r="AM730" s="1028"/>
      <c r="AN730" s="1028"/>
      <c r="AO730" s="1028"/>
      <c r="AP730" s="1028"/>
      <c r="AQ730" s="1028"/>
      <c r="AR730" s="1028"/>
      <c r="AS730" s="1028"/>
    </row>
    <row r="731" spans="1:45" ht="12.75" customHeight="1">
      <c r="A731" s="1028"/>
      <c r="B731" s="1028"/>
      <c r="C731" s="1028"/>
      <c r="D731" s="1102"/>
      <c r="E731" s="1028"/>
      <c r="F731" s="1028"/>
      <c r="G731" s="1028"/>
      <c r="H731" s="1028"/>
      <c r="I731" s="1028"/>
      <c r="J731" s="1102"/>
      <c r="K731" s="1028"/>
      <c r="L731" s="1028"/>
      <c r="M731" s="1028"/>
      <c r="N731" s="1028"/>
      <c r="O731" s="1028"/>
      <c r="P731" s="1028"/>
      <c r="Q731" s="1028"/>
      <c r="R731" s="1162"/>
      <c r="S731" s="713"/>
      <c r="T731" s="747"/>
      <c r="U731" s="1028"/>
      <c r="V731" s="1102"/>
      <c r="W731" s="1165"/>
      <c r="X731" s="1028"/>
      <c r="Y731" s="1028"/>
      <c r="Z731" s="1028"/>
      <c r="AA731" s="1028"/>
      <c r="AB731" s="1028"/>
      <c r="AC731" s="1028"/>
      <c r="AD731" s="1028"/>
      <c r="AE731" s="1028"/>
      <c r="AF731" s="1028"/>
      <c r="AG731" s="1028"/>
      <c r="AH731" s="1028"/>
      <c r="AI731" s="1028"/>
      <c r="AJ731" s="1028"/>
      <c r="AK731" s="1028"/>
      <c r="AL731" s="1028"/>
      <c r="AM731" s="1028"/>
      <c r="AN731" s="1028"/>
      <c r="AO731" s="1028"/>
      <c r="AP731" s="1028"/>
      <c r="AQ731" s="1028"/>
      <c r="AR731" s="1028"/>
      <c r="AS731" s="1028"/>
    </row>
    <row r="732" spans="1:45" ht="12.75" customHeight="1">
      <c r="A732" s="1028"/>
      <c r="B732" s="1028"/>
      <c r="C732" s="1028"/>
      <c r="D732" s="1102"/>
      <c r="E732" s="1028"/>
      <c r="F732" s="1028"/>
      <c r="G732" s="1028"/>
      <c r="H732" s="1028"/>
      <c r="I732" s="1028"/>
      <c r="J732" s="1102"/>
      <c r="K732" s="1028"/>
      <c r="L732" s="1028"/>
      <c r="M732" s="1028"/>
      <c r="N732" s="1028"/>
      <c r="O732" s="1028"/>
      <c r="P732" s="1028"/>
      <c r="Q732" s="1028"/>
      <c r="R732" s="1162"/>
      <c r="S732" s="713"/>
      <c r="T732" s="747"/>
      <c r="U732" s="1028"/>
      <c r="V732" s="1102"/>
      <c r="W732" s="1165"/>
      <c r="X732" s="1028"/>
      <c r="Y732" s="1028"/>
      <c r="Z732" s="1028"/>
      <c r="AA732" s="1028"/>
      <c r="AB732" s="1028"/>
      <c r="AC732" s="1028"/>
      <c r="AD732" s="1028"/>
      <c r="AE732" s="1028"/>
      <c r="AF732" s="1028"/>
      <c r="AG732" s="1028"/>
      <c r="AH732" s="1028"/>
      <c r="AI732" s="1028"/>
      <c r="AJ732" s="1028"/>
      <c r="AK732" s="1028"/>
      <c r="AL732" s="1028"/>
      <c r="AM732" s="1028"/>
      <c r="AN732" s="1028"/>
      <c r="AO732" s="1028"/>
      <c r="AP732" s="1028"/>
      <c r="AQ732" s="1028"/>
      <c r="AR732" s="1028"/>
      <c r="AS732" s="1028"/>
    </row>
    <row r="733" spans="1:45" ht="12.75" customHeight="1">
      <c r="A733" s="1028"/>
      <c r="B733" s="1028"/>
      <c r="C733" s="1028"/>
      <c r="D733" s="1102"/>
      <c r="E733" s="1028"/>
      <c r="F733" s="1028"/>
      <c r="G733" s="1028"/>
      <c r="H733" s="1028"/>
      <c r="I733" s="1028"/>
      <c r="J733" s="1102"/>
      <c r="K733" s="1028"/>
      <c r="L733" s="1028"/>
      <c r="M733" s="1028"/>
      <c r="N733" s="1028"/>
      <c r="O733" s="1028"/>
      <c r="P733" s="1028"/>
      <c r="Q733" s="1028"/>
      <c r="R733" s="1162"/>
      <c r="S733" s="713"/>
      <c r="T733" s="747"/>
      <c r="U733" s="1028"/>
      <c r="V733" s="1102"/>
      <c r="W733" s="1165"/>
      <c r="X733" s="1028"/>
      <c r="Y733" s="1028"/>
      <c r="Z733" s="1028"/>
      <c r="AA733" s="1028"/>
      <c r="AB733" s="1028"/>
      <c r="AC733" s="1028"/>
      <c r="AD733" s="1028"/>
      <c r="AE733" s="1028"/>
      <c r="AF733" s="1028"/>
      <c r="AG733" s="1028"/>
      <c r="AH733" s="1028"/>
      <c r="AI733" s="1028"/>
      <c r="AJ733" s="1028"/>
      <c r="AK733" s="1028"/>
      <c r="AL733" s="1028"/>
      <c r="AM733" s="1028"/>
      <c r="AN733" s="1028"/>
      <c r="AO733" s="1028"/>
      <c r="AP733" s="1028"/>
      <c r="AQ733" s="1028"/>
      <c r="AR733" s="1028"/>
      <c r="AS733" s="1028"/>
    </row>
    <row r="734" spans="1:45" ht="12.75" customHeight="1">
      <c r="A734" s="1028"/>
      <c r="B734" s="1028"/>
      <c r="C734" s="1028"/>
      <c r="D734" s="1102"/>
      <c r="E734" s="1028"/>
      <c r="F734" s="1028"/>
      <c r="G734" s="1028"/>
      <c r="H734" s="1028"/>
      <c r="I734" s="1028"/>
      <c r="J734" s="1102"/>
      <c r="K734" s="1028"/>
      <c r="L734" s="1028"/>
      <c r="M734" s="1028"/>
      <c r="N734" s="1028"/>
      <c r="O734" s="1028"/>
      <c r="P734" s="1028"/>
      <c r="Q734" s="1028"/>
      <c r="R734" s="1162"/>
      <c r="S734" s="713"/>
      <c r="T734" s="747"/>
      <c r="U734" s="1028"/>
      <c r="V734" s="1102"/>
      <c r="W734" s="1165"/>
      <c r="X734" s="1028"/>
      <c r="Y734" s="1028"/>
      <c r="Z734" s="1028"/>
      <c r="AA734" s="1028"/>
      <c r="AB734" s="1028"/>
      <c r="AC734" s="1028"/>
      <c r="AD734" s="1028"/>
      <c r="AE734" s="1028"/>
      <c r="AF734" s="1028"/>
      <c r="AG734" s="1028"/>
      <c r="AH734" s="1028"/>
      <c r="AI734" s="1028"/>
      <c r="AJ734" s="1028"/>
      <c r="AK734" s="1028"/>
      <c r="AL734" s="1028"/>
      <c r="AM734" s="1028"/>
      <c r="AN734" s="1028"/>
      <c r="AO734" s="1028"/>
      <c r="AP734" s="1028"/>
      <c r="AQ734" s="1028"/>
      <c r="AR734" s="1028"/>
      <c r="AS734" s="1028"/>
    </row>
    <row r="735" spans="1:45" ht="12.75" customHeight="1">
      <c r="A735" s="1028"/>
      <c r="B735" s="1028"/>
      <c r="C735" s="1028"/>
      <c r="D735" s="1102"/>
      <c r="E735" s="1028"/>
      <c r="F735" s="1028"/>
      <c r="G735" s="1028"/>
      <c r="H735" s="1028"/>
      <c r="I735" s="1028"/>
      <c r="J735" s="1102"/>
      <c r="K735" s="1028"/>
      <c r="L735" s="1028"/>
      <c r="M735" s="1028"/>
      <c r="N735" s="1028"/>
      <c r="O735" s="1028"/>
      <c r="P735" s="1028"/>
      <c r="Q735" s="1028"/>
      <c r="R735" s="1162"/>
      <c r="S735" s="713"/>
      <c r="T735" s="747"/>
      <c r="U735" s="1028"/>
      <c r="V735" s="1102"/>
      <c r="W735" s="1165"/>
      <c r="X735" s="1028"/>
      <c r="Y735" s="1028"/>
      <c r="Z735" s="1028"/>
      <c r="AA735" s="1028"/>
      <c r="AB735" s="1028"/>
      <c r="AC735" s="1028"/>
      <c r="AD735" s="1028"/>
      <c r="AE735" s="1028"/>
      <c r="AF735" s="1028"/>
      <c r="AG735" s="1028"/>
      <c r="AH735" s="1028"/>
      <c r="AI735" s="1028"/>
      <c r="AJ735" s="1028"/>
      <c r="AK735" s="1028"/>
      <c r="AL735" s="1028"/>
      <c r="AM735" s="1028"/>
      <c r="AN735" s="1028"/>
      <c r="AO735" s="1028"/>
      <c r="AP735" s="1028"/>
      <c r="AQ735" s="1028"/>
      <c r="AR735" s="1028"/>
      <c r="AS735" s="1028"/>
    </row>
    <row r="736" spans="1:45" ht="12.75" customHeight="1">
      <c r="A736" s="1028"/>
      <c r="B736" s="1028"/>
      <c r="C736" s="1028"/>
      <c r="D736" s="1102"/>
      <c r="E736" s="1028"/>
      <c r="F736" s="1028"/>
      <c r="G736" s="1028"/>
      <c r="H736" s="1028"/>
      <c r="I736" s="1028"/>
      <c r="J736" s="1102"/>
      <c r="K736" s="1028"/>
      <c r="L736" s="1028"/>
      <c r="M736" s="1028"/>
      <c r="N736" s="1028"/>
      <c r="O736" s="1028"/>
      <c r="P736" s="1028"/>
      <c r="Q736" s="1028"/>
      <c r="R736" s="1162"/>
      <c r="S736" s="713"/>
      <c r="T736" s="747"/>
      <c r="U736" s="1028"/>
      <c r="V736" s="1102"/>
      <c r="W736" s="1165"/>
      <c r="X736" s="1028"/>
      <c r="Y736" s="1028"/>
      <c r="Z736" s="1028"/>
      <c r="AA736" s="1028"/>
      <c r="AB736" s="1028"/>
      <c r="AC736" s="1028"/>
      <c r="AD736" s="1028"/>
      <c r="AE736" s="1028"/>
      <c r="AF736" s="1028"/>
      <c r="AG736" s="1028"/>
      <c r="AH736" s="1028"/>
      <c r="AI736" s="1028"/>
      <c r="AJ736" s="1028"/>
      <c r="AK736" s="1028"/>
      <c r="AL736" s="1028"/>
      <c r="AM736" s="1028"/>
      <c r="AN736" s="1028"/>
      <c r="AO736" s="1028"/>
      <c r="AP736" s="1028"/>
      <c r="AQ736" s="1028"/>
      <c r="AR736" s="1028"/>
      <c r="AS736" s="1028"/>
    </row>
    <row r="737" spans="1:45" ht="12.75" customHeight="1">
      <c r="A737" s="1028"/>
      <c r="B737" s="1028"/>
      <c r="C737" s="1028"/>
      <c r="D737" s="1102"/>
      <c r="E737" s="1028"/>
      <c r="F737" s="1028"/>
      <c r="G737" s="1028"/>
      <c r="H737" s="1028"/>
      <c r="I737" s="1028"/>
      <c r="J737" s="1102"/>
      <c r="K737" s="1028"/>
      <c r="L737" s="1028"/>
      <c r="M737" s="1028"/>
      <c r="N737" s="1028"/>
      <c r="O737" s="1028"/>
      <c r="P737" s="1028"/>
      <c r="Q737" s="1028"/>
      <c r="R737" s="1162"/>
      <c r="S737" s="713"/>
      <c r="T737" s="747"/>
      <c r="U737" s="1028"/>
      <c r="V737" s="1102"/>
      <c r="W737" s="1165"/>
      <c r="X737" s="1028"/>
      <c r="Y737" s="1028"/>
      <c r="Z737" s="1028"/>
      <c r="AA737" s="1028"/>
      <c r="AB737" s="1028"/>
      <c r="AC737" s="1028"/>
      <c r="AD737" s="1028"/>
      <c r="AE737" s="1028"/>
      <c r="AF737" s="1028"/>
      <c r="AG737" s="1028"/>
      <c r="AH737" s="1028"/>
      <c r="AI737" s="1028"/>
      <c r="AJ737" s="1028"/>
      <c r="AK737" s="1028"/>
      <c r="AL737" s="1028"/>
      <c r="AM737" s="1028"/>
      <c r="AN737" s="1028"/>
      <c r="AO737" s="1028"/>
      <c r="AP737" s="1028"/>
      <c r="AQ737" s="1028"/>
      <c r="AR737" s="1028"/>
      <c r="AS737" s="1028"/>
    </row>
    <row r="738" spans="1:45" ht="12.75" customHeight="1">
      <c r="A738" s="1028"/>
      <c r="B738" s="1028"/>
      <c r="C738" s="1028"/>
      <c r="D738" s="1102"/>
      <c r="E738" s="1028"/>
      <c r="F738" s="1028"/>
      <c r="G738" s="1028"/>
      <c r="H738" s="1028"/>
      <c r="I738" s="1028"/>
      <c r="J738" s="1102"/>
      <c r="K738" s="1028"/>
      <c r="L738" s="1028"/>
      <c r="M738" s="1028"/>
      <c r="N738" s="1028"/>
      <c r="O738" s="1028"/>
      <c r="P738" s="1028"/>
      <c r="Q738" s="1028"/>
      <c r="R738" s="1162"/>
      <c r="S738" s="713"/>
      <c r="T738" s="747"/>
      <c r="U738" s="1028"/>
      <c r="V738" s="1102"/>
      <c r="W738" s="1165"/>
      <c r="X738" s="1028"/>
      <c r="Y738" s="1028"/>
      <c r="Z738" s="1028"/>
      <c r="AA738" s="1028"/>
      <c r="AB738" s="1028"/>
      <c r="AC738" s="1028"/>
      <c r="AD738" s="1028"/>
      <c r="AE738" s="1028"/>
      <c r="AF738" s="1028"/>
      <c r="AG738" s="1028"/>
      <c r="AH738" s="1028"/>
      <c r="AI738" s="1028"/>
      <c r="AJ738" s="1028"/>
      <c r="AK738" s="1028"/>
      <c r="AL738" s="1028"/>
      <c r="AM738" s="1028"/>
      <c r="AN738" s="1028"/>
      <c r="AO738" s="1028"/>
      <c r="AP738" s="1028"/>
      <c r="AQ738" s="1028"/>
      <c r="AR738" s="1028"/>
      <c r="AS738" s="1028"/>
    </row>
    <row r="739" spans="1:45" ht="12.75" customHeight="1">
      <c r="A739" s="1028"/>
      <c r="B739" s="1028"/>
      <c r="C739" s="1028"/>
      <c r="D739" s="1102"/>
      <c r="E739" s="1028"/>
      <c r="F739" s="1028"/>
      <c r="G739" s="1028"/>
      <c r="H739" s="1028"/>
      <c r="I739" s="1028"/>
      <c r="J739" s="1102"/>
      <c r="K739" s="1028"/>
      <c r="L739" s="1028"/>
      <c r="M739" s="1028"/>
      <c r="N739" s="1028"/>
      <c r="O739" s="1028"/>
      <c r="P739" s="1028"/>
      <c r="Q739" s="1028"/>
      <c r="R739" s="1162"/>
      <c r="S739" s="713"/>
      <c r="T739" s="747"/>
      <c r="U739" s="1028"/>
      <c r="V739" s="1102"/>
      <c r="W739" s="1165"/>
      <c r="X739" s="1028"/>
      <c r="Y739" s="1028"/>
      <c r="Z739" s="1028"/>
      <c r="AA739" s="1028"/>
      <c r="AB739" s="1028"/>
      <c r="AC739" s="1028"/>
      <c r="AD739" s="1028"/>
      <c r="AE739" s="1028"/>
      <c r="AF739" s="1028"/>
      <c r="AG739" s="1028"/>
      <c r="AH739" s="1028"/>
      <c r="AI739" s="1028"/>
      <c r="AJ739" s="1028"/>
      <c r="AK739" s="1028"/>
      <c r="AL739" s="1028"/>
      <c r="AM739" s="1028"/>
      <c r="AN739" s="1028"/>
      <c r="AO739" s="1028"/>
      <c r="AP739" s="1028"/>
      <c r="AQ739" s="1028"/>
      <c r="AR739" s="1028"/>
      <c r="AS739" s="1028"/>
    </row>
    <row r="740" spans="1:45" ht="12.75" customHeight="1">
      <c r="A740" s="1028"/>
      <c r="B740" s="1028"/>
      <c r="C740" s="1028"/>
      <c r="D740" s="1102"/>
      <c r="E740" s="1028"/>
      <c r="F740" s="1028"/>
      <c r="G740" s="1028"/>
      <c r="H740" s="1028"/>
      <c r="I740" s="1028"/>
      <c r="J740" s="1102"/>
      <c r="K740" s="1028"/>
      <c r="L740" s="1028"/>
      <c r="M740" s="1028"/>
      <c r="N740" s="1028"/>
      <c r="O740" s="1028"/>
      <c r="P740" s="1028"/>
      <c r="Q740" s="1028"/>
      <c r="R740" s="1162"/>
      <c r="S740" s="713"/>
      <c r="T740" s="747"/>
      <c r="U740" s="1028"/>
      <c r="V740" s="1102"/>
      <c r="W740" s="1165"/>
      <c r="X740" s="1028"/>
      <c r="Y740" s="1028"/>
      <c r="Z740" s="1028"/>
      <c r="AA740" s="1028"/>
      <c r="AB740" s="1028"/>
      <c r="AC740" s="1028"/>
      <c r="AD740" s="1028"/>
      <c r="AE740" s="1028"/>
      <c r="AF740" s="1028"/>
      <c r="AG740" s="1028"/>
      <c r="AH740" s="1028"/>
      <c r="AI740" s="1028"/>
      <c r="AJ740" s="1028"/>
      <c r="AK740" s="1028"/>
      <c r="AL740" s="1028"/>
      <c r="AM740" s="1028"/>
      <c r="AN740" s="1028"/>
      <c r="AO740" s="1028"/>
      <c r="AP740" s="1028"/>
      <c r="AQ740" s="1028"/>
      <c r="AR740" s="1028"/>
      <c r="AS740" s="1028"/>
    </row>
    <row r="741" spans="1:45" ht="12.75" customHeight="1">
      <c r="A741" s="1028"/>
      <c r="B741" s="1028"/>
      <c r="C741" s="1028"/>
      <c r="D741" s="1102"/>
      <c r="E741" s="1028"/>
      <c r="F741" s="1028"/>
      <c r="G741" s="1028"/>
      <c r="H741" s="1028"/>
      <c r="I741" s="1028"/>
      <c r="J741" s="1102"/>
      <c r="K741" s="1028"/>
      <c r="L741" s="1028"/>
      <c r="M741" s="1028"/>
      <c r="N741" s="1028"/>
      <c r="O741" s="1028"/>
      <c r="P741" s="1028"/>
      <c r="Q741" s="1028"/>
      <c r="R741" s="1162"/>
      <c r="S741" s="713"/>
      <c r="T741" s="747"/>
      <c r="U741" s="1028"/>
      <c r="V741" s="1102"/>
      <c r="W741" s="1165"/>
      <c r="X741" s="1028"/>
      <c r="Y741" s="1028"/>
      <c r="Z741" s="1028"/>
      <c r="AA741" s="1028"/>
      <c r="AB741" s="1028"/>
      <c r="AC741" s="1028"/>
      <c r="AD741" s="1028"/>
      <c r="AE741" s="1028"/>
      <c r="AF741" s="1028"/>
      <c r="AG741" s="1028"/>
      <c r="AH741" s="1028"/>
      <c r="AI741" s="1028"/>
      <c r="AJ741" s="1028"/>
      <c r="AK741" s="1028"/>
      <c r="AL741" s="1028"/>
      <c r="AM741" s="1028"/>
      <c r="AN741" s="1028"/>
      <c r="AO741" s="1028"/>
      <c r="AP741" s="1028"/>
      <c r="AQ741" s="1028"/>
      <c r="AR741" s="1028"/>
      <c r="AS741" s="1028"/>
    </row>
    <row r="742" spans="1:45" ht="12.75" customHeight="1">
      <c r="A742" s="1028"/>
      <c r="B742" s="1028"/>
      <c r="C742" s="1028"/>
      <c r="D742" s="1102"/>
      <c r="E742" s="1028"/>
      <c r="F742" s="1028"/>
      <c r="G742" s="1028"/>
      <c r="H742" s="1028"/>
      <c r="I742" s="1028"/>
      <c r="J742" s="1102"/>
      <c r="K742" s="1028"/>
      <c r="L742" s="1028"/>
      <c r="M742" s="1028"/>
      <c r="N742" s="1028"/>
      <c r="O742" s="1028"/>
      <c r="P742" s="1028"/>
      <c r="Q742" s="1028"/>
      <c r="R742" s="1162"/>
      <c r="S742" s="713"/>
      <c r="T742" s="747"/>
      <c r="U742" s="1028"/>
      <c r="V742" s="1102"/>
      <c r="W742" s="1165"/>
      <c r="X742" s="1028"/>
      <c r="Y742" s="1028"/>
      <c r="Z742" s="1028"/>
      <c r="AA742" s="1028"/>
      <c r="AB742" s="1028"/>
      <c r="AC742" s="1028"/>
      <c r="AD742" s="1028"/>
      <c r="AE742" s="1028"/>
      <c r="AF742" s="1028"/>
      <c r="AG742" s="1028"/>
      <c r="AH742" s="1028"/>
      <c r="AI742" s="1028"/>
      <c r="AJ742" s="1028"/>
      <c r="AK742" s="1028"/>
      <c r="AL742" s="1028"/>
      <c r="AM742" s="1028"/>
      <c r="AN742" s="1028"/>
      <c r="AO742" s="1028"/>
      <c r="AP742" s="1028"/>
      <c r="AQ742" s="1028"/>
      <c r="AR742" s="1028"/>
      <c r="AS742" s="1028"/>
    </row>
    <row r="743" spans="1:45" ht="12.75" customHeight="1">
      <c r="A743" s="1028"/>
      <c r="B743" s="1028"/>
      <c r="C743" s="1028"/>
      <c r="D743" s="1102"/>
      <c r="E743" s="1028"/>
      <c r="F743" s="1028"/>
      <c r="G743" s="1028"/>
      <c r="H743" s="1028"/>
      <c r="I743" s="1028"/>
      <c r="J743" s="1102"/>
      <c r="K743" s="1028"/>
      <c r="L743" s="1028"/>
      <c r="M743" s="1028"/>
      <c r="N743" s="1028"/>
      <c r="O743" s="1028"/>
      <c r="P743" s="1028"/>
      <c r="Q743" s="1028"/>
      <c r="R743" s="1162"/>
      <c r="S743" s="713"/>
      <c r="T743" s="747"/>
      <c r="U743" s="1028"/>
      <c r="V743" s="1102"/>
      <c r="W743" s="1165"/>
      <c r="X743" s="1028"/>
      <c r="Y743" s="1028"/>
      <c r="Z743" s="1028"/>
      <c r="AA743" s="1028"/>
      <c r="AB743" s="1028"/>
      <c r="AC743" s="1028"/>
      <c r="AD743" s="1028"/>
      <c r="AE743" s="1028"/>
      <c r="AF743" s="1028"/>
      <c r="AG743" s="1028"/>
      <c r="AH743" s="1028"/>
      <c r="AI743" s="1028"/>
      <c r="AJ743" s="1028"/>
      <c r="AK743" s="1028"/>
      <c r="AL743" s="1028"/>
      <c r="AM743" s="1028"/>
      <c r="AN743" s="1028"/>
      <c r="AO743" s="1028"/>
      <c r="AP743" s="1028"/>
      <c r="AQ743" s="1028"/>
      <c r="AR743" s="1028"/>
      <c r="AS743" s="1028"/>
    </row>
    <row r="744" spans="1:45" ht="12.75" customHeight="1">
      <c r="A744" s="1028"/>
      <c r="B744" s="1028"/>
      <c r="C744" s="1028"/>
      <c r="D744" s="1102"/>
      <c r="E744" s="1028"/>
      <c r="F744" s="1028"/>
      <c r="G744" s="1028"/>
      <c r="H744" s="1028"/>
      <c r="I744" s="1028"/>
      <c r="J744" s="1102"/>
      <c r="K744" s="1028"/>
      <c r="L744" s="1028"/>
      <c r="M744" s="1028"/>
      <c r="N744" s="1028"/>
      <c r="O744" s="1028"/>
      <c r="P744" s="1028"/>
      <c r="Q744" s="1028"/>
      <c r="R744" s="1162"/>
      <c r="S744" s="713"/>
      <c r="T744" s="747"/>
      <c r="U744" s="1028"/>
      <c r="V744" s="1102"/>
      <c r="W744" s="1165"/>
      <c r="X744" s="1028"/>
      <c r="Y744" s="1028"/>
      <c r="Z744" s="1028"/>
      <c r="AA744" s="1028"/>
      <c r="AB744" s="1028"/>
      <c r="AC744" s="1028"/>
      <c r="AD744" s="1028"/>
      <c r="AE744" s="1028"/>
      <c r="AF744" s="1028"/>
      <c r="AG744" s="1028"/>
      <c r="AH744" s="1028"/>
      <c r="AI744" s="1028"/>
      <c r="AJ744" s="1028"/>
      <c r="AK744" s="1028"/>
      <c r="AL744" s="1028"/>
      <c r="AM744" s="1028"/>
      <c r="AN744" s="1028"/>
      <c r="AO744" s="1028"/>
      <c r="AP744" s="1028"/>
      <c r="AQ744" s="1028"/>
      <c r="AR744" s="1028"/>
      <c r="AS744" s="1028"/>
    </row>
    <row r="745" spans="1:45" ht="12.75" customHeight="1">
      <c r="A745" s="1028"/>
      <c r="B745" s="1028"/>
      <c r="C745" s="1028"/>
      <c r="D745" s="1102"/>
      <c r="E745" s="1028"/>
      <c r="F745" s="1028"/>
      <c r="G745" s="1028"/>
      <c r="H745" s="1028"/>
      <c r="I745" s="1028"/>
      <c r="J745" s="1102"/>
      <c r="K745" s="1028"/>
      <c r="L745" s="1028"/>
      <c r="M745" s="1028"/>
      <c r="N745" s="1028"/>
      <c r="O745" s="1028"/>
      <c r="P745" s="1028"/>
      <c r="Q745" s="1028"/>
      <c r="R745" s="1162"/>
      <c r="S745" s="713"/>
      <c r="T745" s="747"/>
      <c r="U745" s="1028"/>
      <c r="V745" s="1102"/>
      <c r="W745" s="1165"/>
      <c r="X745" s="1028"/>
      <c r="Y745" s="1028"/>
      <c r="Z745" s="1028"/>
      <c r="AA745" s="1028"/>
      <c r="AB745" s="1028"/>
      <c r="AC745" s="1028"/>
      <c r="AD745" s="1028"/>
      <c r="AE745" s="1028"/>
      <c r="AF745" s="1028"/>
      <c r="AG745" s="1028"/>
      <c r="AH745" s="1028"/>
      <c r="AI745" s="1028"/>
      <c r="AJ745" s="1028"/>
      <c r="AK745" s="1028"/>
      <c r="AL745" s="1028"/>
      <c r="AM745" s="1028"/>
      <c r="AN745" s="1028"/>
      <c r="AO745" s="1028"/>
      <c r="AP745" s="1028"/>
      <c r="AQ745" s="1028"/>
      <c r="AR745" s="1028"/>
      <c r="AS745" s="1028"/>
    </row>
    <row r="746" spans="1:45" ht="12.75" customHeight="1">
      <c r="A746" s="1028"/>
      <c r="B746" s="1028"/>
      <c r="C746" s="1028"/>
      <c r="D746" s="1102"/>
      <c r="E746" s="1028"/>
      <c r="F746" s="1028"/>
      <c r="G746" s="1028"/>
      <c r="H746" s="1028"/>
      <c r="I746" s="1028"/>
      <c r="J746" s="1102"/>
      <c r="K746" s="1028"/>
      <c r="L746" s="1028"/>
      <c r="M746" s="1028"/>
      <c r="N746" s="1028"/>
      <c r="O746" s="1028"/>
      <c r="P746" s="1028"/>
      <c r="Q746" s="1028"/>
      <c r="R746" s="1162"/>
      <c r="S746" s="713"/>
      <c r="T746" s="747"/>
      <c r="U746" s="1028"/>
      <c r="V746" s="1102"/>
      <c r="W746" s="1165"/>
      <c r="X746" s="1028"/>
      <c r="Y746" s="1028"/>
      <c r="Z746" s="1028"/>
      <c r="AA746" s="1028"/>
      <c r="AB746" s="1028"/>
      <c r="AC746" s="1028"/>
      <c r="AD746" s="1028"/>
      <c r="AE746" s="1028"/>
      <c r="AF746" s="1028"/>
      <c r="AG746" s="1028"/>
      <c r="AH746" s="1028"/>
      <c r="AI746" s="1028"/>
      <c r="AJ746" s="1028"/>
      <c r="AK746" s="1028"/>
      <c r="AL746" s="1028"/>
      <c r="AM746" s="1028"/>
      <c r="AN746" s="1028"/>
      <c r="AO746" s="1028"/>
      <c r="AP746" s="1028"/>
      <c r="AQ746" s="1028"/>
      <c r="AR746" s="1028"/>
      <c r="AS746" s="1028"/>
    </row>
    <row r="747" spans="1:45" ht="12.75" customHeight="1">
      <c r="A747" s="1028"/>
      <c r="B747" s="1028"/>
      <c r="C747" s="1028"/>
      <c r="D747" s="1102"/>
      <c r="E747" s="1028"/>
      <c r="F747" s="1028"/>
      <c r="G747" s="1028"/>
      <c r="H747" s="1028"/>
      <c r="I747" s="1028"/>
      <c r="J747" s="1102"/>
      <c r="K747" s="1028"/>
      <c r="L747" s="1028"/>
      <c r="M747" s="1028"/>
      <c r="N747" s="1028"/>
      <c r="O747" s="1028"/>
      <c r="P747" s="1028"/>
      <c r="Q747" s="1028"/>
      <c r="R747" s="1162"/>
      <c r="S747" s="713"/>
      <c r="T747" s="747"/>
      <c r="U747" s="1028"/>
      <c r="V747" s="1102"/>
      <c r="W747" s="1165"/>
      <c r="X747" s="1028"/>
      <c r="Y747" s="1028"/>
      <c r="Z747" s="1028"/>
      <c r="AA747" s="1028"/>
      <c r="AB747" s="1028"/>
      <c r="AC747" s="1028"/>
      <c r="AD747" s="1028"/>
      <c r="AE747" s="1028"/>
      <c r="AF747" s="1028"/>
      <c r="AG747" s="1028"/>
      <c r="AH747" s="1028"/>
      <c r="AI747" s="1028"/>
      <c r="AJ747" s="1028"/>
      <c r="AK747" s="1028"/>
      <c r="AL747" s="1028"/>
      <c r="AM747" s="1028"/>
      <c r="AN747" s="1028"/>
      <c r="AO747" s="1028"/>
      <c r="AP747" s="1028"/>
      <c r="AQ747" s="1028"/>
      <c r="AR747" s="1028"/>
      <c r="AS747" s="1028"/>
    </row>
    <row r="748" spans="1:45" ht="12.75" customHeight="1">
      <c r="A748" s="1028"/>
      <c r="B748" s="1028"/>
      <c r="C748" s="1028"/>
      <c r="D748" s="1102"/>
      <c r="E748" s="1028"/>
      <c r="F748" s="1028"/>
      <c r="G748" s="1028"/>
      <c r="H748" s="1028"/>
      <c r="I748" s="1028"/>
      <c r="J748" s="1102"/>
      <c r="K748" s="1028"/>
      <c r="L748" s="1028"/>
      <c r="M748" s="1028"/>
      <c r="N748" s="1028"/>
      <c r="O748" s="1028"/>
      <c r="P748" s="1028"/>
      <c r="Q748" s="1028"/>
      <c r="R748" s="1162"/>
      <c r="S748" s="713"/>
      <c r="T748" s="747"/>
      <c r="U748" s="1028"/>
      <c r="V748" s="1102"/>
      <c r="W748" s="1165"/>
      <c r="X748" s="1028"/>
      <c r="Y748" s="1028"/>
      <c r="Z748" s="1028"/>
      <c r="AA748" s="1028"/>
      <c r="AB748" s="1028"/>
      <c r="AC748" s="1028"/>
      <c r="AD748" s="1028"/>
      <c r="AE748" s="1028"/>
      <c r="AF748" s="1028"/>
      <c r="AG748" s="1028"/>
      <c r="AH748" s="1028"/>
      <c r="AI748" s="1028"/>
      <c r="AJ748" s="1028"/>
      <c r="AK748" s="1028"/>
      <c r="AL748" s="1028"/>
      <c r="AM748" s="1028"/>
      <c r="AN748" s="1028"/>
      <c r="AO748" s="1028"/>
      <c r="AP748" s="1028"/>
      <c r="AQ748" s="1028"/>
      <c r="AR748" s="1028"/>
      <c r="AS748" s="1028"/>
    </row>
    <row r="749" spans="1:45" ht="12.75" customHeight="1">
      <c r="A749" s="1028"/>
      <c r="B749" s="1028"/>
      <c r="C749" s="1028"/>
      <c r="D749" s="1102"/>
      <c r="E749" s="1028"/>
      <c r="F749" s="1028"/>
      <c r="G749" s="1028"/>
      <c r="H749" s="1028"/>
      <c r="I749" s="1028"/>
      <c r="J749" s="1102"/>
      <c r="K749" s="1028"/>
      <c r="L749" s="1028"/>
      <c r="M749" s="1028"/>
      <c r="N749" s="1028"/>
      <c r="O749" s="1028"/>
      <c r="P749" s="1028"/>
      <c r="Q749" s="1028"/>
      <c r="R749" s="1162"/>
      <c r="S749" s="713"/>
      <c r="T749" s="747"/>
      <c r="U749" s="1028"/>
      <c r="V749" s="1102"/>
      <c r="W749" s="1165"/>
      <c r="X749" s="1028"/>
      <c r="Y749" s="1028"/>
      <c r="Z749" s="1028"/>
      <c r="AA749" s="1028"/>
      <c r="AB749" s="1028"/>
      <c r="AC749" s="1028"/>
      <c r="AD749" s="1028"/>
      <c r="AE749" s="1028"/>
      <c r="AF749" s="1028"/>
      <c r="AG749" s="1028"/>
      <c r="AH749" s="1028"/>
      <c r="AI749" s="1028"/>
      <c r="AJ749" s="1028"/>
      <c r="AK749" s="1028"/>
      <c r="AL749" s="1028"/>
      <c r="AM749" s="1028"/>
      <c r="AN749" s="1028"/>
      <c r="AO749" s="1028"/>
      <c r="AP749" s="1028"/>
      <c r="AQ749" s="1028"/>
      <c r="AR749" s="1028"/>
      <c r="AS749" s="1028"/>
    </row>
    <row r="750" spans="1:45" ht="12.75" customHeight="1">
      <c r="A750" s="1028"/>
      <c r="B750" s="1028"/>
      <c r="C750" s="1028"/>
      <c r="D750" s="1102"/>
      <c r="E750" s="1028"/>
      <c r="F750" s="1028"/>
      <c r="G750" s="1028"/>
      <c r="H750" s="1028"/>
      <c r="I750" s="1028"/>
      <c r="J750" s="1102"/>
      <c r="K750" s="1028"/>
      <c r="L750" s="1028"/>
      <c r="M750" s="1028"/>
      <c r="N750" s="1028"/>
      <c r="O750" s="1028"/>
      <c r="P750" s="1028"/>
      <c r="Q750" s="1028"/>
      <c r="R750" s="1162"/>
      <c r="S750" s="713"/>
      <c r="T750" s="747"/>
      <c r="U750" s="1028"/>
      <c r="V750" s="1102"/>
      <c r="W750" s="1165"/>
      <c r="X750" s="1028"/>
      <c r="Y750" s="1028"/>
      <c r="Z750" s="1028"/>
      <c r="AA750" s="1028"/>
      <c r="AB750" s="1028"/>
      <c r="AC750" s="1028"/>
      <c r="AD750" s="1028"/>
      <c r="AE750" s="1028"/>
      <c r="AF750" s="1028"/>
      <c r="AG750" s="1028"/>
      <c r="AH750" s="1028"/>
      <c r="AI750" s="1028"/>
      <c r="AJ750" s="1028"/>
      <c r="AK750" s="1028"/>
      <c r="AL750" s="1028"/>
      <c r="AM750" s="1028"/>
      <c r="AN750" s="1028"/>
      <c r="AO750" s="1028"/>
      <c r="AP750" s="1028"/>
      <c r="AQ750" s="1028"/>
      <c r="AR750" s="1028"/>
      <c r="AS750" s="1028"/>
    </row>
    <row r="751" spans="1:45" ht="12.75" customHeight="1">
      <c r="A751" s="1028"/>
      <c r="B751" s="1028"/>
      <c r="C751" s="1028"/>
      <c r="D751" s="1102"/>
      <c r="E751" s="1028"/>
      <c r="F751" s="1028"/>
      <c r="G751" s="1028"/>
      <c r="H751" s="1028"/>
      <c r="I751" s="1028"/>
      <c r="J751" s="1102"/>
      <c r="K751" s="1028"/>
      <c r="L751" s="1028"/>
      <c r="M751" s="1028"/>
      <c r="N751" s="1028"/>
      <c r="O751" s="1028"/>
      <c r="P751" s="1028"/>
      <c r="Q751" s="1028"/>
      <c r="R751" s="1162"/>
      <c r="S751" s="713"/>
      <c r="T751" s="747"/>
      <c r="U751" s="1028"/>
      <c r="V751" s="1102"/>
      <c r="W751" s="1165"/>
      <c r="X751" s="1028"/>
      <c r="Y751" s="1028"/>
      <c r="Z751" s="1028"/>
      <c r="AA751" s="1028"/>
      <c r="AB751" s="1028"/>
      <c r="AC751" s="1028"/>
      <c r="AD751" s="1028"/>
      <c r="AE751" s="1028"/>
      <c r="AF751" s="1028"/>
      <c r="AG751" s="1028"/>
      <c r="AH751" s="1028"/>
      <c r="AI751" s="1028"/>
      <c r="AJ751" s="1028"/>
      <c r="AK751" s="1028"/>
      <c r="AL751" s="1028"/>
      <c r="AM751" s="1028"/>
      <c r="AN751" s="1028"/>
      <c r="AO751" s="1028"/>
      <c r="AP751" s="1028"/>
      <c r="AQ751" s="1028"/>
      <c r="AR751" s="1028"/>
      <c r="AS751" s="1028"/>
    </row>
    <row r="752" spans="1:45" ht="12.75" customHeight="1">
      <c r="A752" s="1028"/>
      <c r="B752" s="1028"/>
      <c r="C752" s="1028"/>
      <c r="D752" s="1102"/>
      <c r="E752" s="1028"/>
      <c r="F752" s="1028"/>
      <c r="G752" s="1028"/>
      <c r="H752" s="1028"/>
      <c r="I752" s="1028"/>
      <c r="J752" s="1102"/>
      <c r="K752" s="1028"/>
      <c r="L752" s="1028"/>
      <c r="M752" s="1028"/>
      <c r="N752" s="1028"/>
      <c r="O752" s="1028"/>
      <c r="P752" s="1028"/>
      <c r="Q752" s="1028"/>
      <c r="R752" s="1162"/>
      <c r="S752" s="713"/>
      <c r="T752" s="747"/>
      <c r="U752" s="1028"/>
      <c r="V752" s="1102"/>
      <c r="W752" s="1165"/>
      <c r="X752" s="1028"/>
      <c r="Y752" s="1028"/>
      <c r="Z752" s="1028"/>
      <c r="AA752" s="1028"/>
      <c r="AB752" s="1028"/>
      <c r="AC752" s="1028"/>
      <c r="AD752" s="1028"/>
      <c r="AE752" s="1028"/>
      <c r="AF752" s="1028"/>
      <c r="AG752" s="1028"/>
      <c r="AH752" s="1028"/>
      <c r="AI752" s="1028"/>
      <c r="AJ752" s="1028"/>
      <c r="AK752" s="1028"/>
      <c r="AL752" s="1028"/>
      <c r="AM752" s="1028"/>
      <c r="AN752" s="1028"/>
      <c r="AO752" s="1028"/>
      <c r="AP752" s="1028"/>
      <c r="AQ752" s="1028"/>
      <c r="AR752" s="1028"/>
      <c r="AS752" s="1028"/>
    </row>
    <row r="753" spans="1:45" ht="12.75" customHeight="1">
      <c r="A753" s="1028"/>
      <c r="B753" s="1028"/>
      <c r="C753" s="1028"/>
      <c r="D753" s="1102"/>
      <c r="E753" s="1028"/>
      <c r="F753" s="1028"/>
      <c r="G753" s="1028"/>
      <c r="H753" s="1028"/>
      <c r="I753" s="1028"/>
      <c r="J753" s="1102"/>
      <c r="K753" s="1028"/>
      <c r="L753" s="1028"/>
      <c r="M753" s="1028"/>
      <c r="N753" s="1028"/>
      <c r="O753" s="1028"/>
      <c r="P753" s="1028"/>
      <c r="Q753" s="1028"/>
      <c r="R753" s="1162"/>
      <c r="S753" s="713"/>
      <c r="T753" s="747"/>
      <c r="U753" s="1028"/>
      <c r="V753" s="1102"/>
      <c r="W753" s="1165"/>
      <c r="X753" s="1028"/>
      <c r="Y753" s="1028"/>
      <c r="Z753" s="1028"/>
      <c r="AA753" s="1028"/>
      <c r="AB753" s="1028"/>
      <c r="AC753" s="1028"/>
      <c r="AD753" s="1028"/>
      <c r="AE753" s="1028"/>
      <c r="AF753" s="1028"/>
      <c r="AG753" s="1028"/>
      <c r="AH753" s="1028"/>
      <c r="AI753" s="1028"/>
      <c r="AJ753" s="1028"/>
      <c r="AK753" s="1028"/>
      <c r="AL753" s="1028"/>
      <c r="AM753" s="1028"/>
      <c r="AN753" s="1028"/>
      <c r="AO753" s="1028"/>
      <c r="AP753" s="1028"/>
      <c r="AQ753" s="1028"/>
      <c r="AR753" s="1028"/>
      <c r="AS753" s="1028"/>
    </row>
    <row r="754" spans="1:45" ht="12.75" customHeight="1">
      <c r="A754" s="1028"/>
      <c r="B754" s="1028"/>
      <c r="C754" s="1028"/>
      <c r="D754" s="1102"/>
      <c r="E754" s="1028"/>
      <c r="F754" s="1028"/>
      <c r="G754" s="1028"/>
      <c r="H754" s="1028"/>
      <c r="I754" s="1028"/>
      <c r="J754" s="1102"/>
      <c r="K754" s="1028"/>
      <c r="L754" s="1028"/>
      <c r="M754" s="1028"/>
      <c r="N754" s="1028"/>
      <c r="O754" s="1028"/>
      <c r="P754" s="1028"/>
      <c r="Q754" s="1028"/>
      <c r="R754" s="1162"/>
      <c r="S754" s="713"/>
      <c r="T754" s="747"/>
      <c r="U754" s="1028"/>
      <c r="V754" s="1102"/>
      <c r="W754" s="1165"/>
      <c r="X754" s="1028"/>
      <c r="Y754" s="1028"/>
      <c r="Z754" s="1028"/>
      <c r="AA754" s="1028"/>
      <c r="AB754" s="1028"/>
      <c r="AC754" s="1028"/>
      <c r="AD754" s="1028"/>
      <c r="AE754" s="1028"/>
      <c r="AF754" s="1028"/>
      <c r="AG754" s="1028"/>
      <c r="AH754" s="1028"/>
      <c r="AI754" s="1028"/>
      <c r="AJ754" s="1028"/>
      <c r="AK754" s="1028"/>
      <c r="AL754" s="1028"/>
      <c r="AM754" s="1028"/>
      <c r="AN754" s="1028"/>
      <c r="AO754" s="1028"/>
      <c r="AP754" s="1028"/>
      <c r="AQ754" s="1028"/>
      <c r="AR754" s="1028"/>
      <c r="AS754" s="1028"/>
    </row>
    <row r="755" spans="1:45" ht="12.75" customHeight="1">
      <c r="A755" s="1028"/>
      <c r="B755" s="1028"/>
      <c r="C755" s="1028"/>
      <c r="D755" s="1102"/>
      <c r="E755" s="1028"/>
      <c r="F755" s="1028"/>
      <c r="G755" s="1028"/>
      <c r="H755" s="1028"/>
      <c r="I755" s="1028"/>
      <c r="J755" s="1102"/>
      <c r="K755" s="1028"/>
      <c r="L755" s="1028"/>
      <c r="M755" s="1028"/>
      <c r="N755" s="1028"/>
      <c r="O755" s="1028"/>
      <c r="P755" s="1028"/>
      <c r="Q755" s="1028"/>
      <c r="R755" s="1162"/>
      <c r="S755" s="713"/>
      <c r="T755" s="747"/>
      <c r="U755" s="1028"/>
      <c r="V755" s="1102"/>
      <c r="W755" s="1165"/>
      <c r="X755" s="1028"/>
      <c r="Y755" s="1028"/>
      <c r="Z755" s="1028"/>
      <c r="AA755" s="1028"/>
      <c r="AB755" s="1028"/>
      <c r="AC755" s="1028"/>
      <c r="AD755" s="1028"/>
      <c r="AE755" s="1028"/>
      <c r="AF755" s="1028"/>
      <c r="AG755" s="1028"/>
      <c r="AH755" s="1028"/>
      <c r="AI755" s="1028"/>
      <c r="AJ755" s="1028"/>
      <c r="AK755" s="1028"/>
      <c r="AL755" s="1028"/>
      <c r="AM755" s="1028"/>
      <c r="AN755" s="1028"/>
      <c r="AO755" s="1028"/>
      <c r="AP755" s="1028"/>
      <c r="AQ755" s="1028"/>
      <c r="AR755" s="1028"/>
      <c r="AS755" s="1028"/>
    </row>
    <row r="756" spans="1:45" ht="12.75" customHeight="1">
      <c r="A756" s="1028"/>
      <c r="B756" s="1028"/>
      <c r="C756" s="1028"/>
      <c r="D756" s="1102"/>
      <c r="E756" s="1028"/>
      <c r="F756" s="1028"/>
      <c r="G756" s="1028"/>
      <c r="H756" s="1028"/>
      <c r="I756" s="1028"/>
      <c r="J756" s="1102"/>
      <c r="K756" s="1028"/>
      <c r="L756" s="1028"/>
      <c r="M756" s="1028"/>
      <c r="N756" s="1028"/>
      <c r="O756" s="1028"/>
      <c r="P756" s="1028"/>
      <c r="Q756" s="1028"/>
      <c r="R756" s="1162"/>
      <c r="S756" s="713"/>
      <c r="T756" s="747"/>
      <c r="U756" s="1028"/>
      <c r="V756" s="1102"/>
      <c r="W756" s="1165"/>
      <c r="X756" s="1028"/>
      <c r="Y756" s="1028"/>
      <c r="Z756" s="1028"/>
      <c r="AA756" s="1028"/>
      <c r="AB756" s="1028"/>
      <c r="AC756" s="1028"/>
      <c r="AD756" s="1028"/>
      <c r="AE756" s="1028"/>
      <c r="AF756" s="1028"/>
      <c r="AG756" s="1028"/>
      <c r="AH756" s="1028"/>
      <c r="AI756" s="1028"/>
      <c r="AJ756" s="1028"/>
      <c r="AK756" s="1028"/>
      <c r="AL756" s="1028"/>
      <c r="AM756" s="1028"/>
      <c r="AN756" s="1028"/>
      <c r="AO756" s="1028"/>
      <c r="AP756" s="1028"/>
      <c r="AQ756" s="1028"/>
      <c r="AR756" s="1028"/>
      <c r="AS756" s="1028"/>
    </row>
    <row r="757" spans="1:45" ht="12.75" customHeight="1">
      <c r="A757" s="1028"/>
      <c r="B757" s="1028"/>
      <c r="C757" s="1028"/>
      <c r="D757" s="1102"/>
      <c r="E757" s="1028"/>
      <c r="F757" s="1028"/>
      <c r="G757" s="1028"/>
      <c r="H757" s="1028"/>
      <c r="I757" s="1028"/>
      <c r="J757" s="1102"/>
      <c r="K757" s="1028"/>
      <c r="L757" s="1028"/>
      <c r="M757" s="1028"/>
      <c r="N757" s="1028"/>
      <c r="O757" s="1028"/>
      <c r="P757" s="1028"/>
      <c r="Q757" s="1028"/>
      <c r="R757" s="1162"/>
      <c r="S757" s="713"/>
      <c r="T757" s="747"/>
      <c r="U757" s="1028"/>
      <c r="V757" s="1102"/>
      <c r="W757" s="1165"/>
      <c r="X757" s="1028"/>
      <c r="Y757" s="1028"/>
      <c r="Z757" s="1028"/>
      <c r="AA757" s="1028"/>
      <c r="AB757" s="1028"/>
      <c r="AC757" s="1028"/>
      <c r="AD757" s="1028"/>
      <c r="AE757" s="1028"/>
      <c r="AF757" s="1028"/>
      <c r="AG757" s="1028"/>
      <c r="AH757" s="1028"/>
      <c r="AI757" s="1028"/>
      <c r="AJ757" s="1028"/>
      <c r="AK757" s="1028"/>
      <c r="AL757" s="1028"/>
      <c r="AM757" s="1028"/>
      <c r="AN757" s="1028"/>
      <c r="AO757" s="1028"/>
      <c r="AP757" s="1028"/>
      <c r="AQ757" s="1028"/>
      <c r="AR757" s="1028"/>
      <c r="AS757" s="1028"/>
    </row>
    <row r="758" spans="1:45" ht="12.75" customHeight="1">
      <c r="A758" s="1028"/>
      <c r="B758" s="1028"/>
      <c r="C758" s="1028"/>
      <c r="D758" s="1102"/>
      <c r="E758" s="1028"/>
      <c r="F758" s="1028"/>
      <c r="G758" s="1028"/>
      <c r="H758" s="1028"/>
      <c r="I758" s="1028"/>
      <c r="J758" s="1102"/>
      <c r="K758" s="1028"/>
      <c r="L758" s="1028"/>
      <c r="M758" s="1028"/>
      <c r="N758" s="1028"/>
      <c r="O758" s="1028"/>
      <c r="P758" s="1028"/>
      <c r="Q758" s="1028"/>
      <c r="R758" s="1162"/>
      <c r="S758" s="713"/>
      <c r="T758" s="747"/>
      <c r="U758" s="1028"/>
      <c r="V758" s="1102"/>
      <c r="W758" s="1165"/>
      <c r="X758" s="1028"/>
      <c r="Y758" s="1028"/>
      <c r="Z758" s="1028"/>
      <c r="AA758" s="1028"/>
      <c r="AB758" s="1028"/>
      <c r="AC758" s="1028"/>
      <c r="AD758" s="1028"/>
      <c r="AE758" s="1028"/>
      <c r="AF758" s="1028"/>
      <c r="AG758" s="1028"/>
      <c r="AH758" s="1028"/>
      <c r="AI758" s="1028"/>
      <c r="AJ758" s="1028"/>
      <c r="AK758" s="1028"/>
      <c r="AL758" s="1028"/>
      <c r="AM758" s="1028"/>
      <c r="AN758" s="1028"/>
      <c r="AO758" s="1028"/>
      <c r="AP758" s="1028"/>
      <c r="AQ758" s="1028"/>
      <c r="AR758" s="1028"/>
      <c r="AS758" s="1028"/>
    </row>
    <row r="759" spans="1:45" ht="12.75" customHeight="1">
      <c r="A759" s="1028"/>
      <c r="B759" s="1028"/>
      <c r="C759" s="1028"/>
      <c r="D759" s="1102"/>
      <c r="E759" s="1028"/>
      <c r="F759" s="1028"/>
      <c r="G759" s="1028"/>
      <c r="H759" s="1028"/>
      <c r="I759" s="1028"/>
      <c r="J759" s="1102"/>
      <c r="K759" s="1028"/>
      <c r="L759" s="1028"/>
      <c r="M759" s="1028"/>
      <c r="N759" s="1028"/>
      <c r="O759" s="1028"/>
      <c r="P759" s="1028"/>
      <c r="Q759" s="1028"/>
      <c r="R759" s="1162"/>
      <c r="S759" s="713"/>
      <c r="T759" s="747"/>
      <c r="U759" s="1028"/>
      <c r="V759" s="1102"/>
      <c r="W759" s="1165"/>
      <c r="X759" s="1028"/>
      <c r="Y759" s="1028"/>
      <c r="Z759" s="1028"/>
      <c r="AA759" s="1028"/>
      <c r="AB759" s="1028"/>
      <c r="AC759" s="1028"/>
      <c r="AD759" s="1028"/>
      <c r="AE759" s="1028"/>
      <c r="AF759" s="1028"/>
      <c r="AG759" s="1028"/>
      <c r="AH759" s="1028"/>
      <c r="AI759" s="1028"/>
      <c r="AJ759" s="1028"/>
      <c r="AK759" s="1028"/>
      <c r="AL759" s="1028"/>
      <c r="AM759" s="1028"/>
      <c r="AN759" s="1028"/>
      <c r="AO759" s="1028"/>
      <c r="AP759" s="1028"/>
      <c r="AQ759" s="1028"/>
      <c r="AR759" s="1028"/>
      <c r="AS759" s="1028"/>
    </row>
    <row r="760" spans="1:45" ht="12.75" customHeight="1">
      <c r="A760" s="1028"/>
      <c r="B760" s="1028"/>
      <c r="C760" s="1028"/>
      <c r="D760" s="1102"/>
      <c r="E760" s="1028"/>
      <c r="F760" s="1028"/>
      <c r="G760" s="1028"/>
      <c r="H760" s="1028"/>
      <c r="I760" s="1028"/>
      <c r="J760" s="1102"/>
      <c r="K760" s="1028"/>
      <c r="L760" s="1028"/>
      <c r="M760" s="1028"/>
      <c r="N760" s="1028"/>
      <c r="O760" s="1028"/>
      <c r="P760" s="1028"/>
      <c r="Q760" s="1028"/>
      <c r="R760" s="1162"/>
      <c r="S760" s="713"/>
      <c r="T760" s="747"/>
      <c r="U760" s="1028"/>
      <c r="V760" s="1102"/>
      <c r="W760" s="1165"/>
      <c r="X760" s="1028"/>
      <c r="Y760" s="1028"/>
      <c r="Z760" s="1028"/>
      <c r="AA760" s="1028"/>
      <c r="AB760" s="1028"/>
      <c r="AC760" s="1028"/>
      <c r="AD760" s="1028"/>
      <c r="AE760" s="1028"/>
      <c r="AF760" s="1028"/>
      <c r="AG760" s="1028"/>
      <c r="AH760" s="1028"/>
      <c r="AI760" s="1028"/>
      <c r="AJ760" s="1028"/>
      <c r="AK760" s="1028"/>
      <c r="AL760" s="1028"/>
      <c r="AM760" s="1028"/>
      <c r="AN760" s="1028"/>
      <c r="AO760" s="1028"/>
      <c r="AP760" s="1028"/>
      <c r="AQ760" s="1028"/>
      <c r="AR760" s="1028"/>
      <c r="AS760" s="1028"/>
    </row>
    <row r="761" spans="1:45" ht="12.75" customHeight="1">
      <c r="A761" s="1028"/>
      <c r="B761" s="1028"/>
      <c r="C761" s="1028"/>
      <c r="D761" s="1102"/>
      <c r="E761" s="1028"/>
      <c r="F761" s="1028"/>
      <c r="G761" s="1028"/>
      <c r="H761" s="1028"/>
      <c r="I761" s="1028"/>
      <c r="J761" s="1102"/>
      <c r="K761" s="1028"/>
      <c r="L761" s="1028"/>
      <c r="M761" s="1028"/>
      <c r="N761" s="1028"/>
      <c r="O761" s="1028"/>
      <c r="P761" s="1028"/>
      <c r="Q761" s="1028"/>
      <c r="R761" s="1162"/>
      <c r="S761" s="713"/>
      <c r="T761" s="747"/>
      <c r="U761" s="1028"/>
      <c r="V761" s="1102"/>
      <c r="W761" s="1165"/>
      <c r="X761" s="1028"/>
      <c r="Y761" s="1028"/>
      <c r="Z761" s="1028"/>
      <c r="AA761" s="1028"/>
      <c r="AB761" s="1028"/>
      <c r="AC761" s="1028"/>
      <c r="AD761" s="1028"/>
      <c r="AE761" s="1028"/>
      <c r="AF761" s="1028"/>
      <c r="AG761" s="1028"/>
      <c r="AH761" s="1028"/>
      <c r="AI761" s="1028"/>
      <c r="AJ761" s="1028"/>
      <c r="AK761" s="1028"/>
      <c r="AL761" s="1028"/>
      <c r="AM761" s="1028"/>
      <c r="AN761" s="1028"/>
      <c r="AO761" s="1028"/>
      <c r="AP761" s="1028"/>
      <c r="AQ761" s="1028"/>
      <c r="AR761" s="1028"/>
      <c r="AS761" s="1028"/>
    </row>
    <row r="762" spans="1:45" ht="12.75" customHeight="1">
      <c r="A762" s="1028"/>
      <c r="B762" s="1028"/>
      <c r="C762" s="1028"/>
      <c r="D762" s="1102"/>
      <c r="E762" s="1028"/>
      <c r="F762" s="1028"/>
      <c r="G762" s="1028"/>
      <c r="H762" s="1028"/>
      <c r="I762" s="1028"/>
      <c r="J762" s="1102"/>
      <c r="K762" s="1028"/>
      <c r="L762" s="1028"/>
      <c r="M762" s="1028"/>
      <c r="N762" s="1028"/>
      <c r="O762" s="1028"/>
      <c r="P762" s="1028"/>
      <c r="Q762" s="1028"/>
      <c r="R762" s="1162"/>
      <c r="S762" s="713"/>
      <c r="T762" s="747"/>
      <c r="U762" s="1028"/>
      <c r="V762" s="1102"/>
      <c r="W762" s="1165"/>
      <c r="X762" s="1028"/>
      <c r="Y762" s="1028"/>
      <c r="Z762" s="1028"/>
      <c r="AA762" s="1028"/>
      <c r="AB762" s="1028"/>
      <c r="AC762" s="1028"/>
      <c r="AD762" s="1028"/>
      <c r="AE762" s="1028"/>
      <c r="AF762" s="1028"/>
      <c r="AG762" s="1028"/>
      <c r="AH762" s="1028"/>
      <c r="AI762" s="1028"/>
      <c r="AJ762" s="1028"/>
      <c r="AK762" s="1028"/>
      <c r="AL762" s="1028"/>
      <c r="AM762" s="1028"/>
      <c r="AN762" s="1028"/>
      <c r="AO762" s="1028"/>
      <c r="AP762" s="1028"/>
      <c r="AQ762" s="1028"/>
      <c r="AR762" s="1028"/>
      <c r="AS762" s="1028"/>
    </row>
    <row r="763" spans="1:45" ht="12.75" customHeight="1">
      <c r="A763" s="1028"/>
      <c r="B763" s="1028"/>
      <c r="C763" s="1028"/>
      <c r="D763" s="1102"/>
      <c r="E763" s="1028"/>
      <c r="F763" s="1028"/>
      <c r="G763" s="1028"/>
      <c r="H763" s="1028"/>
      <c r="I763" s="1028"/>
      <c r="J763" s="1102"/>
      <c r="K763" s="1028"/>
      <c r="L763" s="1028"/>
      <c r="M763" s="1028"/>
      <c r="N763" s="1028"/>
      <c r="O763" s="1028"/>
      <c r="P763" s="1028"/>
      <c r="Q763" s="1028"/>
      <c r="R763" s="1162"/>
      <c r="S763" s="713"/>
      <c r="T763" s="747"/>
      <c r="U763" s="1028"/>
      <c r="V763" s="1102"/>
      <c r="W763" s="1165"/>
      <c r="X763" s="1028"/>
      <c r="Y763" s="1028"/>
      <c r="Z763" s="1028"/>
      <c r="AA763" s="1028"/>
      <c r="AB763" s="1028"/>
      <c r="AC763" s="1028"/>
      <c r="AD763" s="1028"/>
      <c r="AE763" s="1028"/>
      <c r="AF763" s="1028"/>
      <c r="AG763" s="1028"/>
      <c r="AH763" s="1028"/>
      <c r="AI763" s="1028"/>
      <c r="AJ763" s="1028"/>
      <c r="AK763" s="1028"/>
      <c r="AL763" s="1028"/>
      <c r="AM763" s="1028"/>
      <c r="AN763" s="1028"/>
      <c r="AO763" s="1028"/>
      <c r="AP763" s="1028"/>
      <c r="AQ763" s="1028"/>
      <c r="AR763" s="1028"/>
      <c r="AS763" s="1028"/>
    </row>
    <row r="764" spans="1:45" ht="12.75" customHeight="1">
      <c r="A764" s="1028"/>
      <c r="B764" s="1028"/>
      <c r="C764" s="1028"/>
      <c r="D764" s="1102"/>
      <c r="E764" s="1028"/>
      <c r="F764" s="1028"/>
      <c r="G764" s="1028"/>
      <c r="H764" s="1028"/>
      <c r="I764" s="1028"/>
      <c r="J764" s="1102"/>
      <c r="K764" s="1028"/>
      <c r="L764" s="1028"/>
      <c r="M764" s="1028"/>
      <c r="N764" s="1028"/>
      <c r="O764" s="1028"/>
      <c r="P764" s="1028"/>
      <c r="Q764" s="1028"/>
      <c r="R764" s="1162"/>
      <c r="S764" s="713"/>
      <c r="T764" s="747"/>
      <c r="U764" s="1028"/>
      <c r="V764" s="1102"/>
      <c r="W764" s="1165"/>
      <c r="X764" s="1028"/>
      <c r="Y764" s="1028"/>
      <c r="Z764" s="1028"/>
      <c r="AA764" s="1028"/>
      <c r="AB764" s="1028"/>
      <c r="AC764" s="1028"/>
      <c r="AD764" s="1028"/>
      <c r="AE764" s="1028"/>
      <c r="AF764" s="1028"/>
      <c r="AG764" s="1028"/>
      <c r="AH764" s="1028"/>
      <c r="AI764" s="1028"/>
      <c r="AJ764" s="1028"/>
      <c r="AK764" s="1028"/>
      <c r="AL764" s="1028"/>
      <c r="AM764" s="1028"/>
      <c r="AN764" s="1028"/>
      <c r="AO764" s="1028"/>
      <c r="AP764" s="1028"/>
      <c r="AQ764" s="1028"/>
      <c r="AR764" s="1028"/>
      <c r="AS764" s="1028"/>
    </row>
    <row r="765" spans="1:45" ht="12.75" customHeight="1">
      <c r="A765" s="1028"/>
      <c r="B765" s="1028"/>
      <c r="C765" s="1028"/>
      <c r="D765" s="1102"/>
      <c r="E765" s="1028"/>
      <c r="F765" s="1028"/>
      <c r="G765" s="1028"/>
      <c r="H765" s="1028"/>
      <c r="I765" s="1028"/>
      <c r="J765" s="1102"/>
      <c r="K765" s="1028"/>
      <c r="L765" s="1028"/>
      <c r="M765" s="1028"/>
      <c r="N765" s="1028"/>
      <c r="O765" s="1028"/>
      <c r="P765" s="1028"/>
      <c r="Q765" s="1028"/>
      <c r="R765" s="1162"/>
      <c r="S765" s="713"/>
      <c r="T765" s="747"/>
      <c r="U765" s="1028"/>
      <c r="V765" s="1102"/>
      <c r="W765" s="1165"/>
      <c r="X765" s="1028"/>
      <c r="Y765" s="1028"/>
      <c r="Z765" s="1028"/>
      <c r="AA765" s="1028"/>
      <c r="AB765" s="1028"/>
      <c r="AC765" s="1028"/>
      <c r="AD765" s="1028"/>
      <c r="AE765" s="1028"/>
      <c r="AF765" s="1028"/>
      <c r="AG765" s="1028"/>
      <c r="AH765" s="1028"/>
      <c r="AI765" s="1028"/>
      <c r="AJ765" s="1028"/>
      <c r="AK765" s="1028"/>
      <c r="AL765" s="1028"/>
      <c r="AM765" s="1028"/>
      <c r="AN765" s="1028"/>
      <c r="AO765" s="1028"/>
      <c r="AP765" s="1028"/>
      <c r="AQ765" s="1028"/>
      <c r="AR765" s="1028"/>
      <c r="AS765" s="1028"/>
    </row>
    <row r="766" spans="1:45" ht="12.75" customHeight="1">
      <c r="A766" s="1028"/>
      <c r="B766" s="1028"/>
      <c r="C766" s="1028"/>
      <c r="D766" s="1102"/>
      <c r="E766" s="1028"/>
      <c r="F766" s="1028"/>
      <c r="G766" s="1028"/>
      <c r="H766" s="1028"/>
      <c r="I766" s="1028"/>
      <c r="J766" s="1102"/>
      <c r="K766" s="1028"/>
      <c r="L766" s="1028"/>
      <c r="M766" s="1028"/>
      <c r="N766" s="1028"/>
      <c r="O766" s="1028"/>
      <c r="P766" s="1028"/>
      <c r="Q766" s="1028"/>
      <c r="R766" s="1162"/>
      <c r="S766" s="713"/>
      <c r="T766" s="747"/>
      <c r="U766" s="1028"/>
      <c r="V766" s="1102"/>
      <c r="W766" s="1165"/>
      <c r="X766" s="1028"/>
      <c r="Y766" s="1028"/>
      <c r="Z766" s="1028"/>
      <c r="AA766" s="1028"/>
      <c r="AB766" s="1028"/>
      <c r="AC766" s="1028"/>
      <c r="AD766" s="1028"/>
      <c r="AE766" s="1028"/>
      <c r="AF766" s="1028"/>
      <c r="AG766" s="1028"/>
      <c r="AH766" s="1028"/>
      <c r="AI766" s="1028"/>
      <c r="AJ766" s="1028"/>
      <c r="AK766" s="1028"/>
      <c r="AL766" s="1028"/>
      <c r="AM766" s="1028"/>
      <c r="AN766" s="1028"/>
      <c r="AO766" s="1028"/>
      <c r="AP766" s="1028"/>
      <c r="AQ766" s="1028"/>
      <c r="AR766" s="1028"/>
      <c r="AS766" s="1028"/>
    </row>
    <row r="767" spans="1:45" ht="12.75" customHeight="1">
      <c r="A767" s="1028"/>
      <c r="B767" s="1028"/>
      <c r="C767" s="1028"/>
      <c r="D767" s="1102"/>
      <c r="E767" s="1028"/>
      <c r="F767" s="1028"/>
      <c r="G767" s="1028"/>
      <c r="H767" s="1028"/>
      <c r="I767" s="1028"/>
      <c r="J767" s="1102"/>
      <c r="K767" s="1028"/>
      <c r="L767" s="1028"/>
      <c r="M767" s="1028"/>
      <c r="N767" s="1028"/>
      <c r="O767" s="1028"/>
      <c r="P767" s="1028"/>
      <c r="Q767" s="1028"/>
      <c r="R767" s="1162"/>
      <c r="S767" s="713"/>
      <c r="T767" s="747"/>
      <c r="U767" s="1028"/>
      <c r="V767" s="1102"/>
      <c r="W767" s="1165"/>
      <c r="X767" s="1028"/>
      <c r="Y767" s="1028"/>
      <c r="Z767" s="1028"/>
      <c r="AA767" s="1028"/>
      <c r="AB767" s="1028"/>
      <c r="AC767" s="1028"/>
      <c r="AD767" s="1028"/>
      <c r="AE767" s="1028"/>
      <c r="AF767" s="1028"/>
      <c r="AG767" s="1028"/>
      <c r="AH767" s="1028"/>
      <c r="AI767" s="1028"/>
      <c r="AJ767" s="1028"/>
      <c r="AK767" s="1028"/>
      <c r="AL767" s="1028"/>
      <c r="AM767" s="1028"/>
      <c r="AN767" s="1028"/>
      <c r="AO767" s="1028"/>
      <c r="AP767" s="1028"/>
      <c r="AQ767" s="1028"/>
      <c r="AR767" s="1028"/>
      <c r="AS767" s="1028"/>
    </row>
    <row r="768" spans="1:45" ht="12.75" customHeight="1">
      <c r="A768" s="1028"/>
      <c r="B768" s="1028"/>
      <c r="C768" s="1028"/>
      <c r="D768" s="1102"/>
      <c r="E768" s="1028"/>
      <c r="F768" s="1028"/>
      <c r="G768" s="1028"/>
      <c r="H768" s="1028"/>
      <c r="I768" s="1028"/>
      <c r="J768" s="1102"/>
      <c r="K768" s="1028"/>
      <c r="L768" s="1028"/>
      <c r="M768" s="1028"/>
      <c r="N768" s="1028"/>
      <c r="O768" s="1028"/>
      <c r="P768" s="1028"/>
      <c r="Q768" s="1028"/>
      <c r="R768" s="1162"/>
      <c r="S768" s="713"/>
      <c r="T768" s="747"/>
      <c r="U768" s="1028"/>
      <c r="V768" s="1102"/>
      <c r="W768" s="1165"/>
      <c r="X768" s="1028"/>
      <c r="Y768" s="1028"/>
      <c r="Z768" s="1028"/>
      <c r="AA768" s="1028"/>
      <c r="AB768" s="1028"/>
      <c r="AC768" s="1028"/>
      <c r="AD768" s="1028"/>
      <c r="AE768" s="1028"/>
      <c r="AF768" s="1028"/>
      <c r="AG768" s="1028"/>
      <c r="AH768" s="1028"/>
      <c r="AI768" s="1028"/>
      <c r="AJ768" s="1028"/>
      <c r="AK768" s="1028"/>
      <c r="AL768" s="1028"/>
      <c r="AM768" s="1028"/>
      <c r="AN768" s="1028"/>
      <c r="AO768" s="1028"/>
      <c r="AP768" s="1028"/>
      <c r="AQ768" s="1028"/>
      <c r="AR768" s="1028"/>
      <c r="AS768" s="1028"/>
    </row>
    <row r="769" spans="1:45" ht="12.75" customHeight="1">
      <c r="A769" s="1028"/>
      <c r="B769" s="1028"/>
      <c r="C769" s="1028"/>
      <c r="D769" s="1102"/>
      <c r="E769" s="1028"/>
      <c r="F769" s="1028"/>
      <c r="G769" s="1028"/>
      <c r="H769" s="1028"/>
      <c r="I769" s="1028"/>
      <c r="J769" s="1102"/>
      <c r="K769" s="1028"/>
      <c r="L769" s="1028"/>
      <c r="M769" s="1028"/>
      <c r="N769" s="1028"/>
      <c r="O769" s="1028"/>
      <c r="P769" s="1028"/>
      <c r="Q769" s="1028"/>
      <c r="R769" s="1162"/>
      <c r="S769" s="713"/>
      <c r="T769" s="747"/>
      <c r="U769" s="1028"/>
      <c r="V769" s="1102"/>
      <c r="W769" s="1165"/>
      <c r="X769" s="1028"/>
      <c r="Y769" s="1028"/>
      <c r="Z769" s="1028"/>
      <c r="AA769" s="1028"/>
      <c r="AB769" s="1028"/>
      <c r="AC769" s="1028"/>
      <c r="AD769" s="1028"/>
      <c r="AE769" s="1028"/>
      <c r="AF769" s="1028"/>
      <c r="AG769" s="1028"/>
      <c r="AH769" s="1028"/>
      <c r="AI769" s="1028"/>
      <c r="AJ769" s="1028"/>
      <c r="AK769" s="1028"/>
      <c r="AL769" s="1028"/>
      <c r="AM769" s="1028"/>
      <c r="AN769" s="1028"/>
      <c r="AO769" s="1028"/>
      <c r="AP769" s="1028"/>
      <c r="AQ769" s="1028"/>
      <c r="AR769" s="1028"/>
      <c r="AS769" s="1028"/>
    </row>
    <row r="770" spans="1:45" ht="12.75" customHeight="1">
      <c r="A770" s="1028"/>
      <c r="B770" s="1028"/>
      <c r="C770" s="1028"/>
      <c r="D770" s="1102"/>
      <c r="E770" s="1028"/>
      <c r="F770" s="1028"/>
      <c r="G770" s="1028"/>
      <c r="H770" s="1028"/>
      <c r="I770" s="1028"/>
      <c r="J770" s="1102"/>
      <c r="K770" s="1028"/>
      <c r="L770" s="1028"/>
      <c r="M770" s="1028"/>
      <c r="N770" s="1028"/>
      <c r="O770" s="1028"/>
      <c r="P770" s="1028"/>
      <c r="Q770" s="1028"/>
      <c r="R770" s="1162"/>
      <c r="S770" s="713"/>
      <c r="T770" s="747"/>
      <c r="U770" s="1028"/>
      <c r="V770" s="1102"/>
      <c r="W770" s="1165"/>
      <c r="X770" s="1028"/>
      <c r="Y770" s="1028"/>
      <c r="Z770" s="1028"/>
      <c r="AA770" s="1028"/>
      <c r="AB770" s="1028"/>
      <c r="AC770" s="1028"/>
      <c r="AD770" s="1028"/>
      <c r="AE770" s="1028"/>
      <c r="AF770" s="1028"/>
      <c r="AG770" s="1028"/>
      <c r="AH770" s="1028"/>
      <c r="AI770" s="1028"/>
      <c r="AJ770" s="1028"/>
      <c r="AK770" s="1028"/>
      <c r="AL770" s="1028"/>
      <c r="AM770" s="1028"/>
      <c r="AN770" s="1028"/>
      <c r="AO770" s="1028"/>
      <c r="AP770" s="1028"/>
      <c r="AQ770" s="1028"/>
      <c r="AR770" s="1028"/>
      <c r="AS770" s="1028"/>
    </row>
    <row r="771" spans="1:45" ht="12.75" customHeight="1">
      <c r="A771" s="1028"/>
      <c r="B771" s="1028"/>
      <c r="C771" s="1028"/>
      <c r="D771" s="1102"/>
      <c r="E771" s="1028"/>
      <c r="F771" s="1028"/>
      <c r="G771" s="1028"/>
      <c r="H771" s="1028"/>
      <c r="I771" s="1028"/>
      <c r="J771" s="1102"/>
      <c r="K771" s="1028"/>
      <c r="L771" s="1028"/>
      <c r="M771" s="1028"/>
      <c r="N771" s="1028"/>
      <c r="O771" s="1028"/>
      <c r="P771" s="1028"/>
      <c r="Q771" s="1028"/>
      <c r="R771" s="1162"/>
      <c r="S771" s="713"/>
      <c r="T771" s="747"/>
      <c r="U771" s="1028"/>
      <c r="V771" s="1102"/>
      <c r="W771" s="1165"/>
      <c r="X771" s="1028"/>
      <c r="Y771" s="1028"/>
      <c r="Z771" s="1028"/>
      <c r="AA771" s="1028"/>
      <c r="AB771" s="1028"/>
      <c r="AC771" s="1028"/>
      <c r="AD771" s="1028"/>
      <c r="AE771" s="1028"/>
      <c r="AF771" s="1028"/>
      <c r="AG771" s="1028"/>
      <c r="AH771" s="1028"/>
      <c r="AI771" s="1028"/>
      <c r="AJ771" s="1028"/>
      <c r="AK771" s="1028"/>
      <c r="AL771" s="1028"/>
      <c r="AM771" s="1028"/>
      <c r="AN771" s="1028"/>
      <c r="AO771" s="1028"/>
      <c r="AP771" s="1028"/>
      <c r="AQ771" s="1028"/>
      <c r="AR771" s="1028"/>
      <c r="AS771" s="1028"/>
    </row>
    <row r="772" spans="1:45" ht="12.75" customHeight="1">
      <c r="A772" s="1028"/>
      <c r="B772" s="1028"/>
      <c r="C772" s="1028"/>
      <c r="D772" s="1102"/>
      <c r="E772" s="1028"/>
      <c r="F772" s="1028"/>
      <c r="G772" s="1028"/>
      <c r="H772" s="1028"/>
      <c r="I772" s="1028"/>
      <c r="J772" s="1102"/>
      <c r="K772" s="1028"/>
      <c r="L772" s="1028"/>
      <c r="M772" s="1028"/>
      <c r="N772" s="1028"/>
      <c r="O772" s="1028"/>
      <c r="P772" s="1028"/>
      <c r="Q772" s="1028"/>
      <c r="R772" s="1162"/>
      <c r="S772" s="713"/>
      <c r="T772" s="747"/>
      <c r="U772" s="1028"/>
      <c r="V772" s="1102"/>
      <c r="W772" s="1165"/>
      <c r="X772" s="1028"/>
      <c r="Y772" s="1028"/>
      <c r="Z772" s="1028"/>
      <c r="AA772" s="1028"/>
      <c r="AB772" s="1028"/>
      <c r="AC772" s="1028"/>
      <c r="AD772" s="1028"/>
      <c r="AE772" s="1028"/>
      <c r="AF772" s="1028"/>
      <c r="AG772" s="1028"/>
      <c r="AH772" s="1028"/>
      <c r="AI772" s="1028"/>
      <c r="AJ772" s="1028"/>
      <c r="AK772" s="1028"/>
      <c r="AL772" s="1028"/>
      <c r="AM772" s="1028"/>
      <c r="AN772" s="1028"/>
      <c r="AO772" s="1028"/>
      <c r="AP772" s="1028"/>
      <c r="AQ772" s="1028"/>
      <c r="AR772" s="1028"/>
      <c r="AS772" s="1028"/>
    </row>
    <row r="773" spans="1:45" ht="12.75" customHeight="1">
      <c r="A773" s="1028"/>
      <c r="B773" s="1028"/>
      <c r="C773" s="1028"/>
      <c r="D773" s="1102"/>
      <c r="E773" s="1028"/>
      <c r="F773" s="1028"/>
      <c r="G773" s="1028"/>
      <c r="H773" s="1028"/>
      <c r="I773" s="1028"/>
      <c r="J773" s="1102"/>
      <c r="K773" s="1028"/>
      <c r="L773" s="1028"/>
      <c r="M773" s="1028"/>
      <c r="N773" s="1028"/>
      <c r="O773" s="1028"/>
      <c r="P773" s="1028"/>
      <c r="Q773" s="1028"/>
      <c r="R773" s="1162"/>
      <c r="S773" s="713"/>
      <c r="T773" s="747"/>
      <c r="U773" s="1028"/>
      <c r="V773" s="1102"/>
      <c r="W773" s="1165"/>
      <c r="X773" s="1028"/>
      <c r="Y773" s="1028"/>
      <c r="Z773" s="1028"/>
      <c r="AA773" s="1028"/>
      <c r="AB773" s="1028"/>
      <c r="AC773" s="1028"/>
      <c r="AD773" s="1028"/>
      <c r="AE773" s="1028"/>
      <c r="AF773" s="1028"/>
      <c r="AG773" s="1028"/>
      <c r="AH773" s="1028"/>
      <c r="AI773" s="1028"/>
      <c r="AJ773" s="1028"/>
      <c r="AK773" s="1028"/>
      <c r="AL773" s="1028"/>
      <c r="AM773" s="1028"/>
      <c r="AN773" s="1028"/>
      <c r="AO773" s="1028"/>
      <c r="AP773" s="1028"/>
      <c r="AQ773" s="1028"/>
      <c r="AR773" s="1028"/>
      <c r="AS773" s="1028"/>
    </row>
    <row r="774" spans="1:45" ht="12.75" customHeight="1">
      <c r="A774" s="1028"/>
      <c r="B774" s="1028"/>
      <c r="C774" s="1028"/>
      <c r="D774" s="1102"/>
      <c r="E774" s="1028"/>
      <c r="F774" s="1028"/>
      <c r="G774" s="1028"/>
      <c r="H774" s="1028"/>
      <c r="I774" s="1028"/>
      <c r="J774" s="1102"/>
      <c r="K774" s="1028"/>
      <c r="L774" s="1028"/>
      <c r="M774" s="1028"/>
      <c r="N774" s="1028"/>
      <c r="O774" s="1028"/>
      <c r="P774" s="1028"/>
      <c r="Q774" s="1028"/>
      <c r="R774" s="1162"/>
      <c r="S774" s="713"/>
      <c r="T774" s="747"/>
      <c r="U774" s="1028"/>
      <c r="V774" s="1102"/>
      <c r="W774" s="1165"/>
      <c r="X774" s="1028"/>
      <c r="Y774" s="1028"/>
      <c r="Z774" s="1028"/>
      <c r="AA774" s="1028"/>
      <c r="AB774" s="1028"/>
      <c r="AC774" s="1028"/>
      <c r="AD774" s="1028"/>
      <c r="AE774" s="1028"/>
      <c r="AF774" s="1028"/>
      <c r="AG774" s="1028"/>
      <c r="AH774" s="1028"/>
      <c r="AI774" s="1028"/>
      <c r="AJ774" s="1028"/>
      <c r="AK774" s="1028"/>
      <c r="AL774" s="1028"/>
      <c r="AM774" s="1028"/>
      <c r="AN774" s="1028"/>
      <c r="AO774" s="1028"/>
      <c r="AP774" s="1028"/>
      <c r="AQ774" s="1028"/>
      <c r="AR774" s="1028"/>
      <c r="AS774" s="1028"/>
    </row>
    <row r="775" spans="1:45" ht="12.75" customHeight="1">
      <c r="A775" s="1028"/>
      <c r="B775" s="1028"/>
      <c r="C775" s="1028"/>
      <c r="D775" s="1102"/>
      <c r="E775" s="1028"/>
      <c r="F775" s="1028"/>
      <c r="G775" s="1028"/>
      <c r="H775" s="1028"/>
      <c r="I775" s="1028"/>
      <c r="J775" s="1102"/>
      <c r="K775" s="1028"/>
      <c r="L775" s="1028"/>
      <c r="M775" s="1028"/>
      <c r="N775" s="1028"/>
      <c r="O775" s="1028"/>
      <c r="P775" s="1028"/>
      <c r="Q775" s="1028"/>
      <c r="R775" s="1162"/>
      <c r="S775" s="713"/>
      <c r="T775" s="747"/>
      <c r="U775" s="1028"/>
      <c r="V775" s="1102"/>
      <c r="W775" s="1165"/>
      <c r="X775" s="1028"/>
      <c r="Y775" s="1028"/>
      <c r="Z775" s="1028"/>
      <c r="AA775" s="1028"/>
      <c r="AB775" s="1028"/>
      <c r="AC775" s="1028"/>
      <c r="AD775" s="1028"/>
      <c r="AE775" s="1028"/>
      <c r="AF775" s="1028"/>
      <c r="AG775" s="1028"/>
      <c r="AH775" s="1028"/>
      <c r="AI775" s="1028"/>
      <c r="AJ775" s="1028"/>
      <c r="AK775" s="1028"/>
      <c r="AL775" s="1028"/>
      <c r="AM775" s="1028"/>
      <c r="AN775" s="1028"/>
      <c r="AO775" s="1028"/>
      <c r="AP775" s="1028"/>
      <c r="AQ775" s="1028"/>
      <c r="AR775" s="1028"/>
      <c r="AS775" s="1028"/>
    </row>
    <row r="776" spans="1:45" ht="12.75" customHeight="1">
      <c r="A776" s="1028"/>
      <c r="B776" s="1028"/>
      <c r="C776" s="1028"/>
      <c r="D776" s="1102"/>
      <c r="E776" s="1028"/>
      <c r="F776" s="1028"/>
      <c r="G776" s="1028"/>
      <c r="H776" s="1028"/>
      <c r="I776" s="1028"/>
      <c r="J776" s="1102"/>
      <c r="K776" s="1028"/>
      <c r="L776" s="1028"/>
      <c r="M776" s="1028"/>
      <c r="N776" s="1028"/>
      <c r="O776" s="1028"/>
      <c r="P776" s="1028"/>
      <c r="Q776" s="1028"/>
      <c r="R776" s="1162"/>
      <c r="S776" s="713"/>
      <c r="T776" s="747"/>
      <c r="U776" s="1028"/>
      <c r="V776" s="1102"/>
      <c r="W776" s="1165"/>
      <c r="X776" s="1028"/>
      <c r="Y776" s="1028"/>
      <c r="Z776" s="1028"/>
      <c r="AA776" s="1028"/>
      <c r="AB776" s="1028"/>
      <c r="AC776" s="1028"/>
      <c r="AD776" s="1028"/>
      <c r="AE776" s="1028"/>
      <c r="AF776" s="1028"/>
      <c r="AG776" s="1028"/>
      <c r="AH776" s="1028"/>
      <c r="AI776" s="1028"/>
      <c r="AJ776" s="1028"/>
      <c r="AK776" s="1028"/>
      <c r="AL776" s="1028"/>
      <c r="AM776" s="1028"/>
      <c r="AN776" s="1028"/>
      <c r="AO776" s="1028"/>
      <c r="AP776" s="1028"/>
      <c r="AQ776" s="1028"/>
      <c r="AR776" s="1028"/>
      <c r="AS776" s="1028"/>
    </row>
    <row r="777" spans="1:45" ht="12.75" customHeight="1">
      <c r="A777" s="1028"/>
      <c r="B777" s="1028"/>
      <c r="C777" s="1028"/>
      <c r="D777" s="1102"/>
      <c r="E777" s="1028"/>
      <c r="F777" s="1028"/>
      <c r="G777" s="1028"/>
      <c r="H777" s="1028"/>
      <c r="I777" s="1028"/>
      <c r="J777" s="1102"/>
      <c r="K777" s="1028"/>
      <c r="L777" s="1028"/>
      <c r="M777" s="1028"/>
      <c r="N777" s="1028"/>
      <c r="O777" s="1028"/>
      <c r="P777" s="1028"/>
      <c r="Q777" s="1028"/>
      <c r="R777" s="1162"/>
      <c r="S777" s="713"/>
      <c r="T777" s="747"/>
      <c r="U777" s="1028"/>
      <c r="V777" s="1102"/>
      <c r="W777" s="1165"/>
      <c r="X777" s="1028"/>
      <c r="Y777" s="1028"/>
      <c r="Z777" s="1028"/>
      <c r="AA777" s="1028"/>
      <c r="AB777" s="1028"/>
      <c r="AC777" s="1028"/>
      <c r="AD777" s="1028"/>
      <c r="AE777" s="1028"/>
      <c r="AF777" s="1028"/>
      <c r="AG777" s="1028"/>
      <c r="AH777" s="1028"/>
      <c r="AI777" s="1028"/>
      <c r="AJ777" s="1028"/>
      <c r="AK777" s="1028"/>
      <c r="AL777" s="1028"/>
      <c r="AM777" s="1028"/>
      <c r="AN777" s="1028"/>
      <c r="AO777" s="1028"/>
      <c r="AP777" s="1028"/>
      <c r="AQ777" s="1028"/>
      <c r="AR777" s="1028"/>
      <c r="AS777" s="1028"/>
    </row>
    <row r="778" spans="1:45" ht="12.75" customHeight="1">
      <c r="A778" s="1028"/>
      <c r="B778" s="1028"/>
      <c r="C778" s="1028"/>
      <c r="D778" s="1102"/>
      <c r="E778" s="1028"/>
      <c r="F778" s="1028"/>
      <c r="G778" s="1028"/>
      <c r="H778" s="1028"/>
      <c r="I778" s="1028"/>
      <c r="J778" s="1102"/>
      <c r="K778" s="1028"/>
      <c r="L778" s="1028"/>
      <c r="M778" s="1028"/>
      <c r="N778" s="1028"/>
      <c r="O778" s="1028"/>
      <c r="P778" s="1028"/>
      <c r="Q778" s="1028"/>
      <c r="R778" s="1162"/>
      <c r="S778" s="713"/>
      <c r="T778" s="747"/>
      <c r="U778" s="1028"/>
      <c r="V778" s="1102"/>
      <c r="W778" s="1165"/>
      <c r="X778" s="1028"/>
      <c r="Y778" s="1028"/>
      <c r="Z778" s="1028"/>
      <c r="AA778" s="1028"/>
      <c r="AB778" s="1028"/>
      <c r="AC778" s="1028"/>
      <c r="AD778" s="1028"/>
      <c r="AE778" s="1028"/>
      <c r="AF778" s="1028"/>
      <c r="AG778" s="1028"/>
      <c r="AH778" s="1028"/>
      <c r="AI778" s="1028"/>
      <c r="AJ778" s="1028"/>
      <c r="AK778" s="1028"/>
      <c r="AL778" s="1028"/>
      <c r="AM778" s="1028"/>
      <c r="AN778" s="1028"/>
      <c r="AO778" s="1028"/>
      <c r="AP778" s="1028"/>
      <c r="AQ778" s="1028"/>
      <c r="AR778" s="1028"/>
      <c r="AS778" s="1028"/>
    </row>
    <row r="779" spans="1:45" ht="12.75" customHeight="1">
      <c r="A779" s="1028"/>
      <c r="B779" s="1028"/>
      <c r="C779" s="1028"/>
      <c r="D779" s="1102"/>
      <c r="E779" s="1028"/>
      <c r="F779" s="1028"/>
      <c r="G779" s="1028"/>
      <c r="H779" s="1028"/>
      <c r="I779" s="1028"/>
      <c r="J779" s="1102"/>
      <c r="K779" s="1028"/>
      <c r="L779" s="1028"/>
      <c r="M779" s="1028"/>
      <c r="N779" s="1028"/>
      <c r="O779" s="1028"/>
      <c r="P779" s="1028"/>
      <c r="Q779" s="1028"/>
      <c r="R779" s="1162"/>
      <c r="S779" s="713"/>
      <c r="T779" s="747"/>
      <c r="U779" s="1028"/>
      <c r="V779" s="1102"/>
      <c r="W779" s="1165"/>
      <c r="X779" s="1028"/>
      <c r="Y779" s="1028"/>
      <c r="Z779" s="1028"/>
      <c r="AA779" s="1028"/>
      <c r="AB779" s="1028"/>
      <c r="AC779" s="1028"/>
      <c r="AD779" s="1028"/>
      <c r="AE779" s="1028"/>
      <c r="AF779" s="1028"/>
      <c r="AG779" s="1028"/>
      <c r="AH779" s="1028"/>
      <c r="AI779" s="1028"/>
      <c r="AJ779" s="1028"/>
      <c r="AK779" s="1028"/>
      <c r="AL779" s="1028"/>
      <c r="AM779" s="1028"/>
      <c r="AN779" s="1028"/>
      <c r="AO779" s="1028"/>
      <c r="AP779" s="1028"/>
      <c r="AQ779" s="1028"/>
      <c r="AR779" s="1028"/>
      <c r="AS779" s="1028"/>
    </row>
    <row r="780" spans="1:45" ht="12.75" customHeight="1">
      <c r="A780" s="1028"/>
      <c r="B780" s="1028"/>
      <c r="C780" s="1028"/>
      <c r="D780" s="1102"/>
      <c r="E780" s="1028"/>
      <c r="F780" s="1028"/>
      <c r="G780" s="1028"/>
      <c r="H780" s="1028"/>
      <c r="I780" s="1028"/>
      <c r="J780" s="1102"/>
      <c r="K780" s="1028"/>
      <c r="L780" s="1028"/>
      <c r="M780" s="1028"/>
      <c r="N780" s="1028"/>
      <c r="O780" s="1028"/>
      <c r="P780" s="1028"/>
      <c r="Q780" s="1028"/>
      <c r="R780" s="1162"/>
      <c r="S780" s="713"/>
      <c r="T780" s="747"/>
      <c r="U780" s="1028"/>
      <c r="V780" s="1102"/>
      <c r="W780" s="1165"/>
      <c r="X780" s="1028"/>
      <c r="Y780" s="1028"/>
      <c r="Z780" s="1028"/>
      <c r="AA780" s="1028"/>
      <c r="AB780" s="1028"/>
      <c r="AC780" s="1028"/>
      <c r="AD780" s="1028"/>
      <c r="AE780" s="1028"/>
      <c r="AF780" s="1028"/>
      <c r="AG780" s="1028"/>
      <c r="AH780" s="1028"/>
      <c r="AI780" s="1028"/>
      <c r="AJ780" s="1028"/>
      <c r="AK780" s="1028"/>
      <c r="AL780" s="1028"/>
      <c r="AM780" s="1028"/>
      <c r="AN780" s="1028"/>
      <c r="AO780" s="1028"/>
      <c r="AP780" s="1028"/>
      <c r="AQ780" s="1028"/>
      <c r="AR780" s="1028"/>
      <c r="AS780" s="1028"/>
    </row>
    <row r="781" spans="1:45" ht="12.75" customHeight="1">
      <c r="A781" s="1028"/>
      <c r="B781" s="1028"/>
      <c r="C781" s="1028"/>
      <c r="D781" s="1102"/>
      <c r="E781" s="1028"/>
      <c r="F781" s="1028"/>
      <c r="G781" s="1028"/>
      <c r="H781" s="1028"/>
      <c r="I781" s="1028"/>
      <c r="J781" s="1102"/>
      <c r="K781" s="1028"/>
      <c r="L781" s="1028"/>
      <c r="M781" s="1028"/>
      <c r="N781" s="1028"/>
      <c r="O781" s="1028"/>
      <c r="P781" s="1028"/>
      <c r="Q781" s="1028"/>
      <c r="R781" s="1162"/>
      <c r="S781" s="713"/>
      <c r="T781" s="747"/>
      <c r="U781" s="1028"/>
      <c r="V781" s="1102"/>
      <c r="W781" s="1165"/>
      <c r="X781" s="1028"/>
      <c r="Y781" s="1028"/>
      <c r="Z781" s="1028"/>
      <c r="AA781" s="1028"/>
      <c r="AB781" s="1028"/>
      <c r="AC781" s="1028"/>
      <c r="AD781" s="1028"/>
      <c r="AE781" s="1028"/>
      <c r="AF781" s="1028"/>
      <c r="AG781" s="1028"/>
      <c r="AH781" s="1028"/>
      <c r="AI781" s="1028"/>
      <c r="AJ781" s="1028"/>
      <c r="AK781" s="1028"/>
      <c r="AL781" s="1028"/>
      <c r="AM781" s="1028"/>
      <c r="AN781" s="1028"/>
      <c r="AO781" s="1028"/>
      <c r="AP781" s="1028"/>
      <c r="AQ781" s="1028"/>
      <c r="AR781" s="1028"/>
      <c r="AS781" s="1028"/>
    </row>
    <row r="782" spans="1:45" ht="12.75" customHeight="1">
      <c r="A782" s="1028"/>
      <c r="B782" s="1028"/>
      <c r="C782" s="1028"/>
      <c r="D782" s="1102"/>
      <c r="E782" s="1028"/>
      <c r="F782" s="1028"/>
      <c r="G782" s="1028"/>
      <c r="H782" s="1028"/>
      <c r="I782" s="1028"/>
      <c r="J782" s="1102"/>
      <c r="K782" s="1028"/>
      <c r="L782" s="1028"/>
      <c r="M782" s="1028"/>
      <c r="N782" s="1028"/>
      <c r="O782" s="1028"/>
      <c r="P782" s="1028"/>
      <c r="Q782" s="1028"/>
      <c r="R782" s="1162"/>
      <c r="S782" s="713"/>
      <c r="T782" s="747"/>
      <c r="U782" s="1028"/>
      <c r="V782" s="1102"/>
      <c r="W782" s="1165"/>
      <c r="X782" s="1028"/>
      <c r="Y782" s="1028"/>
      <c r="Z782" s="1028"/>
      <c r="AA782" s="1028"/>
      <c r="AB782" s="1028"/>
      <c r="AC782" s="1028"/>
      <c r="AD782" s="1028"/>
      <c r="AE782" s="1028"/>
      <c r="AF782" s="1028"/>
      <c r="AG782" s="1028"/>
      <c r="AH782" s="1028"/>
      <c r="AI782" s="1028"/>
      <c r="AJ782" s="1028"/>
      <c r="AK782" s="1028"/>
      <c r="AL782" s="1028"/>
      <c r="AM782" s="1028"/>
      <c r="AN782" s="1028"/>
      <c r="AO782" s="1028"/>
      <c r="AP782" s="1028"/>
      <c r="AQ782" s="1028"/>
      <c r="AR782" s="1028"/>
      <c r="AS782" s="1028"/>
    </row>
    <row r="783" spans="1:45" ht="12.75" customHeight="1">
      <c r="A783" s="1028"/>
      <c r="B783" s="1028"/>
      <c r="C783" s="1028"/>
      <c r="D783" s="1102"/>
      <c r="E783" s="1028"/>
      <c r="F783" s="1028"/>
      <c r="G783" s="1028"/>
      <c r="H783" s="1028"/>
      <c r="I783" s="1028"/>
      <c r="J783" s="1102"/>
      <c r="K783" s="1028"/>
      <c r="L783" s="1028"/>
      <c r="M783" s="1028"/>
      <c r="N783" s="1028"/>
      <c r="O783" s="1028"/>
      <c r="P783" s="1028"/>
      <c r="Q783" s="1028"/>
      <c r="R783" s="1162"/>
      <c r="S783" s="713"/>
      <c r="T783" s="747"/>
      <c r="U783" s="1028"/>
      <c r="V783" s="1102"/>
      <c r="W783" s="1165"/>
      <c r="X783" s="1028"/>
      <c r="Y783" s="1028"/>
      <c r="Z783" s="1028"/>
      <c r="AA783" s="1028"/>
      <c r="AB783" s="1028"/>
      <c r="AC783" s="1028"/>
      <c r="AD783" s="1028"/>
      <c r="AE783" s="1028"/>
      <c r="AF783" s="1028"/>
      <c r="AG783" s="1028"/>
      <c r="AH783" s="1028"/>
      <c r="AI783" s="1028"/>
      <c r="AJ783" s="1028"/>
      <c r="AK783" s="1028"/>
      <c r="AL783" s="1028"/>
      <c r="AM783" s="1028"/>
      <c r="AN783" s="1028"/>
      <c r="AO783" s="1028"/>
      <c r="AP783" s="1028"/>
      <c r="AQ783" s="1028"/>
      <c r="AR783" s="1028"/>
      <c r="AS783" s="1028"/>
    </row>
    <row r="784" spans="1:45" ht="12.75" customHeight="1">
      <c r="A784" s="1028"/>
      <c r="B784" s="1028"/>
      <c r="C784" s="1028"/>
      <c r="D784" s="1102"/>
      <c r="E784" s="1028"/>
      <c r="F784" s="1028"/>
      <c r="G784" s="1028"/>
      <c r="H784" s="1028"/>
      <c r="I784" s="1028"/>
      <c r="J784" s="1102"/>
      <c r="K784" s="1028"/>
      <c r="L784" s="1028"/>
      <c r="M784" s="1028"/>
      <c r="N784" s="1028"/>
      <c r="O784" s="1028"/>
      <c r="P784" s="1028"/>
      <c r="Q784" s="1028"/>
      <c r="R784" s="1162"/>
      <c r="S784" s="713"/>
      <c r="T784" s="747"/>
      <c r="U784" s="1028"/>
      <c r="V784" s="1102"/>
      <c r="W784" s="1165"/>
      <c r="X784" s="1028"/>
      <c r="Y784" s="1028"/>
      <c r="Z784" s="1028"/>
      <c r="AA784" s="1028"/>
      <c r="AB784" s="1028"/>
      <c r="AC784" s="1028"/>
      <c r="AD784" s="1028"/>
      <c r="AE784" s="1028"/>
      <c r="AF784" s="1028"/>
      <c r="AG784" s="1028"/>
      <c r="AH784" s="1028"/>
      <c r="AI784" s="1028"/>
      <c r="AJ784" s="1028"/>
      <c r="AK784" s="1028"/>
      <c r="AL784" s="1028"/>
      <c r="AM784" s="1028"/>
      <c r="AN784" s="1028"/>
      <c r="AO784" s="1028"/>
      <c r="AP784" s="1028"/>
      <c r="AQ784" s="1028"/>
      <c r="AR784" s="1028"/>
      <c r="AS784" s="1028"/>
    </row>
    <row r="785" spans="1:45" ht="12.75" customHeight="1">
      <c r="A785" s="1028"/>
      <c r="B785" s="1028"/>
      <c r="C785" s="1028"/>
      <c r="D785" s="1102"/>
      <c r="E785" s="1028"/>
      <c r="F785" s="1028"/>
      <c r="G785" s="1028"/>
      <c r="H785" s="1028"/>
      <c r="I785" s="1028"/>
      <c r="J785" s="1102"/>
      <c r="K785" s="1028"/>
      <c r="L785" s="1028"/>
      <c r="M785" s="1028"/>
      <c r="N785" s="1028"/>
      <c r="O785" s="1028"/>
      <c r="P785" s="1028"/>
      <c r="Q785" s="1028"/>
      <c r="R785" s="1162"/>
      <c r="S785" s="713"/>
      <c r="T785" s="747"/>
      <c r="U785" s="1028"/>
      <c r="V785" s="1102"/>
      <c r="W785" s="1165"/>
      <c r="X785" s="1028"/>
      <c r="Y785" s="1028"/>
      <c r="Z785" s="1028"/>
      <c r="AA785" s="1028"/>
      <c r="AB785" s="1028"/>
      <c r="AC785" s="1028"/>
      <c r="AD785" s="1028"/>
      <c r="AE785" s="1028"/>
      <c r="AF785" s="1028"/>
      <c r="AG785" s="1028"/>
      <c r="AH785" s="1028"/>
      <c r="AI785" s="1028"/>
      <c r="AJ785" s="1028"/>
      <c r="AK785" s="1028"/>
      <c r="AL785" s="1028"/>
      <c r="AM785" s="1028"/>
      <c r="AN785" s="1028"/>
      <c r="AO785" s="1028"/>
      <c r="AP785" s="1028"/>
      <c r="AQ785" s="1028"/>
      <c r="AR785" s="1028"/>
      <c r="AS785" s="1028"/>
    </row>
    <row r="786" spans="1:45" ht="12.75" customHeight="1">
      <c r="A786" s="1028"/>
      <c r="B786" s="1028"/>
      <c r="C786" s="1028"/>
      <c r="D786" s="1102"/>
      <c r="E786" s="1028"/>
      <c r="F786" s="1028"/>
      <c r="G786" s="1028"/>
      <c r="H786" s="1028"/>
      <c r="I786" s="1028"/>
      <c r="J786" s="1102"/>
      <c r="K786" s="1028"/>
      <c r="L786" s="1028"/>
      <c r="M786" s="1028"/>
      <c r="N786" s="1028"/>
      <c r="O786" s="1028"/>
      <c r="P786" s="1028"/>
      <c r="Q786" s="1028"/>
      <c r="R786" s="1162"/>
      <c r="S786" s="713"/>
      <c r="T786" s="747"/>
      <c r="U786" s="1028"/>
      <c r="V786" s="1102"/>
      <c r="W786" s="1165"/>
      <c r="X786" s="1028"/>
      <c r="Y786" s="1028"/>
      <c r="Z786" s="1028"/>
      <c r="AA786" s="1028"/>
      <c r="AB786" s="1028"/>
      <c r="AC786" s="1028"/>
      <c r="AD786" s="1028"/>
      <c r="AE786" s="1028"/>
      <c r="AF786" s="1028"/>
      <c r="AG786" s="1028"/>
      <c r="AH786" s="1028"/>
      <c r="AI786" s="1028"/>
      <c r="AJ786" s="1028"/>
      <c r="AK786" s="1028"/>
      <c r="AL786" s="1028"/>
      <c r="AM786" s="1028"/>
      <c r="AN786" s="1028"/>
      <c r="AO786" s="1028"/>
      <c r="AP786" s="1028"/>
      <c r="AQ786" s="1028"/>
      <c r="AR786" s="1028"/>
      <c r="AS786" s="1028"/>
    </row>
    <row r="787" spans="1:45" ht="12.75" customHeight="1">
      <c r="A787" s="1028"/>
      <c r="B787" s="1028"/>
      <c r="C787" s="1028"/>
      <c r="D787" s="1102"/>
      <c r="E787" s="1028"/>
      <c r="F787" s="1028"/>
      <c r="G787" s="1028"/>
      <c r="H787" s="1028"/>
      <c r="I787" s="1028"/>
      <c r="J787" s="1102"/>
      <c r="K787" s="1028"/>
      <c r="L787" s="1028"/>
      <c r="M787" s="1028"/>
      <c r="N787" s="1028"/>
      <c r="O787" s="1028"/>
      <c r="P787" s="1028"/>
      <c r="Q787" s="1028"/>
      <c r="R787" s="1162"/>
      <c r="S787" s="713"/>
      <c r="T787" s="747"/>
      <c r="U787" s="1028"/>
      <c r="V787" s="1102"/>
      <c r="W787" s="1165"/>
      <c r="X787" s="1028"/>
      <c r="Y787" s="1028"/>
      <c r="Z787" s="1028"/>
      <c r="AA787" s="1028"/>
      <c r="AB787" s="1028"/>
      <c r="AC787" s="1028"/>
      <c r="AD787" s="1028"/>
      <c r="AE787" s="1028"/>
      <c r="AF787" s="1028"/>
      <c r="AG787" s="1028"/>
      <c r="AH787" s="1028"/>
      <c r="AI787" s="1028"/>
      <c r="AJ787" s="1028"/>
      <c r="AK787" s="1028"/>
      <c r="AL787" s="1028"/>
      <c r="AM787" s="1028"/>
      <c r="AN787" s="1028"/>
      <c r="AO787" s="1028"/>
      <c r="AP787" s="1028"/>
      <c r="AQ787" s="1028"/>
      <c r="AR787" s="1028"/>
      <c r="AS787" s="1028"/>
    </row>
    <row r="788" spans="1:45" ht="12.75" customHeight="1">
      <c r="A788" s="1028"/>
      <c r="B788" s="1028"/>
      <c r="C788" s="1028"/>
      <c r="D788" s="1102"/>
      <c r="E788" s="1028"/>
      <c r="F788" s="1028"/>
      <c r="G788" s="1028"/>
      <c r="H788" s="1028"/>
      <c r="I788" s="1028"/>
      <c r="J788" s="1102"/>
      <c r="K788" s="1028"/>
      <c r="L788" s="1028"/>
      <c r="M788" s="1028"/>
      <c r="N788" s="1028"/>
      <c r="O788" s="1028"/>
      <c r="P788" s="1028"/>
      <c r="Q788" s="1028"/>
      <c r="R788" s="1162"/>
      <c r="S788" s="713"/>
      <c r="T788" s="747"/>
      <c r="U788" s="1028"/>
      <c r="V788" s="1102"/>
      <c r="W788" s="1165"/>
      <c r="X788" s="1028"/>
      <c r="Y788" s="1028"/>
      <c r="Z788" s="1028"/>
      <c r="AA788" s="1028"/>
      <c r="AB788" s="1028"/>
      <c r="AC788" s="1028"/>
      <c r="AD788" s="1028"/>
      <c r="AE788" s="1028"/>
      <c r="AF788" s="1028"/>
      <c r="AG788" s="1028"/>
      <c r="AH788" s="1028"/>
      <c r="AI788" s="1028"/>
      <c r="AJ788" s="1028"/>
      <c r="AK788" s="1028"/>
      <c r="AL788" s="1028"/>
      <c r="AM788" s="1028"/>
      <c r="AN788" s="1028"/>
      <c r="AO788" s="1028"/>
      <c r="AP788" s="1028"/>
      <c r="AQ788" s="1028"/>
      <c r="AR788" s="1028"/>
      <c r="AS788" s="1028"/>
    </row>
    <row r="789" spans="1:45" ht="12.75" customHeight="1">
      <c r="A789" s="1028"/>
      <c r="B789" s="1028"/>
      <c r="C789" s="1028"/>
      <c r="D789" s="1102"/>
      <c r="E789" s="1028"/>
      <c r="F789" s="1028"/>
      <c r="G789" s="1028"/>
      <c r="H789" s="1028"/>
      <c r="I789" s="1028"/>
      <c r="J789" s="1102"/>
      <c r="K789" s="1028"/>
      <c r="L789" s="1028"/>
      <c r="M789" s="1028"/>
      <c r="N789" s="1028"/>
      <c r="O789" s="1028"/>
      <c r="P789" s="1028"/>
      <c r="Q789" s="1028"/>
      <c r="R789" s="1162"/>
      <c r="S789" s="713"/>
      <c r="T789" s="747"/>
      <c r="U789" s="1028"/>
      <c r="V789" s="1102"/>
      <c r="W789" s="1165"/>
      <c r="X789" s="1028"/>
      <c r="Y789" s="1028"/>
      <c r="Z789" s="1028"/>
      <c r="AA789" s="1028"/>
      <c r="AB789" s="1028"/>
      <c r="AC789" s="1028"/>
      <c r="AD789" s="1028"/>
      <c r="AE789" s="1028"/>
      <c r="AF789" s="1028"/>
      <c r="AG789" s="1028"/>
      <c r="AH789" s="1028"/>
      <c r="AI789" s="1028"/>
      <c r="AJ789" s="1028"/>
      <c r="AK789" s="1028"/>
      <c r="AL789" s="1028"/>
      <c r="AM789" s="1028"/>
      <c r="AN789" s="1028"/>
      <c r="AO789" s="1028"/>
      <c r="AP789" s="1028"/>
      <c r="AQ789" s="1028"/>
      <c r="AR789" s="1028"/>
      <c r="AS789" s="1028"/>
    </row>
    <row r="790" spans="1:45" ht="12.75" customHeight="1">
      <c r="A790" s="1028"/>
      <c r="B790" s="1028"/>
      <c r="C790" s="1028"/>
      <c r="D790" s="1102"/>
      <c r="E790" s="1028"/>
      <c r="F790" s="1028"/>
      <c r="G790" s="1028"/>
      <c r="H790" s="1028"/>
      <c r="I790" s="1028"/>
      <c r="J790" s="1102"/>
      <c r="K790" s="1028"/>
      <c r="L790" s="1028"/>
      <c r="M790" s="1028"/>
      <c r="N790" s="1028"/>
      <c r="O790" s="1028"/>
      <c r="P790" s="1028"/>
      <c r="Q790" s="1028"/>
      <c r="R790" s="1162"/>
      <c r="S790" s="713"/>
      <c r="T790" s="747"/>
      <c r="U790" s="1028"/>
      <c r="V790" s="1102"/>
      <c r="W790" s="1165"/>
      <c r="X790" s="1028"/>
      <c r="Y790" s="1028"/>
      <c r="Z790" s="1028"/>
      <c r="AA790" s="1028"/>
      <c r="AB790" s="1028"/>
      <c r="AC790" s="1028"/>
      <c r="AD790" s="1028"/>
      <c r="AE790" s="1028"/>
      <c r="AF790" s="1028"/>
      <c r="AG790" s="1028"/>
      <c r="AH790" s="1028"/>
      <c r="AI790" s="1028"/>
      <c r="AJ790" s="1028"/>
      <c r="AK790" s="1028"/>
      <c r="AL790" s="1028"/>
      <c r="AM790" s="1028"/>
      <c r="AN790" s="1028"/>
      <c r="AO790" s="1028"/>
      <c r="AP790" s="1028"/>
      <c r="AQ790" s="1028"/>
      <c r="AR790" s="1028"/>
      <c r="AS790" s="1028"/>
    </row>
    <row r="791" spans="1:45" ht="12.75" customHeight="1">
      <c r="A791" s="1028"/>
      <c r="B791" s="1028"/>
      <c r="C791" s="1028"/>
      <c r="D791" s="1102"/>
      <c r="E791" s="1028"/>
      <c r="F791" s="1028"/>
      <c r="G791" s="1028"/>
      <c r="H791" s="1028"/>
      <c r="I791" s="1028"/>
      <c r="J791" s="1102"/>
      <c r="K791" s="1028"/>
      <c r="L791" s="1028"/>
      <c r="M791" s="1028"/>
      <c r="N791" s="1028"/>
      <c r="O791" s="1028"/>
      <c r="P791" s="1028"/>
      <c r="Q791" s="1028"/>
      <c r="R791" s="1162"/>
      <c r="S791" s="713"/>
      <c r="T791" s="747"/>
      <c r="U791" s="1028"/>
      <c r="V791" s="1102"/>
      <c r="W791" s="1165"/>
      <c r="X791" s="1028"/>
      <c r="Y791" s="1028"/>
      <c r="Z791" s="1028"/>
      <c r="AA791" s="1028"/>
      <c r="AB791" s="1028"/>
      <c r="AC791" s="1028"/>
      <c r="AD791" s="1028"/>
      <c r="AE791" s="1028"/>
      <c r="AF791" s="1028"/>
      <c r="AG791" s="1028"/>
      <c r="AH791" s="1028"/>
      <c r="AI791" s="1028"/>
      <c r="AJ791" s="1028"/>
      <c r="AK791" s="1028"/>
      <c r="AL791" s="1028"/>
      <c r="AM791" s="1028"/>
      <c r="AN791" s="1028"/>
      <c r="AO791" s="1028"/>
      <c r="AP791" s="1028"/>
      <c r="AQ791" s="1028"/>
      <c r="AR791" s="1028"/>
      <c r="AS791" s="1028"/>
    </row>
    <row r="792" spans="1:45" ht="12.75" customHeight="1">
      <c r="A792" s="1028"/>
      <c r="B792" s="1028"/>
      <c r="C792" s="1028"/>
      <c r="D792" s="1102"/>
      <c r="E792" s="1028"/>
      <c r="F792" s="1028"/>
      <c r="G792" s="1028"/>
      <c r="H792" s="1028"/>
      <c r="I792" s="1028"/>
      <c r="J792" s="1102"/>
      <c r="K792" s="1028"/>
      <c r="L792" s="1028"/>
      <c r="M792" s="1028"/>
      <c r="N792" s="1028"/>
      <c r="O792" s="1028"/>
      <c r="P792" s="1028"/>
      <c r="Q792" s="1028"/>
      <c r="R792" s="1162"/>
      <c r="S792" s="713"/>
      <c r="T792" s="747"/>
      <c r="U792" s="1028"/>
      <c r="V792" s="1102"/>
      <c r="W792" s="1165"/>
      <c r="X792" s="1028"/>
      <c r="Y792" s="1028"/>
      <c r="Z792" s="1028"/>
      <c r="AA792" s="1028"/>
      <c r="AB792" s="1028"/>
      <c r="AC792" s="1028"/>
      <c r="AD792" s="1028"/>
      <c r="AE792" s="1028"/>
      <c r="AF792" s="1028"/>
      <c r="AG792" s="1028"/>
      <c r="AH792" s="1028"/>
      <c r="AI792" s="1028"/>
      <c r="AJ792" s="1028"/>
      <c r="AK792" s="1028"/>
      <c r="AL792" s="1028"/>
      <c r="AM792" s="1028"/>
      <c r="AN792" s="1028"/>
      <c r="AO792" s="1028"/>
      <c r="AP792" s="1028"/>
      <c r="AQ792" s="1028"/>
      <c r="AR792" s="1028"/>
      <c r="AS792" s="1028"/>
    </row>
    <row r="793" spans="1:45" ht="12.75" customHeight="1">
      <c r="A793" s="1028"/>
      <c r="B793" s="1028"/>
      <c r="C793" s="1028"/>
      <c r="D793" s="1102"/>
      <c r="E793" s="1028"/>
      <c r="F793" s="1028"/>
      <c r="G793" s="1028"/>
      <c r="H793" s="1028"/>
      <c r="I793" s="1028"/>
      <c r="J793" s="1102"/>
      <c r="K793" s="1028"/>
      <c r="L793" s="1028"/>
      <c r="M793" s="1028"/>
      <c r="N793" s="1028"/>
      <c r="O793" s="1028"/>
      <c r="P793" s="1028"/>
      <c r="Q793" s="1028"/>
      <c r="R793" s="1162"/>
      <c r="S793" s="713"/>
      <c r="T793" s="747"/>
      <c r="U793" s="1028"/>
      <c r="V793" s="1102"/>
      <c r="W793" s="1165"/>
      <c r="X793" s="1028"/>
      <c r="Y793" s="1028"/>
      <c r="Z793" s="1028"/>
      <c r="AA793" s="1028"/>
      <c r="AB793" s="1028"/>
      <c r="AC793" s="1028"/>
      <c r="AD793" s="1028"/>
      <c r="AE793" s="1028"/>
      <c r="AF793" s="1028"/>
      <c r="AG793" s="1028"/>
      <c r="AH793" s="1028"/>
      <c r="AI793" s="1028"/>
      <c r="AJ793" s="1028"/>
      <c r="AK793" s="1028"/>
      <c r="AL793" s="1028"/>
      <c r="AM793" s="1028"/>
      <c r="AN793" s="1028"/>
      <c r="AO793" s="1028"/>
      <c r="AP793" s="1028"/>
      <c r="AQ793" s="1028"/>
      <c r="AR793" s="1028"/>
      <c r="AS793" s="1028"/>
    </row>
    <row r="794" spans="1:45" ht="12.75" customHeight="1">
      <c r="A794" s="1028"/>
      <c r="B794" s="1028"/>
      <c r="C794" s="1028"/>
      <c r="D794" s="1102"/>
      <c r="E794" s="1028"/>
      <c r="F794" s="1028"/>
      <c r="G794" s="1028"/>
      <c r="H794" s="1028"/>
      <c r="I794" s="1028"/>
      <c r="J794" s="1102"/>
      <c r="K794" s="1028"/>
      <c r="L794" s="1028"/>
      <c r="M794" s="1028"/>
      <c r="N794" s="1028"/>
      <c r="O794" s="1028"/>
      <c r="P794" s="1028"/>
      <c r="Q794" s="1028"/>
      <c r="R794" s="1162"/>
      <c r="S794" s="713"/>
      <c r="T794" s="747"/>
      <c r="U794" s="1028"/>
      <c r="V794" s="1102"/>
      <c r="W794" s="1165"/>
      <c r="X794" s="1028"/>
      <c r="Y794" s="1028"/>
      <c r="Z794" s="1028"/>
      <c r="AA794" s="1028"/>
      <c r="AB794" s="1028"/>
      <c r="AC794" s="1028"/>
      <c r="AD794" s="1028"/>
      <c r="AE794" s="1028"/>
      <c r="AF794" s="1028"/>
      <c r="AG794" s="1028"/>
      <c r="AH794" s="1028"/>
      <c r="AI794" s="1028"/>
      <c r="AJ794" s="1028"/>
      <c r="AK794" s="1028"/>
      <c r="AL794" s="1028"/>
      <c r="AM794" s="1028"/>
      <c r="AN794" s="1028"/>
      <c r="AO794" s="1028"/>
      <c r="AP794" s="1028"/>
      <c r="AQ794" s="1028"/>
      <c r="AR794" s="1028"/>
      <c r="AS794" s="1028"/>
    </row>
    <row r="795" spans="1:45" ht="12.75" customHeight="1">
      <c r="A795" s="1028"/>
      <c r="B795" s="1028"/>
      <c r="C795" s="1028"/>
      <c r="D795" s="1102"/>
      <c r="E795" s="1028"/>
      <c r="F795" s="1028"/>
      <c r="G795" s="1028"/>
      <c r="H795" s="1028"/>
      <c r="I795" s="1028"/>
      <c r="J795" s="1102"/>
      <c r="K795" s="1028"/>
      <c r="L795" s="1028"/>
      <c r="M795" s="1028"/>
      <c r="N795" s="1028"/>
      <c r="O795" s="1028"/>
      <c r="P795" s="1028"/>
      <c r="Q795" s="1028"/>
      <c r="R795" s="1162"/>
      <c r="S795" s="713"/>
      <c r="T795" s="747"/>
      <c r="U795" s="1028"/>
      <c r="V795" s="1102"/>
      <c r="W795" s="1165"/>
      <c r="X795" s="1028"/>
      <c r="Y795" s="1028"/>
      <c r="Z795" s="1028"/>
      <c r="AA795" s="1028"/>
      <c r="AB795" s="1028"/>
      <c r="AC795" s="1028"/>
      <c r="AD795" s="1028"/>
      <c r="AE795" s="1028"/>
      <c r="AF795" s="1028"/>
      <c r="AG795" s="1028"/>
      <c r="AH795" s="1028"/>
      <c r="AI795" s="1028"/>
      <c r="AJ795" s="1028"/>
      <c r="AK795" s="1028"/>
      <c r="AL795" s="1028"/>
      <c r="AM795" s="1028"/>
      <c r="AN795" s="1028"/>
      <c r="AO795" s="1028"/>
      <c r="AP795" s="1028"/>
      <c r="AQ795" s="1028"/>
      <c r="AR795" s="1028"/>
      <c r="AS795" s="1028"/>
    </row>
    <row r="796" spans="1:45" ht="12.75" customHeight="1">
      <c r="A796" s="1028"/>
      <c r="B796" s="1028"/>
      <c r="C796" s="1028"/>
      <c r="D796" s="1102"/>
      <c r="E796" s="1028"/>
      <c r="F796" s="1028"/>
      <c r="G796" s="1028"/>
      <c r="H796" s="1028"/>
      <c r="I796" s="1028"/>
      <c r="J796" s="1102"/>
      <c r="K796" s="1028"/>
      <c r="L796" s="1028"/>
      <c r="M796" s="1028"/>
      <c r="N796" s="1028"/>
      <c r="O796" s="1028"/>
      <c r="P796" s="1028"/>
      <c r="Q796" s="1028"/>
      <c r="R796" s="1162"/>
      <c r="S796" s="713"/>
      <c r="T796" s="747"/>
      <c r="U796" s="1028"/>
      <c r="V796" s="1102"/>
      <c r="W796" s="1165"/>
      <c r="X796" s="1028"/>
      <c r="Y796" s="1028"/>
      <c r="Z796" s="1028"/>
      <c r="AA796" s="1028"/>
      <c r="AB796" s="1028"/>
      <c r="AC796" s="1028"/>
      <c r="AD796" s="1028"/>
      <c r="AE796" s="1028"/>
      <c r="AF796" s="1028"/>
      <c r="AG796" s="1028"/>
      <c r="AH796" s="1028"/>
      <c r="AI796" s="1028"/>
      <c r="AJ796" s="1028"/>
      <c r="AK796" s="1028"/>
      <c r="AL796" s="1028"/>
      <c r="AM796" s="1028"/>
      <c r="AN796" s="1028"/>
      <c r="AO796" s="1028"/>
      <c r="AP796" s="1028"/>
      <c r="AQ796" s="1028"/>
      <c r="AR796" s="1028"/>
      <c r="AS796" s="1028"/>
    </row>
    <row r="797" spans="1:45" ht="12.75" customHeight="1">
      <c r="A797" s="1028"/>
      <c r="B797" s="1028"/>
      <c r="C797" s="1028"/>
      <c r="D797" s="1102"/>
      <c r="E797" s="1028"/>
      <c r="F797" s="1028"/>
      <c r="G797" s="1028"/>
      <c r="H797" s="1028"/>
      <c r="I797" s="1028"/>
      <c r="J797" s="1102"/>
      <c r="K797" s="1028"/>
      <c r="L797" s="1028"/>
      <c r="M797" s="1028"/>
      <c r="N797" s="1028"/>
      <c r="O797" s="1028"/>
      <c r="P797" s="1028"/>
      <c r="Q797" s="1028"/>
      <c r="R797" s="1162"/>
      <c r="S797" s="713"/>
      <c r="T797" s="747"/>
      <c r="U797" s="1028"/>
      <c r="V797" s="1102"/>
      <c r="W797" s="1165"/>
      <c r="X797" s="1028"/>
      <c r="Y797" s="1028"/>
      <c r="Z797" s="1028"/>
      <c r="AA797" s="1028"/>
      <c r="AB797" s="1028"/>
      <c r="AC797" s="1028"/>
      <c r="AD797" s="1028"/>
      <c r="AE797" s="1028"/>
      <c r="AF797" s="1028"/>
      <c r="AG797" s="1028"/>
      <c r="AH797" s="1028"/>
      <c r="AI797" s="1028"/>
      <c r="AJ797" s="1028"/>
      <c r="AK797" s="1028"/>
      <c r="AL797" s="1028"/>
      <c r="AM797" s="1028"/>
      <c r="AN797" s="1028"/>
      <c r="AO797" s="1028"/>
      <c r="AP797" s="1028"/>
      <c r="AQ797" s="1028"/>
      <c r="AR797" s="1028"/>
      <c r="AS797" s="1028"/>
    </row>
    <row r="798" spans="1:45" ht="12.75" customHeight="1">
      <c r="A798" s="1028"/>
      <c r="B798" s="1028"/>
      <c r="C798" s="1028"/>
      <c r="D798" s="1102"/>
      <c r="E798" s="1028"/>
      <c r="F798" s="1028"/>
      <c r="G798" s="1028"/>
      <c r="H798" s="1028"/>
      <c r="I798" s="1028"/>
      <c r="J798" s="1102"/>
      <c r="K798" s="1028"/>
      <c r="L798" s="1028"/>
      <c r="M798" s="1028"/>
      <c r="N798" s="1028"/>
      <c r="O798" s="1028"/>
      <c r="P798" s="1028"/>
      <c r="Q798" s="1028"/>
      <c r="R798" s="1162"/>
      <c r="S798" s="713"/>
      <c r="T798" s="747"/>
      <c r="U798" s="1028"/>
      <c r="V798" s="1102"/>
      <c r="W798" s="1165"/>
      <c r="X798" s="1028"/>
      <c r="Y798" s="1028"/>
      <c r="Z798" s="1028"/>
      <c r="AA798" s="1028"/>
      <c r="AB798" s="1028"/>
      <c r="AC798" s="1028"/>
      <c r="AD798" s="1028"/>
      <c r="AE798" s="1028"/>
      <c r="AF798" s="1028"/>
      <c r="AG798" s="1028"/>
      <c r="AH798" s="1028"/>
      <c r="AI798" s="1028"/>
      <c r="AJ798" s="1028"/>
      <c r="AK798" s="1028"/>
      <c r="AL798" s="1028"/>
      <c r="AM798" s="1028"/>
      <c r="AN798" s="1028"/>
      <c r="AO798" s="1028"/>
      <c r="AP798" s="1028"/>
      <c r="AQ798" s="1028"/>
      <c r="AR798" s="1028"/>
      <c r="AS798" s="1028"/>
    </row>
    <row r="799" spans="1:45" ht="12.75" customHeight="1">
      <c r="A799" s="1028"/>
      <c r="B799" s="1028"/>
      <c r="C799" s="1028"/>
      <c r="D799" s="1102"/>
      <c r="E799" s="1028"/>
      <c r="F799" s="1028"/>
      <c r="G799" s="1028"/>
      <c r="H799" s="1028"/>
      <c r="I799" s="1028"/>
      <c r="J799" s="1102"/>
      <c r="K799" s="1028"/>
      <c r="L799" s="1028"/>
      <c r="M799" s="1028"/>
      <c r="N799" s="1028"/>
      <c r="O799" s="1028"/>
      <c r="P799" s="1028"/>
      <c r="Q799" s="1028"/>
      <c r="R799" s="1162"/>
      <c r="S799" s="713"/>
      <c r="T799" s="747"/>
      <c r="U799" s="1028"/>
      <c r="V799" s="1102"/>
      <c r="W799" s="1165"/>
      <c r="X799" s="1028"/>
      <c r="Y799" s="1028"/>
      <c r="Z799" s="1028"/>
      <c r="AA799" s="1028"/>
      <c r="AB799" s="1028"/>
      <c r="AC799" s="1028"/>
      <c r="AD799" s="1028"/>
      <c r="AE799" s="1028"/>
      <c r="AF799" s="1028"/>
      <c r="AG799" s="1028"/>
      <c r="AH799" s="1028"/>
      <c r="AI799" s="1028"/>
      <c r="AJ799" s="1028"/>
      <c r="AK799" s="1028"/>
      <c r="AL799" s="1028"/>
      <c r="AM799" s="1028"/>
      <c r="AN799" s="1028"/>
      <c r="AO799" s="1028"/>
      <c r="AP799" s="1028"/>
      <c r="AQ799" s="1028"/>
      <c r="AR799" s="1028"/>
      <c r="AS799" s="1028"/>
    </row>
    <row r="800" spans="1:45" ht="12.75" customHeight="1">
      <c r="A800" s="1028"/>
      <c r="B800" s="1028"/>
      <c r="C800" s="1028"/>
      <c r="D800" s="1102"/>
      <c r="E800" s="1028"/>
      <c r="F800" s="1028"/>
      <c r="G800" s="1028"/>
      <c r="H800" s="1028"/>
      <c r="I800" s="1028"/>
      <c r="J800" s="1102"/>
      <c r="K800" s="1028"/>
      <c r="L800" s="1028"/>
      <c r="M800" s="1028"/>
      <c r="N800" s="1028"/>
      <c r="O800" s="1028"/>
      <c r="P800" s="1028"/>
      <c r="Q800" s="1028"/>
      <c r="R800" s="1162"/>
      <c r="S800" s="713"/>
      <c r="T800" s="747"/>
      <c r="U800" s="1028"/>
      <c r="V800" s="1102"/>
      <c r="W800" s="1165"/>
      <c r="X800" s="1028"/>
      <c r="Y800" s="1028"/>
      <c r="Z800" s="1028"/>
      <c r="AA800" s="1028"/>
      <c r="AB800" s="1028"/>
      <c r="AC800" s="1028"/>
      <c r="AD800" s="1028"/>
      <c r="AE800" s="1028"/>
      <c r="AF800" s="1028"/>
      <c r="AG800" s="1028"/>
      <c r="AH800" s="1028"/>
      <c r="AI800" s="1028"/>
      <c r="AJ800" s="1028"/>
      <c r="AK800" s="1028"/>
      <c r="AL800" s="1028"/>
      <c r="AM800" s="1028"/>
      <c r="AN800" s="1028"/>
      <c r="AO800" s="1028"/>
      <c r="AP800" s="1028"/>
      <c r="AQ800" s="1028"/>
      <c r="AR800" s="1028"/>
      <c r="AS800" s="1028"/>
    </row>
    <row r="801" spans="1:45" ht="12.75" customHeight="1">
      <c r="A801" s="1028"/>
      <c r="B801" s="1028"/>
      <c r="C801" s="1028"/>
      <c r="D801" s="1102"/>
      <c r="E801" s="1028"/>
      <c r="F801" s="1028"/>
      <c r="G801" s="1028"/>
      <c r="H801" s="1028"/>
      <c r="I801" s="1028"/>
      <c r="J801" s="1102"/>
      <c r="K801" s="1028"/>
      <c r="L801" s="1028"/>
      <c r="M801" s="1028"/>
      <c r="N801" s="1028"/>
      <c r="O801" s="1028"/>
      <c r="P801" s="1028"/>
      <c r="Q801" s="1028"/>
      <c r="R801" s="1162"/>
      <c r="S801" s="713"/>
      <c r="T801" s="747"/>
      <c r="U801" s="1028"/>
      <c r="V801" s="1102"/>
      <c r="W801" s="1165"/>
      <c r="X801" s="1028"/>
      <c r="Y801" s="1028"/>
      <c r="Z801" s="1028"/>
      <c r="AA801" s="1028"/>
      <c r="AB801" s="1028"/>
      <c r="AC801" s="1028"/>
      <c r="AD801" s="1028"/>
      <c r="AE801" s="1028"/>
      <c r="AF801" s="1028"/>
      <c r="AG801" s="1028"/>
      <c r="AH801" s="1028"/>
      <c r="AI801" s="1028"/>
      <c r="AJ801" s="1028"/>
      <c r="AK801" s="1028"/>
      <c r="AL801" s="1028"/>
      <c r="AM801" s="1028"/>
      <c r="AN801" s="1028"/>
      <c r="AO801" s="1028"/>
      <c r="AP801" s="1028"/>
      <c r="AQ801" s="1028"/>
      <c r="AR801" s="1028"/>
      <c r="AS801" s="1028"/>
    </row>
    <row r="802" spans="1:45" ht="12.75" customHeight="1">
      <c r="A802" s="1028"/>
      <c r="B802" s="1028"/>
      <c r="C802" s="1028"/>
      <c r="D802" s="1102"/>
      <c r="E802" s="1028"/>
      <c r="F802" s="1028"/>
      <c r="G802" s="1028"/>
      <c r="H802" s="1028"/>
      <c r="I802" s="1028"/>
      <c r="J802" s="1102"/>
      <c r="K802" s="1028"/>
      <c r="L802" s="1028"/>
      <c r="M802" s="1028"/>
      <c r="N802" s="1028"/>
      <c r="O802" s="1028"/>
      <c r="P802" s="1028"/>
      <c r="Q802" s="1028"/>
      <c r="R802" s="1162"/>
      <c r="S802" s="713"/>
      <c r="T802" s="747"/>
      <c r="U802" s="1028"/>
      <c r="V802" s="1102"/>
      <c r="W802" s="1165"/>
      <c r="X802" s="1028"/>
      <c r="Y802" s="1028"/>
      <c r="Z802" s="1028"/>
      <c r="AA802" s="1028"/>
      <c r="AB802" s="1028"/>
      <c r="AC802" s="1028"/>
      <c r="AD802" s="1028"/>
      <c r="AE802" s="1028"/>
      <c r="AF802" s="1028"/>
      <c r="AG802" s="1028"/>
      <c r="AH802" s="1028"/>
      <c r="AI802" s="1028"/>
      <c r="AJ802" s="1028"/>
      <c r="AK802" s="1028"/>
      <c r="AL802" s="1028"/>
      <c r="AM802" s="1028"/>
      <c r="AN802" s="1028"/>
      <c r="AO802" s="1028"/>
      <c r="AP802" s="1028"/>
      <c r="AQ802" s="1028"/>
      <c r="AR802" s="1028"/>
      <c r="AS802" s="1028"/>
    </row>
    <row r="803" spans="1:45" ht="12.75" customHeight="1">
      <c r="A803" s="1028"/>
      <c r="B803" s="1028"/>
      <c r="C803" s="1028"/>
      <c r="D803" s="1102"/>
      <c r="E803" s="1028"/>
      <c r="F803" s="1028"/>
      <c r="G803" s="1028"/>
      <c r="H803" s="1028"/>
      <c r="I803" s="1028"/>
      <c r="J803" s="1102"/>
      <c r="K803" s="1028"/>
      <c r="L803" s="1028"/>
      <c r="M803" s="1028"/>
      <c r="N803" s="1028"/>
      <c r="O803" s="1028"/>
      <c r="P803" s="1028"/>
      <c r="Q803" s="1028"/>
      <c r="R803" s="1162"/>
      <c r="S803" s="713"/>
      <c r="T803" s="747"/>
      <c r="U803" s="1028"/>
      <c r="V803" s="1102"/>
      <c r="W803" s="1165"/>
      <c r="X803" s="1028"/>
      <c r="Y803" s="1028"/>
      <c r="Z803" s="1028"/>
      <c r="AA803" s="1028"/>
      <c r="AB803" s="1028"/>
      <c r="AC803" s="1028"/>
      <c r="AD803" s="1028"/>
      <c r="AE803" s="1028"/>
      <c r="AF803" s="1028"/>
      <c r="AG803" s="1028"/>
      <c r="AH803" s="1028"/>
      <c r="AI803" s="1028"/>
      <c r="AJ803" s="1028"/>
      <c r="AK803" s="1028"/>
      <c r="AL803" s="1028"/>
      <c r="AM803" s="1028"/>
      <c r="AN803" s="1028"/>
      <c r="AO803" s="1028"/>
      <c r="AP803" s="1028"/>
      <c r="AQ803" s="1028"/>
      <c r="AR803" s="1028"/>
      <c r="AS803" s="1028"/>
    </row>
    <row r="804" spans="1:45" ht="12.75" customHeight="1">
      <c r="A804" s="1028"/>
      <c r="B804" s="1028"/>
      <c r="C804" s="1028"/>
      <c r="D804" s="1102"/>
      <c r="E804" s="1028"/>
      <c r="F804" s="1028"/>
      <c r="G804" s="1028"/>
      <c r="H804" s="1028"/>
      <c r="I804" s="1028"/>
      <c r="J804" s="1102"/>
      <c r="K804" s="1028"/>
      <c r="L804" s="1028"/>
      <c r="M804" s="1028"/>
      <c r="N804" s="1028"/>
      <c r="O804" s="1028"/>
      <c r="P804" s="1028"/>
      <c r="Q804" s="1028"/>
      <c r="R804" s="1162"/>
      <c r="S804" s="713"/>
      <c r="T804" s="747"/>
      <c r="U804" s="1028"/>
      <c r="V804" s="1102"/>
      <c r="W804" s="1165"/>
      <c r="X804" s="1028"/>
      <c r="Y804" s="1028"/>
      <c r="Z804" s="1028"/>
      <c r="AA804" s="1028"/>
      <c r="AB804" s="1028"/>
      <c r="AC804" s="1028"/>
      <c r="AD804" s="1028"/>
      <c r="AE804" s="1028"/>
      <c r="AF804" s="1028"/>
      <c r="AG804" s="1028"/>
      <c r="AH804" s="1028"/>
      <c r="AI804" s="1028"/>
      <c r="AJ804" s="1028"/>
      <c r="AK804" s="1028"/>
      <c r="AL804" s="1028"/>
      <c r="AM804" s="1028"/>
      <c r="AN804" s="1028"/>
      <c r="AO804" s="1028"/>
      <c r="AP804" s="1028"/>
      <c r="AQ804" s="1028"/>
      <c r="AR804" s="1028"/>
      <c r="AS804" s="1028"/>
    </row>
    <row r="805" spans="1:45" ht="12.75" customHeight="1">
      <c r="A805" s="1028"/>
      <c r="B805" s="1028"/>
      <c r="C805" s="1028"/>
      <c r="D805" s="1102"/>
      <c r="E805" s="1028"/>
      <c r="F805" s="1028"/>
      <c r="G805" s="1028"/>
      <c r="H805" s="1028"/>
      <c r="I805" s="1028"/>
      <c r="J805" s="1102"/>
      <c r="K805" s="1028"/>
      <c r="L805" s="1028"/>
      <c r="M805" s="1028"/>
      <c r="N805" s="1028"/>
      <c r="O805" s="1028"/>
      <c r="P805" s="1028"/>
      <c r="Q805" s="1028"/>
      <c r="R805" s="1162"/>
      <c r="S805" s="713"/>
      <c r="T805" s="747"/>
      <c r="U805" s="1028"/>
      <c r="V805" s="1102"/>
      <c r="W805" s="1165"/>
      <c r="X805" s="1028"/>
      <c r="Y805" s="1028"/>
      <c r="Z805" s="1028"/>
      <c r="AA805" s="1028"/>
      <c r="AB805" s="1028"/>
      <c r="AC805" s="1028"/>
      <c r="AD805" s="1028"/>
      <c r="AE805" s="1028"/>
      <c r="AF805" s="1028"/>
      <c r="AG805" s="1028"/>
      <c r="AH805" s="1028"/>
      <c r="AI805" s="1028"/>
      <c r="AJ805" s="1028"/>
      <c r="AK805" s="1028"/>
      <c r="AL805" s="1028"/>
      <c r="AM805" s="1028"/>
      <c r="AN805" s="1028"/>
      <c r="AO805" s="1028"/>
      <c r="AP805" s="1028"/>
      <c r="AQ805" s="1028"/>
      <c r="AR805" s="1028"/>
      <c r="AS805" s="1028"/>
    </row>
    <row r="806" spans="1:45" ht="12.75" customHeight="1">
      <c r="A806" s="1028"/>
      <c r="B806" s="1028"/>
      <c r="C806" s="1028"/>
      <c r="D806" s="1102"/>
      <c r="E806" s="1028"/>
      <c r="F806" s="1028"/>
      <c r="G806" s="1028"/>
      <c r="H806" s="1028"/>
      <c r="I806" s="1028"/>
      <c r="J806" s="1102"/>
      <c r="K806" s="1028"/>
      <c r="L806" s="1028"/>
      <c r="M806" s="1028"/>
      <c r="N806" s="1028"/>
      <c r="O806" s="1028"/>
      <c r="P806" s="1028"/>
      <c r="Q806" s="1028"/>
      <c r="R806" s="1162"/>
      <c r="S806" s="713"/>
      <c r="T806" s="747"/>
      <c r="U806" s="1028"/>
      <c r="V806" s="1102"/>
      <c r="W806" s="1165"/>
      <c r="X806" s="1028"/>
      <c r="Y806" s="1028"/>
      <c r="Z806" s="1028"/>
      <c r="AA806" s="1028"/>
      <c r="AB806" s="1028"/>
      <c r="AC806" s="1028"/>
      <c r="AD806" s="1028"/>
      <c r="AE806" s="1028"/>
      <c r="AF806" s="1028"/>
      <c r="AG806" s="1028"/>
      <c r="AH806" s="1028"/>
      <c r="AI806" s="1028"/>
      <c r="AJ806" s="1028"/>
      <c r="AK806" s="1028"/>
      <c r="AL806" s="1028"/>
      <c r="AM806" s="1028"/>
      <c r="AN806" s="1028"/>
      <c r="AO806" s="1028"/>
      <c r="AP806" s="1028"/>
      <c r="AQ806" s="1028"/>
      <c r="AR806" s="1028"/>
      <c r="AS806" s="1028"/>
    </row>
    <row r="807" spans="1:45" ht="12.75" customHeight="1">
      <c r="A807" s="1028"/>
      <c r="B807" s="1028"/>
      <c r="C807" s="1028"/>
      <c r="D807" s="1102"/>
      <c r="E807" s="1028"/>
      <c r="F807" s="1028"/>
      <c r="G807" s="1028"/>
      <c r="H807" s="1028"/>
      <c r="I807" s="1028"/>
      <c r="J807" s="1102"/>
      <c r="K807" s="1028"/>
      <c r="L807" s="1028"/>
      <c r="M807" s="1028"/>
      <c r="N807" s="1028"/>
      <c r="O807" s="1028"/>
      <c r="P807" s="1028"/>
      <c r="Q807" s="1028"/>
      <c r="R807" s="1162"/>
      <c r="S807" s="713"/>
      <c r="T807" s="747"/>
      <c r="U807" s="1028"/>
      <c r="V807" s="1102"/>
      <c r="W807" s="1165"/>
      <c r="X807" s="1028"/>
      <c r="Y807" s="1028"/>
      <c r="Z807" s="1028"/>
      <c r="AA807" s="1028"/>
      <c r="AB807" s="1028"/>
      <c r="AC807" s="1028"/>
      <c r="AD807" s="1028"/>
      <c r="AE807" s="1028"/>
      <c r="AF807" s="1028"/>
      <c r="AG807" s="1028"/>
      <c r="AH807" s="1028"/>
      <c r="AI807" s="1028"/>
      <c r="AJ807" s="1028"/>
      <c r="AK807" s="1028"/>
      <c r="AL807" s="1028"/>
      <c r="AM807" s="1028"/>
      <c r="AN807" s="1028"/>
      <c r="AO807" s="1028"/>
      <c r="AP807" s="1028"/>
      <c r="AQ807" s="1028"/>
      <c r="AR807" s="1028"/>
      <c r="AS807" s="1028"/>
    </row>
    <row r="808" spans="1:45" ht="12.75" customHeight="1">
      <c r="A808" s="1028"/>
      <c r="B808" s="1028"/>
      <c r="C808" s="1028"/>
      <c r="D808" s="1102"/>
      <c r="E808" s="1028"/>
      <c r="F808" s="1028"/>
      <c r="G808" s="1028"/>
      <c r="H808" s="1028"/>
      <c r="I808" s="1028"/>
      <c r="J808" s="1102"/>
      <c r="K808" s="1028"/>
      <c r="L808" s="1028"/>
      <c r="M808" s="1028"/>
      <c r="N808" s="1028"/>
      <c r="O808" s="1028"/>
      <c r="P808" s="1028"/>
      <c r="Q808" s="1028"/>
      <c r="R808" s="1162"/>
      <c r="S808" s="713"/>
      <c r="T808" s="747"/>
      <c r="U808" s="1028"/>
      <c r="V808" s="1102"/>
      <c r="W808" s="1165"/>
      <c r="X808" s="1028"/>
      <c r="Y808" s="1028"/>
      <c r="Z808" s="1028"/>
      <c r="AA808" s="1028"/>
      <c r="AB808" s="1028"/>
      <c r="AC808" s="1028"/>
      <c r="AD808" s="1028"/>
      <c r="AE808" s="1028"/>
      <c r="AF808" s="1028"/>
      <c r="AG808" s="1028"/>
      <c r="AH808" s="1028"/>
      <c r="AI808" s="1028"/>
      <c r="AJ808" s="1028"/>
      <c r="AK808" s="1028"/>
      <c r="AL808" s="1028"/>
      <c r="AM808" s="1028"/>
      <c r="AN808" s="1028"/>
      <c r="AO808" s="1028"/>
      <c r="AP808" s="1028"/>
      <c r="AQ808" s="1028"/>
      <c r="AR808" s="1028"/>
      <c r="AS808" s="1028"/>
    </row>
    <row r="809" spans="1:45" ht="12.75" customHeight="1">
      <c r="A809" s="1028"/>
      <c r="B809" s="1028"/>
      <c r="C809" s="1028"/>
      <c r="D809" s="1102"/>
      <c r="E809" s="1028"/>
      <c r="F809" s="1028"/>
      <c r="G809" s="1028"/>
      <c r="H809" s="1028"/>
      <c r="I809" s="1028"/>
      <c r="J809" s="1102"/>
      <c r="K809" s="1028"/>
      <c r="L809" s="1028"/>
      <c r="M809" s="1028"/>
      <c r="N809" s="1028"/>
      <c r="O809" s="1028"/>
      <c r="P809" s="1028"/>
      <c r="Q809" s="1028"/>
      <c r="R809" s="1162"/>
      <c r="S809" s="713"/>
      <c r="T809" s="747"/>
      <c r="U809" s="1028"/>
      <c r="V809" s="1102"/>
      <c r="W809" s="1165"/>
      <c r="X809" s="1028"/>
      <c r="Y809" s="1028"/>
      <c r="Z809" s="1028"/>
      <c r="AA809" s="1028"/>
      <c r="AB809" s="1028"/>
      <c r="AC809" s="1028"/>
      <c r="AD809" s="1028"/>
      <c r="AE809" s="1028"/>
      <c r="AF809" s="1028"/>
      <c r="AG809" s="1028"/>
      <c r="AH809" s="1028"/>
      <c r="AI809" s="1028"/>
      <c r="AJ809" s="1028"/>
      <c r="AK809" s="1028"/>
      <c r="AL809" s="1028"/>
      <c r="AM809" s="1028"/>
      <c r="AN809" s="1028"/>
      <c r="AO809" s="1028"/>
      <c r="AP809" s="1028"/>
      <c r="AQ809" s="1028"/>
      <c r="AR809" s="1028"/>
      <c r="AS809" s="1028"/>
    </row>
    <row r="810" spans="1:45" ht="12.75" customHeight="1">
      <c r="A810" s="1028"/>
      <c r="B810" s="1028"/>
      <c r="C810" s="1028"/>
      <c r="D810" s="1102"/>
      <c r="E810" s="1028"/>
      <c r="F810" s="1028"/>
      <c r="G810" s="1028"/>
      <c r="H810" s="1028"/>
      <c r="I810" s="1028"/>
      <c r="J810" s="1102"/>
      <c r="K810" s="1028"/>
      <c r="L810" s="1028"/>
      <c r="M810" s="1028"/>
      <c r="N810" s="1028"/>
      <c r="O810" s="1028"/>
      <c r="P810" s="1028"/>
      <c r="Q810" s="1028"/>
      <c r="R810" s="1162"/>
      <c r="S810" s="713"/>
      <c r="T810" s="747"/>
      <c r="U810" s="1028"/>
      <c r="V810" s="1102"/>
      <c r="W810" s="1165"/>
      <c r="X810" s="1028"/>
      <c r="Y810" s="1028"/>
      <c r="Z810" s="1028"/>
      <c r="AA810" s="1028"/>
      <c r="AB810" s="1028"/>
      <c r="AC810" s="1028"/>
      <c r="AD810" s="1028"/>
      <c r="AE810" s="1028"/>
      <c r="AF810" s="1028"/>
      <c r="AG810" s="1028"/>
      <c r="AH810" s="1028"/>
      <c r="AI810" s="1028"/>
      <c r="AJ810" s="1028"/>
      <c r="AK810" s="1028"/>
      <c r="AL810" s="1028"/>
      <c r="AM810" s="1028"/>
      <c r="AN810" s="1028"/>
      <c r="AO810" s="1028"/>
      <c r="AP810" s="1028"/>
      <c r="AQ810" s="1028"/>
      <c r="AR810" s="1028"/>
      <c r="AS810" s="1028"/>
    </row>
    <row r="811" spans="1:45" ht="12.75" customHeight="1">
      <c r="A811" s="1028"/>
      <c r="B811" s="1028"/>
      <c r="C811" s="1028"/>
      <c r="D811" s="1102"/>
      <c r="E811" s="1028"/>
      <c r="F811" s="1028"/>
      <c r="G811" s="1028"/>
      <c r="H811" s="1028"/>
      <c r="I811" s="1028"/>
      <c r="J811" s="1102"/>
      <c r="K811" s="1028"/>
      <c r="L811" s="1028"/>
      <c r="M811" s="1028"/>
      <c r="N811" s="1028"/>
      <c r="O811" s="1028"/>
      <c r="P811" s="1028"/>
      <c r="Q811" s="1028"/>
      <c r="R811" s="1162"/>
      <c r="S811" s="713"/>
      <c r="T811" s="747"/>
      <c r="U811" s="1028"/>
      <c r="V811" s="1102"/>
      <c r="W811" s="1165"/>
      <c r="X811" s="1028"/>
      <c r="Y811" s="1028"/>
      <c r="Z811" s="1028"/>
      <c r="AA811" s="1028"/>
      <c r="AB811" s="1028"/>
      <c r="AC811" s="1028"/>
      <c r="AD811" s="1028"/>
      <c r="AE811" s="1028"/>
      <c r="AF811" s="1028"/>
      <c r="AG811" s="1028"/>
      <c r="AH811" s="1028"/>
      <c r="AI811" s="1028"/>
      <c r="AJ811" s="1028"/>
      <c r="AK811" s="1028"/>
      <c r="AL811" s="1028"/>
      <c r="AM811" s="1028"/>
      <c r="AN811" s="1028"/>
      <c r="AO811" s="1028"/>
      <c r="AP811" s="1028"/>
      <c r="AQ811" s="1028"/>
      <c r="AR811" s="1028"/>
      <c r="AS811" s="1028"/>
    </row>
    <row r="812" spans="1:45" ht="12.75" customHeight="1">
      <c r="A812" s="1028"/>
      <c r="B812" s="1028"/>
      <c r="C812" s="1028"/>
      <c r="D812" s="1102"/>
      <c r="E812" s="1028"/>
      <c r="F812" s="1028"/>
      <c r="G812" s="1028"/>
      <c r="H812" s="1028"/>
      <c r="I812" s="1028"/>
      <c r="J812" s="1102"/>
      <c r="K812" s="1028"/>
      <c r="L812" s="1028"/>
      <c r="M812" s="1028"/>
      <c r="N812" s="1028"/>
      <c r="O812" s="1028"/>
      <c r="P812" s="1028"/>
      <c r="Q812" s="1028"/>
      <c r="R812" s="1162"/>
      <c r="S812" s="713"/>
      <c r="T812" s="747"/>
      <c r="U812" s="1028"/>
      <c r="V812" s="1102"/>
      <c r="W812" s="1165"/>
      <c r="X812" s="1028"/>
      <c r="Y812" s="1028"/>
      <c r="Z812" s="1028"/>
      <c r="AA812" s="1028"/>
      <c r="AB812" s="1028"/>
      <c r="AC812" s="1028"/>
      <c r="AD812" s="1028"/>
      <c r="AE812" s="1028"/>
      <c r="AF812" s="1028"/>
      <c r="AG812" s="1028"/>
      <c r="AH812" s="1028"/>
      <c r="AI812" s="1028"/>
      <c r="AJ812" s="1028"/>
      <c r="AK812" s="1028"/>
      <c r="AL812" s="1028"/>
      <c r="AM812" s="1028"/>
      <c r="AN812" s="1028"/>
      <c r="AO812" s="1028"/>
      <c r="AP812" s="1028"/>
      <c r="AQ812" s="1028"/>
      <c r="AR812" s="1028"/>
      <c r="AS812" s="1028"/>
    </row>
    <row r="813" spans="1:45" ht="12.75" customHeight="1">
      <c r="A813" s="1028"/>
      <c r="B813" s="1028"/>
      <c r="C813" s="1028"/>
      <c r="D813" s="1102"/>
      <c r="E813" s="1028"/>
      <c r="F813" s="1028"/>
      <c r="G813" s="1028"/>
      <c r="H813" s="1028"/>
      <c r="I813" s="1028"/>
      <c r="J813" s="1102"/>
      <c r="K813" s="1028"/>
      <c r="L813" s="1028"/>
      <c r="M813" s="1028"/>
      <c r="N813" s="1028"/>
      <c r="O813" s="1028"/>
      <c r="P813" s="1028"/>
      <c r="Q813" s="1028"/>
      <c r="R813" s="1162"/>
      <c r="S813" s="713"/>
      <c r="T813" s="747"/>
      <c r="U813" s="1028"/>
      <c r="V813" s="1102"/>
      <c r="W813" s="1165"/>
      <c r="X813" s="1028"/>
      <c r="Y813" s="1028"/>
      <c r="Z813" s="1028"/>
      <c r="AA813" s="1028"/>
      <c r="AB813" s="1028"/>
      <c r="AC813" s="1028"/>
      <c r="AD813" s="1028"/>
      <c r="AE813" s="1028"/>
      <c r="AF813" s="1028"/>
      <c r="AG813" s="1028"/>
      <c r="AH813" s="1028"/>
      <c r="AI813" s="1028"/>
      <c r="AJ813" s="1028"/>
      <c r="AK813" s="1028"/>
      <c r="AL813" s="1028"/>
      <c r="AM813" s="1028"/>
      <c r="AN813" s="1028"/>
      <c r="AO813" s="1028"/>
      <c r="AP813" s="1028"/>
      <c r="AQ813" s="1028"/>
      <c r="AR813" s="1028"/>
      <c r="AS813" s="1028"/>
    </row>
    <row r="814" spans="1:45" ht="12.75" customHeight="1">
      <c r="A814" s="1028"/>
      <c r="B814" s="1028"/>
      <c r="C814" s="1028"/>
      <c r="D814" s="1102"/>
      <c r="E814" s="1028"/>
      <c r="F814" s="1028"/>
      <c r="G814" s="1028"/>
      <c r="H814" s="1028"/>
      <c r="I814" s="1028"/>
      <c r="J814" s="1102"/>
      <c r="K814" s="1028"/>
      <c r="L814" s="1028"/>
      <c r="M814" s="1028"/>
      <c r="N814" s="1028"/>
      <c r="O814" s="1028"/>
      <c r="P814" s="1028"/>
      <c r="Q814" s="1028"/>
      <c r="R814" s="1162"/>
      <c r="S814" s="713"/>
      <c r="T814" s="747"/>
      <c r="U814" s="1028"/>
      <c r="V814" s="1102"/>
      <c r="W814" s="1165"/>
      <c r="X814" s="1028"/>
      <c r="Y814" s="1028"/>
      <c r="Z814" s="1028"/>
      <c r="AA814" s="1028"/>
      <c r="AB814" s="1028"/>
      <c r="AC814" s="1028"/>
      <c r="AD814" s="1028"/>
      <c r="AE814" s="1028"/>
      <c r="AF814" s="1028"/>
      <c r="AG814" s="1028"/>
      <c r="AH814" s="1028"/>
      <c r="AI814" s="1028"/>
      <c r="AJ814" s="1028"/>
      <c r="AK814" s="1028"/>
      <c r="AL814" s="1028"/>
      <c r="AM814" s="1028"/>
      <c r="AN814" s="1028"/>
      <c r="AO814" s="1028"/>
      <c r="AP814" s="1028"/>
      <c r="AQ814" s="1028"/>
      <c r="AR814" s="1028"/>
      <c r="AS814" s="1028"/>
    </row>
    <row r="815" spans="1:45" ht="12.75" customHeight="1">
      <c r="A815" s="1028"/>
      <c r="B815" s="1028"/>
      <c r="C815" s="1028"/>
      <c r="D815" s="1102"/>
      <c r="E815" s="1028"/>
      <c r="F815" s="1028"/>
      <c r="G815" s="1028"/>
      <c r="H815" s="1028"/>
      <c r="I815" s="1028"/>
      <c r="J815" s="1102"/>
      <c r="K815" s="1028"/>
      <c r="L815" s="1028"/>
      <c r="M815" s="1028"/>
      <c r="N815" s="1028"/>
      <c r="O815" s="1028"/>
      <c r="P815" s="1028"/>
      <c r="Q815" s="1028"/>
      <c r="R815" s="1162"/>
      <c r="S815" s="713"/>
      <c r="T815" s="747"/>
      <c r="U815" s="1028"/>
      <c r="V815" s="1102"/>
      <c r="W815" s="1165"/>
      <c r="X815" s="1028"/>
      <c r="Y815" s="1028"/>
      <c r="Z815" s="1028"/>
      <c r="AA815" s="1028"/>
      <c r="AB815" s="1028"/>
      <c r="AC815" s="1028"/>
      <c r="AD815" s="1028"/>
      <c r="AE815" s="1028"/>
      <c r="AF815" s="1028"/>
      <c r="AG815" s="1028"/>
      <c r="AH815" s="1028"/>
      <c r="AI815" s="1028"/>
      <c r="AJ815" s="1028"/>
      <c r="AK815" s="1028"/>
      <c r="AL815" s="1028"/>
      <c r="AM815" s="1028"/>
      <c r="AN815" s="1028"/>
      <c r="AO815" s="1028"/>
      <c r="AP815" s="1028"/>
      <c r="AQ815" s="1028"/>
      <c r="AR815" s="1028"/>
      <c r="AS815" s="1028"/>
    </row>
    <row r="816" spans="1:45" ht="12.75" customHeight="1">
      <c r="A816" s="1028"/>
      <c r="B816" s="1028"/>
      <c r="C816" s="1028"/>
      <c r="D816" s="1102"/>
      <c r="E816" s="1028"/>
      <c r="F816" s="1028"/>
      <c r="G816" s="1028"/>
      <c r="H816" s="1028"/>
      <c r="I816" s="1028"/>
      <c r="J816" s="1102"/>
      <c r="K816" s="1028"/>
      <c r="L816" s="1028"/>
      <c r="M816" s="1028"/>
      <c r="N816" s="1028"/>
      <c r="O816" s="1028"/>
      <c r="P816" s="1028"/>
      <c r="Q816" s="1028"/>
      <c r="R816" s="1162"/>
      <c r="S816" s="713"/>
      <c r="T816" s="747"/>
      <c r="U816" s="1028"/>
      <c r="V816" s="1102"/>
      <c r="W816" s="1165"/>
      <c r="X816" s="1028"/>
      <c r="Y816" s="1028"/>
      <c r="Z816" s="1028"/>
      <c r="AA816" s="1028"/>
      <c r="AB816" s="1028"/>
      <c r="AC816" s="1028"/>
      <c r="AD816" s="1028"/>
      <c r="AE816" s="1028"/>
      <c r="AF816" s="1028"/>
      <c r="AG816" s="1028"/>
      <c r="AH816" s="1028"/>
      <c r="AI816" s="1028"/>
      <c r="AJ816" s="1028"/>
      <c r="AK816" s="1028"/>
      <c r="AL816" s="1028"/>
      <c r="AM816" s="1028"/>
      <c r="AN816" s="1028"/>
      <c r="AO816" s="1028"/>
      <c r="AP816" s="1028"/>
      <c r="AQ816" s="1028"/>
      <c r="AR816" s="1028"/>
      <c r="AS816" s="1028"/>
    </row>
    <row r="817" spans="1:45" ht="12.75" customHeight="1">
      <c r="A817" s="1028"/>
      <c r="B817" s="1028"/>
      <c r="C817" s="1028"/>
      <c r="D817" s="1102"/>
      <c r="E817" s="1028"/>
      <c r="F817" s="1028"/>
      <c r="G817" s="1028"/>
      <c r="H817" s="1028"/>
      <c r="I817" s="1028"/>
      <c r="J817" s="1102"/>
      <c r="K817" s="1028"/>
      <c r="L817" s="1028"/>
      <c r="M817" s="1028"/>
      <c r="N817" s="1028"/>
      <c r="O817" s="1028"/>
      <c r="P817" s="1028"/>
      <c r="Q817" s="1028"/>
      <c r="R817" s="1162"/>
      <c r="S817" s="713"/>
      <c r="T817" s="747"/>
      <c r="U817" s="1028"/>
      <c r="V817" s="1102"/>
      <c r="W817" s="1165"/>
      <c r="X817" s="1028"/>
      <c r="Y817" s="1028"/>
      <c r="Z817" s="1028"/>
      <c r="AA817" s="1028"/>
      <c r="AB817" s="1028"/>
      <c r="AC817" s="1028"/>
      <c r="AD817" s="1028"/>
      <c r="AE817" s="1028"/>
      <c r="AF817" s="1028"/>
      <c r="AG817" s="1028"/>
      <c r="AH817" s="1028"/>
      <c r="AI817" s="1028"/>
      <c r="AJ817" s="1028"/>
      <c r="AK817" s="1028"/>
      <c r="AL817" s="1028"/>
      <c r="AM817" s="1028"/>
      <c r="AN817" s="1028"/>
      <c r="AO817" s="1028"/>
      <c r="AP817" s="1028"/>
      <c r="AQ817" s="1028"/>
      <c r="AR817" s="1028"/>
      <c r="AS817" s="1028"/>
    </row>
    <row r="818" spans="1:45" ht="12.75" customHeight="1">
      <c r="A818" s="1028"/>
      <c r="B818" s="1028"/>
      <c r="C818" s="1028"/>
      <c r="D818" s="1102"/>
      <c r="E818" s="1028"/>
      <c r="F818" s="1028"/>
      <c r="G818" s="1028"/>
      <c r="H818" s="1028"/>
      <c r="I818" s="1028"/>
      <c r="J818" s="1102"/>
      <c r="K818" s="1028"/>
      <c r="L818" s="1028"/>
      <c r="M818" s="1028"/>
      <c r="N818" s="1028"/>
      <c r="O818" s="1028"/>
      <c r="P818" s="1028"/>
      <c r="Q818" s="1028"/>
      <c r="R818" s="1162"/>
      <c r="S818" s="713"/>
      <c r="T818" s="747"/>
      <c r="U818" s="1028"/>
      <c r="V818" s="1102"/>
      <c r="W818" s="1165"/>
      <c r="X818" s="1028"/>
      <c r="Y818" s="1028"/>
      <c r="Z818" s="1028"/>
      <c r="AA818" s="1028"/>
      <c r="AB818" s="1028"/>
      <c r="AC818" s="1028"/>
      <c r="AD818" s="1028"/>
      <c r="AE818" s="1028"/>
      <c r="AF818" s="1028"/>
      <c r="AG818" s="1028"/>
      <c r="AH818" s="1028"/>
      <c r="AI818" s="1028"/>
      <c r="AJ818" s="1028"/>
      <c r="AK818" s="1028"/>
      <c r="AL818" s="1028"/>
      <c r="AM818" s="1028"/>
      <c r="AN818" s="1028"/>
      <c r="AO818" s="1028"/>
      <c r="AP818" s="1028"/>
      <c r="AQ818" s="1028"/>
      <c r="AR818" s="1028"/>
      <c r="AS818" s="1028"/>
    </row>
    <row r="819" spans="1:45" ht="12.75" customHeight="1">
      <c r="A819" s="1028"/>
      <c r="B819" s="1028"/>
      <c r="C819" s="1028"/>
      <c r="D819" s="1102"/>
      <c r="E819" s="1028"/>
      <c r="F819" s="1028"/>
      <c r="G819" s="1028"/>
      <c r="H819" s="1028"/>
      <c r="I819" s="1028"/>
      <c r="J819" s="1102"/>
      <c r="K819" s="1028"/>
      <c r="L819" s="1028"/>
      <c r="M819" s="1028"/>
      <c r="N819" s="1028"/>
      <c r="O819" s="1028"/>
      <c r="P819" s="1028"/>
      <c r="Q819" s="1028"/>
      <c r="R819" s="1162"/>
      <c r="S819" s="713"/>
      <c r="T819" s="747"/>
      <c r="U819" s="1028"/>
      <c r="V819" s="1102"/>
      <c r="W819" s="1165"/>
      <c r="X819" s="1028"/>
      <c r="Y819" s="1028"/>
      <c r="Z819" s="1028"/>
      <c r="AA819" s="1028"/>
      <c r="AB819" s="1028"/>
      <c r="AC819" s="1028"/>
      <c r="AD819" s="1028"/>
      <c r="AE819" s="1028"/>
      <c r="AF819" s="1028"/>
      <c r="AG819" s="1028"/>
      <c r="AH819" s="1028"/>
      <c r="AI819" s="1028"/>
      <c r="AJ819" s="1028"/>
      <c r="AK819" s="1028"/>
      <c r="AL819" s="1028"/>
      <c r="AM819" s="1028"/>
      <c r="AN819" s="1028"/>
      <c r="AO819" s="1028"/>
      <c r="AP819" s="1028"/>
      <c r="AQ819" s="1028"/>
      <c r="AR819" s="1028"/>
      <c r="AS819" s="1028"/>
    </row>
    <row r="820" spans="1:45" ht="12.75" customHeight="1">
      <c r="A820" s="1028"/>
      <c r="B820" s="1028"/>
      <c r="C820" s="1028"/>
      <c r="D820" s="1102"/>
      <c r="E820" s="1028"/>
      <c r="F820" s="1028"/>
      <c r="G820" s="1028"/>
      <c r="H820" s="1028"/>
      <c r="I820" s="1028"/>
      <c r="J820" s="1102"/>
      <c r="K820" s="1028"/>
      <c r="L820" s="1028"/>
      <c r="M820" s="1028"/>
      <c r="N820" s="1028"/>
      <c r="O820" s="1028"/>
      <c r="P820" s="1028"/>
      <c r="Q820" s="1028"/>
      <c r="R820" s="1162"/>
      <c r="S820" s="713"/>
      <c r="T820" s="747"/>
      <c r="U820" s="1028"/>
      <c r="V820" s="1102"/>
      <c r="W820" s="1165"/>
      <c r="X820" s="1028"/>
      <c r="Y820" s="1028"/>
      <c r="Z820" s="1028"/>
      <c r="AA820" s="1028"/>
      <c r="AB820" s="1028"/>
      <c r="AC820" s="1028"/>
      <c r="AD820" s="1028"/>
      <c r="AE820" s="1028"/>
      <c r="AF820" s="1028"/>
      <c r="AG820" s="1028"/>
      <c r="AH820" s="1028"/>
      <c r="AI820" s="1028"/>
      <c r="AJ820" s="1028"/>
      <c r="AK820" s="1028"/>
      <c r="AL820" s="1028"/>
      <c r="AM820" s="1028"/>
      <c r="AN820" s="1028"/>
      <c r="AO820" s="1028"/>
      <c r="AP820" s="1028"/>
      <c r="AQ820" s="1028"/>
      <c r="AR820" s="1028"/>
      <c r="AS820" s="1028"/>
    </row>
    <row r="821" spans="1:45" ht="12.75" customHeight="1">
      <c r="A821" s="1028"/>
      <c r="B821" s="1028"/>
      <c r="C821" s="1028"/>
      <c r="D821" s="1102"/>
      <c r="E821" s="1028"/>
      <c r="F821" s="1028"/>
      <c r="G821" s="1028"/>
      <c r="H821" s="1028"/>
      <c r="I821" s="1028"/>
      <c r="J821" s="1102"/>
      <c r="K821" s="1028"/>
      <c r="L821" s="1028"/>
      <c r="M821" s="1028"/>
      <c r="N821" s="1028"/>
      <c r="O821" s="1028"/>
      <c r="P821" s="1028"/>
      <c r="Q821" s="1028"/>
      <c r="R821" s="1162"/>
      <c r="S821" s="713"/>
      <c r="T821" s="747"/>
      <c r="U821" s="1028"/>
      <c r="V821" s="1102"/>
      <c r="W821" s="1165"/>
      <c r="X821" s="1028"/>
      <c r="Y821" s="1028"/>
      <c r="Z821" s="1028"/>
      <c r="AA821" s="1028"/>
      <c r="AB821" s="1028"/>
      <c r="AC821" s="1028"/>
      <c r="AD821" s="1028"/>
      <c r="AE821" s="1028"/>
      <c r="AF821" s="1028"/>
      <c r="AG821" s="1028"/>
      <c r="AH821" s="1028"/>
      <c r="AI821" s="1028"/>
      <c r="AJ821" s="1028"/>
      <c r="AK821" s="1028"/>
      <c r="AL821" s="1028"/>
      <c r="AM821" s="1028"/>
      <c r="AN821" s="1028"/>
      <c r="AO821" s="1028"/>
      <c r="AP821" s="1028"/>
      <c r="AQ821" s="1028"/>
      <c r="AR821" s="1028"/>
      <c r="AS821" s="1028"/>
    </row>
    <row r="822" spans="1:45" ht="12.75" customHeight="1">
      <c r="A822" s="1028"/>
      <c r="B822" s="1028"/>
      <c r="C822" s="1028"/>
      <c r="D822" s="1102"/>
      <c r="E822" s="1028"/>
      <c r="F822" s="1028"/>
      <c r="G822" s="1028"/>
      <c r="H822" s="1028"/>
      <c r="I822" s="1028"/>
      <c r="J822" s="1102"/>
      <c r="K822" s="1028"/>
      <c r="L822" s="1028"/>
      <c r="M822" s="1028"/>
      <c r="N822" s="1028"/>
      <c r="O822" s="1028"/>
      <c r="P822" s="1028"/>
      <c r="Q822" s="1028"/>
      <c r="R822" s="1162"/>
      <c r="S822" s="713"/>
      <c r="T822" s="747"/>
      <c r="U822" s="1028"/>
      <c r="V822" s="1102"/>
      <c r="W822" s="1165"/>
      <c r="X822" s="1028"/>
      <c r="Y822" s="1028"/>
      <c r="Z822" s="1028"/>
      <c r="AA822" s="1028"/>
      <c r="AB822" s="1028"/>
      <c r="AC822" s="1028"/>
      <c r="AD822" s="1028"/>
      <c r="AE822" s="1028"/>
      <c r="AF822" s="1028"/>
      <c r="AG822" s="1028"/>
      <c r="AH822" s="1028"/>
      <c r="AI822" s="1028"/>
      <c r="AJ822" s="1028"/>
      <c r="AK822" s="1028"/>
      <c r="AL822" s="1028"/>
      <c r="AM822" s="1028"/>
      <c r="AN822" s="1028"/>
      <c r="AO822" s="1028"/>
      <c r="AP822" s="1028"/>
      <c r="AQ822" s="1028"/>
      <c r="AR822" s="1028"/>
      <c r="AS822" s="1028"/>
    </row>
    <row r="823" spans="1:45" ht="12.75" customHeight="1">
      <c r="A823" s="1028"/>
      <c r="B823" s="1028"/>
      <c r="C823" s="1028"/>
      <c r="D823" s="1102"/>
      <c r="E823" s="1028"/>
      <c r="F823" s="1028"/>
      <c r="G823" s="1028"/>
      <c r="H823" s="1028"/>
      <c r="I823" s="1028"/>
      <c r="J823" s="1102"/>
      <c r="K823" s="1028"/>
      <c r="L823" s="1028"/>
      <c r="M823" s="1028"/>
      <c r="N823" s="1028"/>
      <c r="O823" s="1028"/>
      <c r="P823" s="1028"/>
      <c r="Q823" s="1028"/>
      <c r="R823" s="1162"/>
      <c r="S823" s="713"/>
      <c r="T823" s="747"/>
      <c r="U823" s="1028"/>
      <c r="V823" s="1102"/>
      <c r="W823" s="1165"/>
      <c r="X823" s="1028"/>
      <c r="Y823" s="1028"/>
      <c r="Z823" s="1028"/>
      <c r="AA823" s="1028"/>
      <c r="AB823" s="1028"/>
      <c r="AC823" s="1028"/>
      <c r="AD823" s="1028"/>
      <c r="AE823" s="1028"/>
      <c r="AF823" s="1028"/>
      <c r="AG823" s="1028"/>
      <c r="AH823" s="1028"/>
      <c r="AI823" s="1028"/>
      <c r="AJ823" s="1028"/>
      <c r="AK823" s="1028"/>
      <c r="AL823" s="1028"/>
      <c r="AM823" s="1028"/>
      <c r="AN823" s="1028"/>
      <c r="AO823" s="1028"/>
      <c r="AP823" s="1028"/>
      <c r="AQ823" s="1028"/>
      <c r="AR823" s="1028"/>
      <c r="AS823" s="1028"/>
    </row>
    <row r="824" spans="1:45" ht="12.75" customHeight="1">
      <c r="A824" s="1028"/>
      <c r="B824" s="1028"/>
      <c r="C824" s="1028"/>
      <c r="D824" s="1102"/>
      <c r="E824" s="1028"/>
      <c r="F824" s="1028"/>
      <c r="G824" s="1028"/>
      <c r="H824" s="1028"/>
      <c r="I824" s="1028"/>
      <c r="J824" s="1102"/>
      <c r="K824" s="1028"/>
      <c r="L824" s="1028"/>
      <c r="M824" s="1028"/>
      <c r="N824" s="1028"/>
      <c r="O824" s="1028"/>
      <c r="P824" s="1028"/>
      <c r="Q824" s="1028"/>
      <c r="R824" s="1162"/>
      <c r="S824" s="713"/>
      <c r="T824" s="747"/>
      <c r="U824" s="1028"/>
      <c r="V824" s="1102"/>
      <c r="W824" s="1165"/>
      <c r="X824" s="1028"/>
      <c r="Y824" s="1028"/>
      <c r="Z824" s="1028"/>
      <c r="AA824" s="1028"/>
      <c r="AB824" s="1028"/>
      <c r="AC824" s="1028"/>
      <c r="AD824" s="1028"/>
      <c r="AE824" s="1028"/>
      <c r="AF824" s="1028"/>
      <c r="AG824" s="1028"/>
      <c r="AH824" s="1028"/>
      <c r="AI824" s="1028"/>
      <c r="AJ824" s="1028"/>
      <c r="AK824" s="1028"/>
      <c r="AL824" s="1028"/>
      <c r="AM824" s="1028"/>
      <c r="AN824" s="1028"/>
      <c r="AO824" s="1028"/>
      <c r="AP824" s="1028"/>
      <c r="AQ824" s="1028"/>
      <c r="AR824" s="1028"/>
      <c r="AS824" s="1028"/>
    </row>
    <row r="825" spans="1:45" ht="12.75" customHeight="1">
      <c r="A825" s="1028"/>
      <c r="B825" s="1028"/>
      <c r="C825" s="1028"/>
      <c r="D825" s="1102"/>
      <c r="E825" s="1028"/>
      <c r="F825" s="1028"/>
      <c r="G825" s="1028"/>
      <c r="H825" s="1028"/>
      <c r="I825" s="1028"/>
      <c r="J825" s="1102"/>
      <c r="K825" s="1028"/>
      <c r="L825" s="1028"/>
      <c r="M825" s="1028"/>
      <c r="N825" s="1028"/>
      <c r="O825" s="1028"/>
      <c r="P825" s="1028"/>
      <c r="Q825" s="1028"/>
      <c r="R825" s="1162"/>
      <c r="S825" s="713"/>
      <c r="T825" s="747"/>
      <c r="U825" s="1028"/>
      <c r="V825" s="1102"/>
      <c r="W825" s="1165"/>
      <c r="X825" s="1028"/>
      <c r="Y825" s="1028"/>
      <c r="Z825" s="1028"/>
      <c r="AA825" s="1028"/>
      <c r="AB825" s="1028"/>
      <c r="AC825" s="1028"/>
      <c r="AD825" s="1028"/>
      <c r="AE825" s="1028"/>
      <c r="AF825" s="1028"/>
      <c r="AG825" s="1028"/>
      <c r="AH825" s="1028"/>
      <c r="AI825" s="1028"/>
      <c r="AJ825" s="1028"/>
      <c r="AK825" s="1028"/>
      <c r="AL825" s="1028"/>
      <c r="AM825" s="1028"/>
      <c r="AN825" s="1028"/>
      <c r="AO825" s="1028"/>
      <c r="AP825" s="1028"/>
      <c r="AQ825" s="1028"/>
      <c r="AR825" s="1028"/>
      <c r="AS825" s="1028"/>
    </row>
    <row r="826" spans="1:45" ht="12.75" customHeight="1">
      <c r="A826" s="1028"/>
      <c r="B826" s="1028"/>
      <c r="C826" s="1028"/>
      <c r="D826" s="1102"/>
      <c r="E826" s="1028"/>
      <c r="F826" s="1028"/>
      <c r="G826" s="1028"/>
      <c r="H826" s="1028"/>
      <c r="I826" s="1028"/>
      <c r="J826" s="1102"/>
      <c r="K826" s="1028"/>
      <c r="L826" s="1028"/>
      <c r="M826" s="1028"/>
      <c r="N826" s="1028"/>
      <c r="O826" s="1028"/>
      <c r="P826" s="1028"/>
      <c r="Q826" s="1028"/>
      <c r="R826" s="1162"/>
      <c r="S826" s="713"/>
      <c r="T826" s="747"/>
      <c r="U826" s="1028"/>
      <c r="V826" s="1102"/>
      <c r="W826" s="1165"/>
      <c r="X826" s="1028"/>
      <c r="Y826" s="1028"/>
      <c r="Z826" s="1028"/>
      <c r="AA826" s="1028"/>
      <c r="AB826" s="1028"/>
      <c r="AC826" s="1028"/>
      <c r="AD826" s="1028"/>
      <c r="AE826" s="1028"/>
      <c r="AF826" s="1028"/>
      <c r="AG826" s="1028"/>
      <c r="AH826" s="1028"/>
      <c r="AI826" s="1028"/>
      <c r="AJ826" s="1028"/>
      <c r="AK826" s="1028"/>
      <c r="AL826" s="1028"/>
      <c r="AM826" s="1028"/>
      <c r="AN826" s="1028"/>
      <c r="AO826" s="1028"/>
      <c r="AP826" s="1028"/>
      <c r="AQ826" s="1028"/>
      <c r="AR826" s="1028"/>
      <c r="AS826" s="1028"/>
    </row>
    <row r="827" spans="1:45" ht="12.75" customHeight="1">
      <c r="A827" s="1028"/>
      <c r="B827" s="1028"/>
      <c r="C827" s="1028"/>
      <c r="D827" s="1102"/>
      <c r="E827" s="1028"/>
      <c r="F827" s="1028"/>
      <c r="G827" s="1028"/>
      <c r="H827" s="1028"/>
      <c r="I827" s="1028"/>
      <c r="J827" s="1102"/>
      <c r="K827" s="1028"/>
      <c r="L827" s="1028"/>
      <c r="M827" s="1028"/>
      <c r="N827" s="1028"/>
      <c r="O827" s="1028"/>
      <c r="P827" s="1028"/>
      <c r="Q827" s="1028"/>
      <c r="R827" s="1162"/>
      <c r="S827" s="713"/>
      <c r="T827" s="747"/>
      <c r="U827" s="1028"/>
      <c r="V827" s="1102"/>
      <c r="W827" s="1165"/>
      <c r="X827" s="1028"/>
      <c r="Y827" s="1028"/>
      <c r="Z827" s="1028"/>
      <c r="AA827" s="1028"/>
      <c r="AB827" s="1028"/>
      <c r="AC827" s="1028"/>
      <c r="AD827" s="1028"/>
      <c r="AE827" s="1028"/>
      <c r="AF827" s="1028"/>
      <c r="AG827" s="1028"/>
      <c r="AH827" s="1028"/>
      <c r="AI827" s="1028"/>
      <c r="AJ827" s="1028"/>
      <c r="AK827" s="1028"/>
      <c r="AL827" s="1028"/>
      <c r="AM827" s="1028"/>
      <c r="AN827" s="1028"/>
      <c r="AO827" s="1028"/>
      <c r="AP827" s="1028"/>
      <c r="AQ827" s="1028"/>
      <c r="AR827" s="1028"/>
      <c r="AS827" s="1028"/>
    </row>
    <row r="828" spans="1:45" ht="12.75" customHeight="1">
      <c r="A828" s="1028"/>
      <c r="B828" s="1028"/>
      <c r="C828" s="1028"/>
      <c r="D828" s="1102"/>
      <c r="E828" s="1028"/>
      <c r="F828" s="1028"/>
      <c r="G828" s="1028"/>
      <c r="H828" s="1028"/>
      <c r="I828" s="1028"/>
      <c r="J828" s="1102"/>
      <c r="K828" s="1028"/>
      <c r="L828" s="1028"/>
      <c r="M828" s="1028"/>
      <c r="N828" s="1028"/>
      <c r="O828" s="1028"/>
      <c r="P828" s="1028"/>
      <c r="Q828" s="1028"/>
      <c r="R828" s="1162"/>
      <c r="S828" s="713"/>
      <c r="T828" s="747"/>
      <c r="U828" s="1028"/>
      <c r="V828" s="1102"/>
      <c r="W828" s="1165"/>
      <c r="X828" s="1028"/>
      <c r="Y828" s="1028"/>
      <c r="Z828" s="1028"/>
      <c r="AA828" s="1028"/>
      <c r="AB828" s="1028"/>
      <c r="AC828" s="1028"/>
      <c r="AD828" s="1028"/>
      <c r="AE828" s="1028"/>
      <c r="AF828" s="1028"/>
      <c r="AG828" s="1028"/>
      <c r="AH828" s="1028"/>
      <c r="AI828" s="1028"/>
      <c r="AJ828" s="1028"/>
      <c r="AK828" s="1028"/>
      <c r="AL828" s="1028"/>
      <c r="AM828" s="1028"/>
      <c r="AN828" s="1028"/>
      <c r="AO828" s="1028"/>
      <c r="AP828" s="1028"/>
      <c r="AQ828" s="1028"/>
      <c r="AR828" s="1028"/>
      <c r="AS828" s="1028"/>
    </row>
    <row r="829" spans="1:45" ht="12.75" customHeight="1">
      <c r="A829" s="1028"/>
      <c r="B829" s="1028"/>
      <c r="C829" s="1028"/>
      <c r="D829" s="1102"/>
      <c r="E829" s="1028"/>
      <c r="F829" s="1028"/>
      <c r="G829" s="1028"/>
      <c r="H829" s="1028"/>
      <c r="I829" s="1028"/>
      <c r="J829" s="1102"/>
      <c r="K829" s="1028"/>
      <c r="L829" s="1028"/>
      <c r="M829" s="1028"/>
      <c r="N829" s="1028"/>
      <c r="O829" s="1028"/>
      <c r="P829" s="1028"/>
      <c r="Q829" s="1028"/>
      <c r="R829" s="1162"/>
      <c r="S829" s="713"/>
      <c r="T829" s="747"/>
      <c r="U829" s="1028"/>
      <c r="V829" s="1102"/>
      <c r="W829" s="1165"/>
      <c r="X829" s="1028"/>
      <c r="Y829" s="1028"/>
      <c r="Z829" s="1028"/>
      <c r="AA829" s="1028"/>
      <c r="AB829" s="1028"/>
      <c r="AC829" s="1028"/>
      <c r="AD829" s="1028"/>
      <c r="AE829" s="1028"/>
      <c r="AF829" s="1028"/>
      <c r="AG829" s="1028"/>
      <c r="AH829" s="1028"/>
      <c r="AI829" s="1028"/>
      <c r="AJ829" s="1028"/>
      <c r="AK829" s="1028"/>
      <c r="AL829" s="1028"/>
      <c r="AM829" s="1028"/>
      <c r="AN829" s="1028"/>
      <c r="AO829" s="1028"/>
      <c r="AP829" s="1028"/>
      <c r="AQ829" s="1028"/>
      <c r="AR829" s="1028"/>
      <c r="AS829" s="1028"/>
    </row>
    <row r="830" spans="1:45" ht="12.75" customHeight="1">
      <c r="A830" s="1028"/>
      <c r="B830" s="1028"/>
      <c r="C830" s="1028"/>
      <c r="D830" s="1102"/>
      <c r="E830" s="1028"/>
      <c r="F830" s="1028"/>
      <c r="G830" s="1028"/>
      <c r="H830" s="1028"/>
      <c r="I830" s="1028"/>
      <c r="J830" s="1102"/>
      <c r="K830" s="1028"/>
      <c r="L830" s="1028"/>
      <c r="M830" s="1028"/>
      <c r="N830" s="1028"/>
      <c r="O830" s="1028"/>
      <c r="P830" s="1028"/>
      <c r="Q830" s="1028"/>
      <c r="R830" s="1162"/>
      <c r="S830" s="713"/>
      <c r="T830" s="747"/>
      <c r="U830" s="1028"/>
      <c r="V830" s="1102"/>
      <c r="W830" s="1165"/>
      <c r="X830" s="1028"/>
      <c r="Y830" s="1028"/>
      <c r="Z830" s="1028"/>
      <c r="AA830" s="1028"/>
      <c r="AB830" s="1028"/>
      <c r="AC830" s="1028"/>
      <c r="AD830" s="1028"/>
      <c r="AE830" s="1028"/>
      <c r="AF830" s="1028"/>
      <c r="AG830" s="1028"/>
      <c r="AH830" s="1028"/>
      <c r="AI830" s="1028"/>
      <c r="AJ830" s="1028"/>
      <c r="AK830" s="1028"/>
      <c r="AL830" s="1028"/>
      <c r="AM830" s="1028"/>
      <c r="AN830" s="1028"/>
      <c r="AO830" s="1028"/>
      <c r="AP830" s="1028"/>
      <c r="AQ830" s="1028"/>
      <c r="AR830" s="1028"/>
      <c r="AS830" s="1028"/>
    </row>
    <row r="831" spans="1:45" ht="12.75" customHeight="1">
      <c r="A831" s="1028"/>
      <c r="B831" s="1028"/>
      <c r="C831" s="1028"/>
      <c r="D831" s="1102"/>
      <c r="E831" s="1028"/>
      <c r="F831" s="1028"/>
      <c r="G831" s="1028"/>
      <c r="H831" s="1028"/>
      <c r="I831" s="1028"/>
      <c r="J831" s="1102"/>
      <c r="K831" s="1028"/>
      <c r="L831" s="1028"/>
      <c r="M831" s="1028"/>
      <c r="N831" s="1028"/>
      <c r="O831" s="1028"/>
      <c r="P831" s="1028"/>
      <c r="Q831" s="1028"/>
      <c r="R831" s="1162"/>
      <c r="S831" s="713"/>
      <c r="T831" s="747"/>
      <c r="U831" s="1028"/>
      <c r="V831" s="1102"/>
      <c r="W831" s="1165"/>
      <c r="X831" s="1028"/>
      <c r="Y831" s="1028"/>
      <c r="Z831" s="1028"/>
      <c r="AA831" s="1028"/>
      <c r="AB831" s="1028"/>
      <c r="AC831" s="1028"/>
      <c r="AD831" s="1028"/>
      <c r="AE831" s="1028"/>
      <c r="AF831" s="1028"/>
      <c r="AG831" s="1028"/>
      <c r="AH831" s="1028"/>
      <c r="AI831" s="1028"/>
      <c r="AJ831" s="1028"/>
      <c r="AK831" s="1028"/>
      <c r="AL831" s="1028"/>
      <c r="AM831" s="1028"/>
      <c r="AN831" s="1028"/>
      <c r="AO831" s="1028"/>
      <c r="AP831" s="1028"/>
      <c r="AQ831" s="1028"/>
      <c r="AR831" s="1028"/>
      <c r="AS831" s="1028"/>
    </row>
    <row r="832" spans="1:45" ht="12.75" customHeight="1">
      <c r="A832" s="1028"/>
      <c r="B832" s="1028"/>
      <c r="C832" s="1028"/>
      <c r="D832" s="1102"/>
      <c r="E832" s="1028"/>
      <c r="F832" s="1028"/>
      <c r="G832" s="1028"/>
      <c r="H832" s="1028"/>
      <c r="I832" s="1028"/>
      <c r="J832" s="1102"/>
      <c r="K832" s="1028"/>
      <c r="L832" s="1028"/>
      <c r="M832" s="1028"/>
      <c r="N832" s="1028"/>
      <c r="O832" s="1028"/>
      <c r="P832" s="1028"/>
      <c r="Q832" s="1028"/>
      <c r="R832" s="1162"/>
      <c r="S832" s="713"/>
      <c r="T832" s="747"/>
      <c r="U832" s="1028"/>
      <c r="V832" s="1102"/>
      <c r="W832" s="1165"/>
      <c r="X832" s="1028"/>
      <c r="Y832" s="1028"/>
      <c r="Z832" s="1028"/>
      <c r="AA832" s="1028"/>
      <c r="AB832" s="1028"/>
      <c r="AC832" s="1028"/>
      <c r="AD832" s="1028"/>
      <c r="AE832" s="1028"/>
      <c r="AF832" s="1028"/>
      <c r="AG832" s="1028"/>
      <c r="AH832" s="1028"/>
      <c r="AI832" s="1028"/>
      <c r="AJ832" s="1028"/>
      <c r="AK832" s="1028"/>
      <c r="AL832" s="1028"/>
      <c r="AM832" s="1028"/>
      <c r="AN832" s="1028"/>
      <c r="AO832" s="1028"/>
      <c r="AP832" s="1028"/>
      <c r="AQ832" s="1028"/>
      <c r="AR832" s="1028"/>
      <c r="AS832" s="1028"/>
    </row>
    <row r="833" spans="1:45" ht="12.75" customHeight="1">
      <c r="A833" s="1028"/>
      <c r="B833" s="1028"/>
      <c r="C833" s="1028"/>
      <c r="D833" s="1102"/>
      <c r="E833" s="1028"/>
      <c r="F833" s="1028"/>
      <c r="G833" s="1028"/>
      <c r="H833" s="1028"/>
      <c r="I833" s="1028"/>
      <c r="J833" s="1102"/>
      <c r="K833" s="1028"/>
      <c r="L833" s="1028"/>
      <c r="M833" s="1028"/>
      <c r="N833" s="1028"/>
      <c r="O833" s="1028"/>
      <c r="P833" s="1028"/>
      <c r="Q833" s="1028"/>
      <c r="R833" s="1162"/>
      <c r="S833" s="713"/>
      <c r="T833" s="747"/>
      <c r="U833" s="1028"/>
      <c r="V833" s="1102"/>
      <c r="W833" s="1165"/>
      <c r="X833" s="1028"/>
      <c r="Y833" s="1028"/>
      <c r="Z833" s="1028"/>
      <c r="AA833" s="1028"/>
      <c r="AB833" s="1028"/>
      <c r="AC833" s="1028"/>
      <c r="AD833" s="1028"/>
      <c r="AE833" s="1028"/>
      <c r="AF833" s="1028"/>
      <c r="AG833" s="1028"/>
      <c r="AH833" s="1028"/>
      <c r="AI833" s="1028"/>
      <c r="AJ833" s="1028"/>
      <c r="AK833" s="1028"/>
      <c r="AL833" s="1028"/>
      <c r="AM833" s="1028"/>
      <c r="AN833" s="1028"/>
      <c r="AO833" s="1028"/>
      <c r="AP833" s="1028"/>
      <c r="AQ833" s="1028"/>
      <c r="AR833" s="1028"/>
      <c r="AS833" s="1028"/>
    </row>
    <row r="834" spans="1:45" ht="12.75" customHeight="1">
      <c r="A834" s="1028"/>
      <c r="B834" s="1028"/>
      <c r="C834" s="1028"/>
      <c r="D834" s="1102"/>
      <c r="E834" s="1028"/>
      <c r="F834" s="1028"/>
      <c r="G834" s="1028"/>
      <c r="H834" s="1028"/>
      <c r="I834" s="1028"/>
      <c r="J834" s="1102"/>
      <c r="K834" s="1028"/>
      <c r="L834" s="1028"/>
      <c r="M834" s="1028"/>
      <c r="N834" s="1028"/>
      <c r="O834" s="1028"/>
      <c r="P834" s="1028"/>
      <c r="Q834" s="1028"/>
      <c r="R834" s="1162"/>
      <c r="S834" s="713"/>
      <c r="T834" s="747"/>
      <c r="U834" s="1028"/>
      <c r="V834" s="1102"/>
      <c r="W834" s="1165"/>
      <c r="X834" s="1028"/>
      <c r="Y834" s="1028"/>
      <c r="Z834" s="1028"/>
      <c r="AA834" s="1028"/>
      <c r="AB834" s="1028"/>
      <c r="AC834" s="1028"/>
      <c r="AD834" s="1028"/>
      <c r="AE834" s="1028"/>
      <c r="AF834" s="1028"/>
      <c r="AG834" s="1028"/>
      <c r="AH834" s="1028"/>
      <c r="AI834" s="1028"/>
      <c r="AJ834" s="1028"/>
      <c r="AK834" s="1028"/>
      <c r="AL834" s="1028"/>
      <c r="AM834" s="1028"/>
      <c r="AN834" s="1028"/>
      <c r="AO834" s="1028"/>
      <c r="AP834" s="1028"/>
      <c r="AQ834" s="1028"/>
      <c r="AR834" s="1028"/>
      <c r="AS834" s="1028"/>
    </row>
    <row r="835" spans="1:45" ht="12.75" customHeight="1">
      <c r="A835" s="1028"/>
      <c r="B835" s="1028"/>
      <c r="C835" s="1028"/>
      <c r="D835" s="1102"/>
      <c r="E835" s="1028"/>
      <c r="F835" s="1028"/>
      <c r="G835" s="1028"/>
      <c r="H835" s="1028"/>
      <c r="I835" s="1028"/>
      <c r="J835" s="1102"/>
      <c r="K835" s="1028"/>
      <c r="L835" s="1028"/>
      <c r="M835" s="1028"/>
      <c r="N835" s="1028"/>
      <c r="O835" s="1028"/>
      <c r="P835" s="1028"/>
      <c r="Q835" s="1028"/>
      <c r="R835" s="1162"/>
      <c r="S835" s="713"/>
      <c r="T835" s="747"/>
      <c r="U835" s="1028"/>
      <c r="V835" s="1102"/>
      <c r="W835" s="1165"/>
      <c r="X835" s="1028"/>
      <c r="Y835" s="1028"/>
      <c r="Z835" s="1028"/>
      <c r="AA835" s="1028"/>
      <c r="AB835" s="1028"/>
      <c r="AC835" s="1028"/>
      <c r="AD835" s="1028"/>
      <c r="AE835" s="1028"/>
      <c r="AF835" s="1028"/>
      <c r="AG835" s="1028"/>
      <c r="AH835" s="1028"/>
      <c r="AI835" s="1028"/>
      <c r="AJ835" s="1028"/>
      <c r="AK835" s="1028"/>
      <c r="AL835" s="1028"/>
      <c r="AM835" s="1028"/>
      <c r="AN835" s="1028"/>
      <c r="AO835" s="1028"/>
      <c r="AP835" s="1028"/>
      <c r="AQ835" s="1028"/>
      <c r="AR835" s="1028"/>
      <c r="AS835" s="1028"/>
    </row>
    <row r="836" spans="1:45" ht="12.75" customHeight="1">
      <c r="A836" s="1028"/>
      <c r="B836" s="1028"/>
      <c r="C836" s="1028"/>
      <c r="D836" s="1102"/>
      <c r="E836" s="1028"/>
      <c r="F836" s="1028"/>
      <c r="G836" s="1028"/>
      <c r="H836" s="1028"/>
      <c r="I836" s="1028"/>
      <c r="J836" s="1102"/>
      <c r="K836" s="1028"/>
      <c r="L836" s="1028"/>
      <c r="M836" s="1028"/>
      <c r="N836" s="1028"/>
      <c r="O836" s="1028"/>
      <c r="P836" s="1028"/>
      <c r="Q836" s="1028"/>
      <c r="R836" s="1162"/>
      <c r="S836" s="713"/>
      <c r="T836" s="747"/>
      <c r="U836" s="1028"/>
      <c r="V836" s="1102"/>
      <c r="W836" s="1165"/>
      <c r="X836" s="1028"/>
      <c r="Y836" s="1028"/>
      <c r="Z836" s="1028"/>
      <c r="AA836" s="1028"/>
      <c r="AB836" s="1028"/>
      <c r="AC836" s="1028"/>
      <c r="AD836" s="1028"/>
      <c r="AE836" s="1028"/>
      <c r="AF836" s="1028"/>
      <c r="AG836" s="1028"/>
      <c r="AH836" s="1028"/>
      <c r="AI836" s="1028"/>
      <c r="AJ836" s="1028"/>
      <c r="AK836" s="1028"/>
      <c r="AL836" s="1028"/>
      <c r="AM836" s="1028"/>
      <c r="AN836" s="1028"/>
      <c r="AO836" s="1028"/>
      <c r="AP836" s="1028"/>
      <c r="AQ836" s="1028"/>
      <c r="AR836" s="1028"/>
      <c r="AS836" s="1028"/>
    </row>
    <row r="837" spans="1:45" ht="12.75" customHeight="1">
      <c r="A837" s="1028"/>
      <c r="B837" s="1028"/>
      <c r="C837" s="1028"/>
      <c r="D837" s="1102"/>
      <c r="E837" s="1028"/>
      <c r="F837" s="1028"/>
      <c r="G837" s="1028"/>
      <c r="H837" s="1028"/>
      <c r="I837" s="1028"/>
      <c r="J837" s="1102"/>
      <c r="K837" s="1028"/>
      <c r="L837" s="1028"/>
      <c r="M837" s="1028"/>
      <c r="N837" s="1028"/>
      <c r="O837" s="1028"/>
      <c r="P837" s="1028"/>
      <c r="Q837" s="1028"/>
      <c r="R837" s="1162"/>
      <c r="S837" s="713"/>
      <c r="T837" s="747"/>
      <c r="U837" s="1028"/>
      <c r="V837" s="1102"/>
      <c r="W837" s="1165"/>
      <c r="X837" s="1028"/>
      <c r="Y837" s="1028"/>
      <c r="Z837" s="1028"/>
      <c r="AA837" s="1028"/>
      <c r="AB837" s="1028"/>
      <c r="AC837" s="1028"/>
      <c r="AD837" s="1028"/>
      <c r="AE837" s="1028"/>
      <c r="AF837" s="1028"/>
      <c r="AG837" s="1028"/>
      <c r="AH837" s="1028"/>
      <c r="AI837" s="1028"/>
      <c r="AJ837" s="1028"/>
      <c r="AK837" s="1028"/>
      <c r="AL837" s="1028"/>
      <c r="AM837" s="1028"/>
      <c r="AN837" s="1028"/>
      <c r="AO837" s="1028"/>
      <c r="AP837" s="1028"/>
      <c r="AQ837" s="1028"/>
      <c r="AR837" s="1028"/>
      <c r="AS837" s="1028"/>
    </row>
    <row r="838" spans="1:45" ht="12.75" customHeight="1">
      <c r="A838" s="1028"/>
      <c r="B838" s="1028"/>
      <c r="C838" s="1028"/>
      <c r="D838" s="1102"/>
      <c r="E838" s="1028"/>
      <c r="F838" s="1028"/>
      <c r="G838" s="1028"/>
      <c r="H838" s="1028"/>
      <c r="I838" s="1028"/>
      <c r="J838" s="1102"/>
      <c r="K838" s="1028"/>
      <c r="L838" s="1028"/>
      <c r="M838" s="1028"/>
      <c r="N838" s="1028"/>
      <c r="O838" s="1028"/>
      <c r="P838" s="1028"/>
      <c r="Q838" s="1028"/>
      <c r="R838" s="1162"/>
      <c r="S838" s="713"/>
      <c r="T838" s="747"/>
      <c r="U838" s="1028"/>
      <c r="V838" s="1102"/>
      <c r="W838" s="1165"/>
      <c r="X838" s="1028"/>
      <c r="Y838" s="1028"/>
      <c r="Z838" s="1028"/>
      <c r="AA838" s="1028"/>
      <c r="AB838" s="1028"/>
      <c r="AC838" s="1028"/>
      <c r="AD838" s="1028"/>
      <c r="AE838" s="1028"/>
      <c r="AF838" s="1028"/>
      <c r="AG838" s="1028"/>
      <c r="AH838" s="1028"/>
      <c r="AI838" s="1028"/>
      <c r="AJ838" s="1028"/>
      <c r="AK838" s="1028"/>
      <c r="AL838" s="1028"/>
      <c r="AM838" s="1028"/>
      <c r="AN838" s="1028"/>
      <c r="AO838" s="1028"/>
      <c r="AP838" s="1028"/>
      <c r="AQ838" s="1028"/>
      <c r="AR838" s="1028"/>
      <c r="AS838" s="1028"/>
    </row>
    <row r="839" spans="1:45" ht="12.75" customHeight="1">
      <c r="A839" s="1028"/>
      <c r="B839" s="1028"/>
      <c r="C839" s="1028"/>
      <c r="D839" s="1102"/>
      <c r="E839" s="1028"/>
      <c r="F839" s="1028"/>
      <c r="G839" s="1028"/>
      <c r="H839" s="1028"/>
      <c r="I839" s="1028"/>
      <c r="J839" s="1102"/>
      <c r="K839" s="1028"/>
      <c r="L839" s="1028"/>
      <c r="M839" s="1028"/>
      <c r="N839" s="1028"/>
      <c r="O839" s="1028"/>
      <c r="P839" s="1028"/>
      <c r="Q839" s="1028"/>
      <c r="R839" s="1162"/>
      <c r="S839" s="713"/>
      <c r="T839" s="747"/>
      <c r="U839" s="1028"/>
      <c r="V839" s="1102"/>
      <c r="W839" s="1165"/>
      <c r="X839" s="1028"/>
      <c r="Y839" s="1028"/>
      <c r="Z839" s="1028"/>
      <c r="AA839" s="1028"/>
      <c r="AB839" s="1028"/>
      <c r="AC839" s="1028"/>
      <c r="AD839" s="1028"/>
      <c r="AE839" s="1028"/>
      <c r="AF839" s="1028"/>
      <c r="AG839" s="1028"/>
      <c r="AH839" s="1028"/>
      <c r="AI839" s="1028"/>
      <c r="AJ839" s="1028"/>
      <c r="AK839" s="1028"/>
      <c r="AL839" s="1028"/>
      <c r="AM839" s="1028"/>
      <c r="AN839" s="1028"/>
      <c r="AO839" s="1028"/>
      <c r="AP839" s="1028"/>
      <c r="AQ839" s="1028"/>
      <c r="AR839" s="1028"/>
      <c r="AS839" s="1028"/>
    </row>
    <row r="840" spans="1:45" ht="12.75" customHeight="1">
      <c r="A840" s="1028"/>
      <c r="B840" s="1028"/>
      <c r="C840" s="1028"/>
      <c r="D840" s="1102"/>
      <c r="E840" s="1028"/>
      <c r="F840" s="1028"/>
      <c r="G840" s="1028"/>
      <c r="H840" s="1028"/>
      <c r="I840" s="1028"/>
      <c r="J840" s="1102"/>
      <c r="K840" s="1028"/>
      <c r="L840" s="1028"/>
      <c r="M840" s="1028"/>
      <c r="N840" s="1028"/>
      <c r="O840" s="1028"/>
      <c r="P840" s="1028"/>
      <c r="Q840" s="1028"/>
      <c r="R840" s="1162"/>
      <c r="S840" s="713"/>
      <c r="T840" s="747"/>
      <c r="U840" s="1028"/>
      <c r="V840" s="1102"/>
      <c r="W840" s="1165"/>
      <c r="X840" s="1028"/>
      <c r="Y840" s="1028"/>
      <c r="Z840" s="1028"/>
      <c r="AA840" s="1028"/>
      <c r="AB840" s="1028"/>
      <c r="AC840" s="1028"/>
      <c r="AD840" s="1028"/>
      <c r="AE840" s="1028"/>
      <c r="AF840" s="1028"/>
      <c r="AG840" s="1028"/>
      <c r="AH840" s="1028"/>
      <c r="AI840" s="1028"/>
      <c r="AJ840" s="1028"/>
      <c r="AK840" s="1028"/>
      <c r="AL840" s="1028"/>
      <c r="AM840" s="1028"/>
      <c r="AN840" s="1028"/>
      <c r="AO840" s="1028"/>
      <c r="AP840" s="1028"/>
      <c r="AQ840" s="1028"/>
      <c r="AR840" s="1028"/>
      <c r="AS840" s="1028"/>
    </row>
    <row r="841" spans="1:45" ht="12.75" customHeight="1">
      <c r="A841" s="1028"/>
      <c r="B841" s="1028"/>
      <c r="C841" s="1028"/>
      <c r="D841" s="1102"/>
      <c r="E841" s="1028"/>
      <c r="F841" s="1028"/>
      <c r="G841" s="1028"/>
      <c r="H841" s="1028"/>
      <c r="I841" s="1028"/>
      <c r="J841" s="1102"/>
      <c r="K841" s="1028"/>
      <c r="L841" s="1028"/>
      <c r="M841" s="1028"/>
      <c r="N841" s="1028"/>
      <c r="O841" s="1028"/>
      <c r="P841" s="1028"/>
      <c r="Q841" s="1028"/>
      <c r="R841" s="1162"/>
      <c r="S841" s="713"/>
      <c r="T841" s="747"/>
      <c r="U841" s="1028"/>
      <c r="V841" s="1102"/>
      <c r="W841" s="1165"/>
      <c r="X841" s="1028"/>
      <c r="Y841" s="1028"/>
      <c r="Z841" s="1028"/>
      <c r="AA841" s="1028"/>
      <c r="AB841" s="1028"/>
      <c r="AC841" s="1028"/>
      <c r="AD841" s="1028"/>
      <c r="AE841" s="1028"/>
      <c r="AF841" s="1028"/>
      <c r="AG841" s="1028"/>
      <c r="AH841" s="1028"/>
      <c r="AI841" s="1028"/>
      <c r="AJ841" s="1028"/>
      <c r="AK841" s="1028"/>
      <c r="AL841" s="1028"/>
      <c r="AM841" s="1028"/>
      <c r="AN841" s="1028"/>
      <c r="AO841" s="1028"/>
      <c r="AP841" s="1028"/>
      <c r="AQ841" s="1028"/>
      <c r="AR841" s="1028"/>
      <c r="AS841" s="1028"/>
    </row>
    <row r="842" spans="1:45" ht="12.75" customHeight="1">
      <c r="A842" s="1028"/>
      <c r="B842" s="1028"/>
      <c r="C842" s="1028"/>
      <c r="D842" s="1102"/>
      <c r="E842" s="1028"/>
      <c r="F842" s="1028"/>
      <c r="G842" s="1028"/>
      <c r="H842" s="1028"/>
      <c r="I842" s="1028"/>
      <c r="J842" s="1102"/>
      <c r="K842" s="1028"/>
      <c r="L842" s="1028"/>
      <c r="M842" s="1028"/>
      <c r="N842" s="1028"/>
      <c r="O842" s="1028"/>
      <c r="P842" s="1028"/>
      <c r="Q842" s="1028"/>
      <c r="R842" s="1162"/>
      <c r="S842" s="713"/>
      <c r="T842" s="747"/>
      <c r="U842" s="1028"/>
      <c r="V842" s="1102"/>
      <c r="W842" s="1165"/>
      <c r="X842" s="1028"/>
      <c r="Y842" s="1028"/>
      <c r="Z842" s="1028"/>
      <c r="AA842" s="1028"/>
      <c r="AB842" s="1028"/>
      <c r="AC842" s="1028"/>
      <c r="AD842" s="1028"/>
      <c r="AE842" s="1028"/>
      <c r="AF842" s="1028"/>
      <c r="AG842" s="1028"/>
      <c r="AH842" s="1028"/>
      <c r="AI842" s="1028"/>
      <c r="AJ842" s="1028"/>
      <c r="AK842" s="1028"/>
      <c r="AL842" s="1028"/>
      <c r="AM842" s="1028"/>
      <c r="AN842" s="1028"/>
      <c r="AO842" s="1028"/>
      <c r="AP842" s="1028"/>
      <c r="AQ842" s="1028"/>
      <c r="AR842" s="1028"/>
      <c r="AS842" s="1028"/>
    </row>
    <row r="843" spans="1:45" ht="12.75" customHeight="1">
      <c r="A843" s="1028"/>
      <c r="B843" s="1028"/>
      <c r="C843" s="1028"/>
      <c r="D843" s="1102"/>
      <c r="E843" s="1028"/>
      <c r="F843" s="1028"/>
      <c r="G843" s="1028"/>
      <c r="H843" s="1028"/>
      <c r="I843" s="1028"/>
      <c r="J843" s="1102"/>
      <c r="K843" s="1028"/>
      <c r="L843" s="1028"/>
      <c r="M843" s="1028"/>
      <c r="N843" s="1028"/>
      <c r="O843" s="1028"/>
      <c r="P843" s="1028"/>
      <c r="Q843" s="1028"/>
      <c r="R843" s="1162"/>
      <c r="S843" s="713"/>
      <c r="T843" s="747"/>
      <c r="U843" s="1028"/>
      <c r="V843" s="1102"/>
      <c r="W843" s="1165"/>
      <c r="X843" s="1028"/>
      <c r="Y843" s="1028"/>
      <c r="Z843" s="1028"/>
      <c r="AA843" s="1028"/>
      <c r="AB843" s="1028"/>
      <c r="AC843" s="1028"/>
      <c r="AD843" s="1028"/>
      <c r="AE843" s="1028"/>
      <c r="AF843" s="1028"/>
      <c r="AG843" s="1028"/>
      <c r="AH843" s="1028"/>
      <c r="AI843" s="1028"/>
      <c r="AJ843" s="1028"/>
      <c r="AK843" s="1028"/>
      <c r="AL843" s="1028"/>
      <c r="AM843" s="1028"/>
      <c r="AN843" s="1028"/>
      <c r="AO843" s="1028"/>
      <c r="AP843" s="1028"/>
      <c r="AQ843" s="1028"/>
      <c r="AR843" s="1028"/>
      <c r="AS843" s="1028"/>
    </row>
    <row r="844" spans="1:45" ht="12.75" customHeight="1">
      <c r="A844" s="1028"/>
      <c r="B844" s="1028"/>
      <c r="C844" s="1028"/>
      <c r="D844" s="1102"/>
      <c r="E844" s="1028"/>
      <c r="F844" s="1028"/>
      <c r="G844" s="1028"/>
      <c r="H844" s="1028"/>
      <c r="I844" s="1028"/>
      <c r="J844" s="1102"/>
      <c r="K844" s="1028"/>
      <c r="L844" s="1028"/>
      <c r="M844" s="1028"/>
      <c r="N844" s="1028"/>
      <c r="O844" s="1028"/>
      <c r="P844" s="1028"/>
      <c r="Q844" s="1028"/>
      <c r="R844" s="1162"/>
      <c r="S844" s="713"/>
      <c r="T844" s="747"/>
      <c r="U844" s="1028"/>
      <c r="V844" s="1102"/>
      <c r="W844" s="1165"/>
      <c r="X844" s="1028"/>
      <c r="Y844" s="1028"/>
      <c r="Z844" s="1028"/>
      <c r="AA844" s="1028"/>
      <c r="AB844" s="1028"/>
      <c r="AC844" s="1028"/>
      <c r="AD844" s="1028"/>
      <c r="AE844" s="1028"/>
      <c r="AF844" s="1028"/>
      <c r="AG844" s="1028"/>
      <c r="AH844" s="1028"/>
      <c r="AI844" s="1028"/>
      <c r="AJ844" s="1028"/>
      <c r="AK844" s="1028"/>
      <c r="AL844" s="1028"/>
      <c r="AM844" s="1028"/>
      <c r="AN844" s="1028"/>
      <c r="AO844" s="1028"/>
      <c r="AP844" s="1028"/>
      <c r="AQ844" s="1028"/>
      <c r="AR844" s="1028"/>
      <c r="AS844" s="1028"/>
    </row>
    <row r="845" spans="1:45" ht="12.75" customHeight="1">
      <c r="A845" s="1028"/>
      <c r="B845" s="1028"/>
      <c r="C845" s="1028"/>
      <c r="D845" s="1102"/>
      <c r="E845" s="1028"/>
      <c r="F845" s="1028"/>
      <c r="G845" s="1028"/>
      <c r="H845" s="1028"/>
      <c r="I845" s="1028"/>
      <c r="J845" s="1102"/>
      <c r="K845" s="1028"/>
      <c r="L845" s="1028"/>
      <c r="M845" s="1028"/>
      <c r="N845" s="1028"/>
      <c r="O845" s="1028"/>
      <c r="P845" s="1028"/>
      <c r="Q845" s="1028"/>
      <c r="R845" s="1162"/>
      <c r="S845" s="713"/>
      <c r="T845" s="747"/>
      <c r="U845" s="1028"/>
      <c r="V845" s="1102"/>
      <c r="W845" s="1165"/>
      <c r="X845" s="1028"/>
      <c r="Y845" s="1028"/>
      <c r="Z845" s="1028"/>
      <c r="AA845" s="1028"/>
      <c r="AB845" s="1028"/>
      <c r="AC845" s="1028"/>
      <c r="AD845" s="1028"/>
      <c r="AE845" s="1028"/>
      <c r="AF845" s="1028"/>
      <c r="AG845" s="1028"/>
      <c r="AH845" s="1028"/>
      <c r="AI845" s="1028"/>
      <c r="AJ845" s="1028"/>
      <c r="AK845" s="1028"/>
      <c r="AL845" s="1028"/>
      <c r="AM845" s="1028"/>
      <c r="AN845" s="1028"/>
      <c r="AO845" s="1028"/>
      <c r="AP845" s="1028"/>
      <c r="AQ845" s="1028"/>
      <c r="AR845" s="1028"/>
      <c r="AS845" s="1028"/>
    </row>
    <row r="846" spans="1:45" ht="12.75" customHeight="1">
      <c r="A846" s="1028"/>
      <c r="B846" s="1028"/>
      <c r="C846" s="1028"/>
      <c r="D846" s="1102"/>
      <c r="E846" s="1028"/>
      <c r="F846" s="1028"/>
      <c r="G846" s="1028"/>
      <c r="H846" s="1028"/>
      <c r="I846" s="1028"/>
      <c r="J846" s="1102"/>
      <c r="K846" s="1028"/>
      <c r="L846" s="1028"/>
      <c r="M846" s="1028"/>
      <c r="N846" s="1028"/>
      <c r="O846" s="1028"/>
      <c r="P846" s="1028"/>
      <c r="Q846" s="1028"/>
      <c r="R846" s="1162"/>
      <c r="S846" s="713"/>
      <c r="T846" s="747"/>
      <c r="U846" s="1028"/>
      <c r="V846" s="1102"/>
      <c r="W846" s="1165"/>
      <c r="X846" s="1028"/>
      <c r="Y846" s="1028"/>
      <c r="Z846" s="1028"/>
      <c r="AA846" s="1028"/>
      <c r="AB846" s="1028"/>
      <c r="AC846" s="1028"/>
      <c r="AD846" s="1028"/>
      <c r="AE846" s="1028"/>
      <c r="AF846" s="1028"/>
      <c r="AG846" s="1028"/>
      <c r="AH846" s="1028"/>
      <c r="AI846" s="1028"/>
      <c r="AJ846" s="1028"/>
      <c r="AK846" s="1028"/>
      <c r="AL846" s="1028"/>
      <c r="AM846" s="1028"/>
      <c r="AN846" s="1028"/>
      <c r="AO846" s="1028"/>
      <c r="AP846" s="1028"/>
      <c r="AQ846" s="1028"/>
      <c r="AR846" s="1028"/>
      <c r="AS846" s="1028"/>
    </row>
    <row r="847" spans="1:45" ht="12.75" customHeight="1">
      <c r="A847" s="1028"/>
      <c r="B847" s="1028"/>
      <c r="C847" s="1028"/>
      <c r="D847" s="1102"/>
      <c r="E847" s="1028"/>
      <c r="F847" s="1028"/>
      <c r="G847" s="1028"/>
      <c r="H847" s="1028"/>
      <c r="I847" s="1028"/>
      <c r="J847" s="1102"/>
      <c r="K847" s="1028"/>
      <c r="L847" s="1028"/>
      <c r="M847" s="1028"/>
      <c r="N847" s="1028"/>
      <c r="O847" s="1028"/>
      <c r="P847" s="1028"/>
      <c r="Q847" s="1028"/>
      <c r="R847" s="1162"/>
      <c r="S847" s="713"/>
      <c r="T847" s="747"/>
      <c r="U847" s="1028"/>
      <c r="V847" s="1102"/>
      <c r="W847" s="1165"/>
      <c r="X847" s="1028"/>
      <c r="Y847" s="1028"/>
      <c r="Z847" s="1028"/>
      <c r="AA847" s="1028"/>
      <c r="AB847" s="1028"/>
      <c r="AC847" s="1028"/>
      <c r="AD847" s="1028"/>
      <c r="AE847" s="1028"/>
      <c r="AF847" s="1028"/>
      <c r="AG847" s="1028"/>
      <c r="AH847" s="1028"/>
      <c r="AI847" s="1028"/>
      <c r="AJ847" s="1028"/>
      <c r="AK847" s="1028"/>
      <c r="AL847" s="1028"/>
      <c r="AM847" s="1028"/>
      <c r="AN847" s="1028"/>
      <c r="AO847" s="1028"/>
      <c r="AP847" s="1028"/>
      <c r="AQ847" s="1028"/>
      <c r="AR847" s="1028"/>
      <c r="AS847" s="1028"/>
    </row>
    <row r="848" spans="1:45" ht="12.75" customHeight="1">
      <c r="A848" s="1028"/>
      <c r="B848" s="1028"/>
      <c r="C848" s="1028"/>
      <c r="D848" s="1102"/>
      <c r="E848" s="1028"/>
      <c r="F848" s="1028"/>
      <c r="G848" s="1028"/>
      <c r="H848" s="1028"/>
      <c r="I848" s="1028"/>
      <c r="J848" s="1102"/>
      <c r="K848" s="1028"/>
      <c r="L848" s="1028"/>
      <c r="M848" s="1028"/>
      <c r="N848" s="1028"/>
      <c r="O848" s="1028"/>
      <c r="P848" s="1028"/>
      <c r="Q848" s="1028"/>
      <c r="R848" s="1162"/>
      <c r="S848" s="713"/>
      <c r="T848" s="747"/>
      <c r="U848" s="1028"/>
      <c r="V848" s="1102"/>
      <c r="W848" s="1165"/>
      <c r="X848" s="1028"/>
      <c r="Y848" s="1028"/>
      <c r="Z848" s="1028"/>
      <c r="AA848" s="1028"/>
      <c r="AB848" s="1028"/>
      <c r="AC848" s="1028"/>
      <c r="AD848" s="1028"/>
      <c r="AE848" s="1028"/>
      <c r="AF848" s="1028"/>
      <c r="AG848" s="1028"/>
      <c r="AH848" s="1028"/>
      <c r="AI848" s="1028"/>
      <c r="AJ848" s="1028"/>
      <c r="AK848" s="1028"/>
      <c r="AL848" s="1028"/>
      <c r="AM848" s="1028"/>
      <c r="AN848" s="1028"/>
      <c r="AO848" s="1028"/>
      <c r="AP848" s="1028"/>
      <c r="AQ848" s="1028"/>
      <c r="AR848" s="1028"/>
      <c r="AS848" s="1028"/>
    </row>
    <row r="849" spans="1:45" ht="12.75" customHeight="1">
      <c r="A849" s="1028"/>
      <c r="B849" s="1028"/>
      <c r="C849" s="1028"/>
      <c r="D849" s="1102"/>
      <c r="E849" s="1028"/>
      <c r="F849" s="1028"/>
      <c r="G849" s="1028"/>
      <c r="H849" s="1028"/>
      <c r="I849" s="1028"/>
      <c r="J849" s="1102"/>
      <c r="K849" s="1028"/>
      <c r="L849" s="1028"/>
      <c r="M849" s="1028"/>
      <c r="N849" s="1028"/>
      <c r="O849" s="1028"/>
      <c r="P849" s="1028"/>
      <c r="Q849" s="1028"/>
      <c r="R849" s="1162"/>
      <c r="S849" s="713"/>
      <c r="T849" s="747"/>
      <c r="U849" s="1028"/>
      <c r="V849" s="1102"/>
      <c r="W849" s="1165"/>
      <c r="X849" s="1028"/>
      <c r="Y849" s="1028"/>
      <c r="Z849" s="1028"/>
      <c r="AA849" s="1028"/>
      <c r="AB849" s="1028"/>
      <c r="AC849" s="1028"/>
      <c r="AD849" s="1028"/>
      <c r="AE849" s="1028"/>
      <c r="AF849" s="1028"/>
      <c r="AG849" s="1028"/>
      <c r="AH849" s="1028"/>
      <c r="AI849" s="1028"/>
      <c r="AJ849" s="1028"/>
      <c r="AK849" s="1028"/>
      <c r="AL849" s="1028"/>
      <c r="AM849" s="1028"/>
      <c r="AN849" s="1028"/>
      <c r="AO849" s="1028"/>
      <c r="AP849" s="1028"/>
      <c r="AQ849" s="1028"/>
      <c r="AR849" s="1028"/>
      <c r="AS849" s="1028"/>
    </row>
    <row r="850" spans="1:45" ht="12.75" customHeight="1">
      <c r="A850" s="1028"/>
      <c r="B850" s="1028"/>
      <c r="C850" s="1028"/>
      <c r="D850" s="1102"/>
      <c r="E850" s="1028"/>
      <c r="F850" s="1028"/>
      <c r="G850" s="1028"/>
      <c r="H850" s="1028"/>
      <c r="I850" s="1028"/>
      <c r="J850" s="1102"/>
      <c r="K850" s="1028"/>
      <c r="L850" s="1028"/>
      <c r="M850" s="1028"/>
      <c r="N850" s="1028"/>
      <c r="O850" s="1028"/>
      <c r="P850" s="1028"/>
      <c r="Q850" s="1028"/>
      <c r="R850" s="1162"/>
      <c r="S850" s="713"/>
      <c r="T850" s="747"/>
      <c r="U850" s="1028"/>
      <c r="V850" s="1102"/>
      <c r="W850" s="1165"/>
      <c r="X850" s="1028"/>
      <c r="Y850" s="1028"/>
      <c r="Z850" s="1028"/>
      <c r="AA850" s="1028"/>
      <c r="AB850" s="1028"/>
      <c r="AC850" s="1028"/>
      <c r="AD850" s="1028"/>
      <c r="AE850" s="1028"/>
      <c r="AF850" s="1028"/>
      <c r="AG850" s="1028"/>
      <c r="AH850" s="1028"/>
      <c r="AI850" s="1028"/>
      <c r="AJ850" s="1028"/>
      <c r="AK850" s="1028"/>
      <c r="AL850" s="1028"/>
      <c r="AM850" s="1028"/>
      <c r="AN850" s="1028"/>
      <c r="AO850" s="1028"/>
      <c r="AP850" s="1028"/>
      <c r="AQ850" s="1028"/>
      <c r="AR850" s="1028"/>
      <c r="AS850" s="1028"/>
    </row>
    <row r="851" spans="1:45" ht="12.75" customHeight="1">
      <c r="A851" s="1028"/>
      <c r="B851" s="1028"/>
      <c r="C851" s="1028"/>
      <c r="D851" s="1102"/>
      <c r="E851" s="1028"/>
      <c r="F851" s="1028"/>
      <c r="G851" s="1028"/>
      <c r="H851" s="1028"/>
      <c r="I851" s="1028"/>
      <c r="J851" s="1102"/>
      <c r="K851" s="1028"/>
      <c r="L851" s="1028"/>
      <c r="M851" s="1028"/>
      <c r="N851" s="1028"/>
      <c r="O851" s="1028"/>
      <c r="P851" s="1028"/>
      <c r="Q851" s="1028"/>
      <c r="R851" s="1162"/>
      <c r="S851" s="713"/>
      <c r="T851" s="747"/>
      <c r="U851" s="1028"/>
      <c r="V851" s="1102"/>
      <c r="W851" s="1165"/>
      <c r="X851" s="1028"/>
      <c r="Y851" s="1028"/>
      <c r="Z851" s="1028"/>
      <c r="AA851" s="1028"/>
      <c r="AB851" s="1028"/>
      <c r="AC851" s="1028"/>
      <c r="AD851" s="1028"/>
      <c r="AE851" s="1028"/>
      <c r="AF851" s="1028"/>
      <c r="AG851" s="1028"/>
      <c r="AH851" s="1028"/>
      <c r="AI851" s="1028"/>
      <c r="AJ851" s="1028"/>
      <c r="AK851" s="1028"/>
      <c r="AL851" s="1028"/>
      <c r="AM851" s="1028"/>
      <c r="AN851" s="1028"/>
      <c r="AO851" s="1028"/>
      <c r="AP851" s="1028"/>
      <c r="AQ851" s="1028"/>
      <c r="AR851" s="1028"/>
      <c r="AS851" s="1028"/>
    </row>
    <row r="852" spans="1:45" ht="12.75" customHeight="1">
      <c r="A852" s="1028"/>
      <c r="B852" s="1028"/>
      <c r="C852" s="1028"/>
      <c r="D852" s="1102"/>
      <c r="E852" s="1028"/>
      <c r="F852" s="1028"/>
      <c r="G852" s="1028"/>
      <c r="H852" s="1028"/>
      <c r="I852" s="1028"/>
      <c r="J852" s="1102"/>
      <c r="K852" s="1028"/>
      <c r="L852" s="1028"/>
      <c r="M852" s="1028"/>
      <c r="N852" s="1028"/>
      <c r="O852" s="1028"/>
      <c r="P852" s="1028"/>
      <c r="Q852" s="1028"/>
      <c r="R852" s="1162"/>
      <c r="S852" s="713"/>
      <c r="T852" s="747"/>
      <c r="U852" s="1028"/>
      <c r="V852" s="1102"/>
      <c r="W852" s="1165"/>
      <c r="X852" s="1028"/>
      <c r="Y852" s="1028"/>
      <c r="Z852" s="1028"/>
      <c r="AA852" s="1028"/>
      <c r="AB852" s="1028"/>
      <c r="AC852" s="1028"/>
      <c r="AD852" s="1028"/>
      <c r="AE852" s="1028"/>
      <c r="AF852" s="1028"/>
      <c r="AG852" s="1028"/>
      <c r="AH852" s="1028"/>
      <c r="AI852" s="1028"/>
      <c r="AJ852" s="1028"/>
      <c r="AK852" s="1028"/>
      <c r="AL852" s="1028"/>
      <c r="AM852" s="1028"/>
      <c r="AN852" s="1028"/>
      <c r="AO852" s="1028"/>
      <c r="AP852" s="1028"/>
      <c r="AQ852" s="1028"/>
      <c r="AR852" s="1028"/>
      <c r="AS852" s="1028"/>
    </row>
    <row r="853" spans="1:45" ht="12.75" customHeight="1">
      <c r="A853" s="1028"/>
      <c r="B853" s="1028"/>
      <c r="C853" s="1028"/>
      <c r="D853" s="1102"/>
      <c r="E853" s="1028"/>
      <c r="F853" s="1028"/>
      <c r="G853" s="1028"/>
      <c r="H853" s="1028"/>
      <c r="I853" s="1028"/>
      <c r="J853" s="1102"/>
      <c r="K853" s="1028"/>
      <c r="L853" s="1028"/>
      <c r="M853" s="1028"/>
      <c r="N853" s="1028"/>
      <c r="O853" s="1028"/>
      <c r="P853" s="1028"/>
      <c r="Q853" s="1028"/>
      <c r="R853" s="1162"/>
      <c r="S853" s="713"/>
      <c r="T853" s="747"/>
      <c r="U853" s="1028"/>
      <c r="V853" s="1102"/>
      <c r="W853" s="1165"/>
      <c r="X853" s="1028"/>
      <c r="Y853" s="1028"/>
      <c r="Z853" s="1028"/>
      <c r="AA853" s="1028"/>
      <c r="AB853" s="1028"/>
      <c r="AC853" s="1028"/>
      <c r="AD853" s="1028"/>
      <c r="AE853" s="1028"/>
      <c r="AF853" s="1028"/>
      <c r="AG853" s="1028"/>
      <c r="AH853" s="1028"/>
      <c r="AI853" s="1028"/>
      <c r="AJ853" s="1028"/>
      <c r="AK853" s="1028"/>
      <c r="AL853" s="1028"/>
      <c r="AM853" s="1028"/>
      <c r="AN853" s="1028"/>
      <c r="AO853" s="1028"/>
      <c r="AP853" s="1028"/>
      <c r="AQ853" s="1028"/>
      <c r="AR853" s="1028"/>
      <c r="AS853" s="1028"/>
    </row>
    <row r="854" spans="1:45" ht="12.75" customHeight="1">
      <c r="A854" s="1028"/>
      <c r="B854" s="1028"/>
      <c r="C854" s="1028"/>
      <c r="D854" s="1102"/>
      <c r="E854" s="1028"/>
      <c r="F854" s="1028"/>
      <c r="G854" s="1028"/>
      <c r="H854" s="1028"/>
      <c r="I854" s="1028"/>
      <c r="J854" s="1102"/>
      <c r="K854" s="1028"/>
      <c r="L854" s="1028"/>
      <c r="M854" s="1028"/>
      <c r="N854" s="1028"/>
      <c r="O854" s="1028"/>
      <c r="P854" s="1028"/>
      <c r="Q854" s="1028"/>
      <c r="R854" s="1162"/>
      <c r="S854" s="713"/>
      <c r="T854" s="747"/>
      <c r="U854" s="1028"/>
      <c r="V854" s="1102"/>
      <c r="W854" s="1165"/>
      <c r="X854" s="1028"/>
      <c r="Y854" s="1028"/>
      <c r="Z854" s="1028"/>
      <c r="AA854" s="1028"/>
      <c r="AB854" s="1028"/>
      <c r="AC854" s="1028"/>
      <c r="AD854" s="1028"/>
      <c r="AE854" s="1028"/>
      <c r="AF854" s="1028"/>
      <c r="AG854" s="1028"/>
      <c r="AH854" s="1028"/>
      <c r="AI854" s="1028"/>
      <c r="AJ854" s="1028"/>
      <c r="AK854" s="1028"/>
      <c r="AL854" s="1028"/>
      <c r="AM854" s="1028"/>
      <c r="AN854" s="1028"/>
      <c r="AO854" s="1028"/>
      <c r="AP854" s="1028"/>
      <c r="AQ854" s="1028"/>
      <c r="AR854" s="1028"/>
      <c r="AS854" s="1028"/>
    </row>
    <row r="855" spans="1:45" ht="12.75" customHeight="1">
      <c r="A855" s="1028"/>
      <c r="B855" s="1028"/>
      <c r="C855" s="1028"/>
      <c r="D855" s="1102"/>
      <c r="E855" s="1028"/>
      <c r="F855" s="1028"/>
      <c r="G855" s="1028"/>
      <c r="H855" s="1028"/>
      <c r="I855" s="1028"/>
      <c r="J855" s="1102"/>
      <c r="K855" s="1028"/>
      <c r="L855" s="1028"/>
      <c r="M855" s="1028"/>
      <c r="N855" s="1028"/>
      <c r="O855" s="1028"/>
      <c r="P855" s="1028"/>
      <c r="Q855" s="1028"/>
      <c r="R855" s="1162"/>
      <c r="S855" s="713"/>
      <c r="T855" s="747"/>
      <c r="U855" s="1028"/>
      <c r="V855" s="1102"/>
      <c r="W855" s="1165"/>
      <c r="X855" s="1028"/>
      <c r="Y855" s="1028"/>
      <c r="Z855" s="1028"/>
      <c r="AA855" s="1028"/>
      <c r="AB855" s="1028"/>
      <c r="AC855" s="1028"/>
      <c r="AD855" s="1028"/>
      <c r="AE855" s="1028"/>
      <c r="AF855" s="1028"/>
      <c r="AG855" s="1028"/>
      <c r="AH855" s="1028"/>
      <c r="AI855" s="1028"/>
      <c r="AJ855" s="1028"/>
      <c r="AK855" s="1028"/>
      <c r="AL855" s="1028"/>
      <c r="AM855" s="1028"/>
      <c r="AN855" s="1028"/>
      <c r="AO855" s="1028"/>
      <c r="AP855" s="1028"/>
      <c r="AQ855" s="1028"/>
      <c r="AR855" s="1028"/>
      <c r="AS855" s="1028"/>
    </row>
    <row r="856" spans="1:45" ht="12.75" customHeight="1">
      <c r="A856" s="1028"/>
      <c r="B856" s="1028"/>
      <c r="C856" s="1028"/>
      <c r="D856" s="1102"/>
      <c r="E856" s="1028"/>
      <c r="F856" s="1028"/>
      <c r="G856" s="1028"/>
      <c r="H856" s="1028"/>
      <c r="I856" s="1028"/>
      <c r="J856" s="1102"/>
      <c r="K856" s="1028"/>
      <c r="L856" s="1028"/>
      <c r="M856" s="1028"/>
      <c r="N856" s="1028"/>
      <c r="O856" s="1028"/>
      <c r="P856" s="1028"/>
      <c r="Q856" s="1028"/>
      <c r="R856" s="1162"/>
      <c r="S856" s="713"/>
      <c r="T856" s="747"/>
      <c r="U856" s="1028"/>
      <c r="V856" s="1102"/>
      <c r="W856" s="1165"/>
      <c r="X856" s="1028"/>
      <c r="Y856" s="1028"/>
      <c r="Z856" s="1028"/>
      <c r="AA856" s="1028"/>
      <c r="AB856" s="1028"/>
      <c r="AC856" s="1028"/>
      <c r="AD856" s="1028"/>
      <c r="AE856" s="1028"/>
      <c r="AF856" s="1028"/>
      <c r="AG856" s="1028"/>
      <c r="AH856" s="1028"/>
      <c r="AI856" s="1028"/>
      <c r="AJ856" s="1028"/>
      <c r="AK856" s="1028"/>
      <c r="AL856" s="1028"/>
      <c r="AM856" s="1028"/>
      <c r="AN856" s="1028"/>
      <c r="AO856" s="1028"/>
      <c r="AP856" s="1028"/>
      <c r="AQ856" s="1028"/>
      <c r="AR856" s="1028"/>
      <c r="AS856" s="1028"/>
    </row>
    <row r="857" spans="1:45" ht="12.75" customHeight="1">
      <c r="A857" s="1028"/>
      <c r="B857" s="1028"/>
      <c r="C857" s="1028"/>
      <c r="D857" s="1102"/>
      <c r="E857" s="1028"/>
      <c r="F857" s="1028"/>
      <c r="G857" s="1028"/>
      <c r="H857" s="1028"/>
      <c r="I857" s="1028"/>
      <c r="J857" s="1102"/>
      <c r="K857" s="1028"/>
      <c r="L857" s="1028"/>
      <c r="M857" s="1028"/>
      <c r="N857" s="1028"/>
      <c r="O857" s="1028"/>
      <c r="P857" s="1028"/>
      <c r="Q857" s="1028"/>
      <c r="R857" s="1162"/>
      <c r="S857" s="713"/>
      <c r="T857" s="747"/>
      <c r="U857" s="1028"/>
      <c r="V857" s="1102"/>
      <c r="W857" s="1165"/>
      <c r="X857" s="1028"/>
      <c r="Y857" s="1028"/>
      <c r="Z857" s="1028"/>
      <c r="AA857" s="1028"/>
      <c r="AB857" s="1028"/>
      <c r="AC857" s="1028"/>
      <c r="AD857" s="1028"/>
      <c r="AE857" s="1028"/>
      <c r="AF857" s="1028"/>
      <c r="AG857" s="1028"/>
      <c r="AH857" s="1028"/>
      <c r="AI857" s="1028"/>
      <c r="AJ857" s="1028"/>
      <c r="AK857" s="1028"/>
      <c r="AL857" s="1028"/>
      <c r="AM857" s="1028"/>
      <c r="AN857" s="1028"/>
      <c r="AO857" s="1028"/>
      <c r="AP857" s="1028"/>
      <c r="AQ857" s="1028"/>
      <c r="AR857" s="1028"/>
      <c r="AS857" s="1028"/>
    </row>
    <row r="858" spans="1:45" ht="12.75" customHeight="1">
      <c r="A858" s="1028"/>
      <c r="B858" s="1028"/>
      <c r="C858" s="1028"/>
      <c r="D858" s="1102"/>
      <c r="E858" s="1028"/>
      <c r="F858" s="1028"/>
      <c r="G858" s="1028"/>
      <c r="H858" s="1028"/>
      <c r="I858" s="1028"/>
      <c r="J858" s="1102"/>
      <c r="K858" s="1028"/>
      <c r="L858" s="1028"/>
      <c r="M858" s="1028"/>
      <c r="N858" s="1028"/>
      <c r="O858" s="1028"/>
      <c r="P858" s="1028"/>
      <c r="Q858" s="1028"/>
      <c r="R858" s="1162"/>
      <c r="S858" s="713"/>
      <c r="T858" s="747"/>
      <c r="U858" s="1028"/>
      <c r="V858" s="1102"/>
      <c r="W858" s="1165"/>
      <c r="X858" s="1028"/>
      <c r="Y858" s="1028"/>
      <c r="Z858" s="1028"/>
      <c r="AA858" s="1028"/>
      <c r="AB858" s="1028"/>
      <c r="AC858" s="1028"/>
      <c r="AD858" s="1028"/>
      <c r="AE858" s="1028"/>
      <c r="AF858" s="1028"/>
      <c r="AG858" s="1028"/>
      <c r="AH858" s="1028"/>
      <c r="AI858" s="1028"/>
      <c r="AJ858" s="1028"/>
      <c r="AK858" s="1028"/>
      <c r="AL858" s="1028"/>
      <c r="AM858" s="1028"/>
      <c r="AN858" s="1028"/>
      <c r="AO858" s="1028"/>
      <c r="AP858" s="1028"/>
      <c r="AQ858" s="1028"/>
      <c r="AR858" s="1028"/>
      <c r="AS858" s="1028"/>
    </row>
    <row r="859" spans="1:45" ht="12.75" customHeight="1">
      <c r="A859" s="1028"/>
      <c r="B859" s="1028"/>
      <c r="C859" s="1028"/>
      <c r="D859" s="1102"/>
      <c r="E859" s="1028"/>
      <c r="F859" s="1028"/>
      <c r="G859" s="1028"/>
      <c r="H859" s="1028"/>
      <c r="I859" s="1028"/>
      <c r="J859" s="1102"/>
      <c r="K859" s="1028"/>
      <c r="L859" s="1028"/>
      <c r="M859" s="1028"/>
      <c r="N859" s="1028"/>
      <c r="O859" s="1028"/>
      <c r="P859" s="1028"/>
      <c r="Q859" s="1028"/>
      <c r="R859" s="1162"/>
      <c r="S859" s="713"/>
      <c r="T859" s="747"/>
      <c r="U859" s="1028"/>
      <c r="V859" s="1102"/>
      <c r="W859" s="1165"/>
      <c r="X859" s="1028"/>
      <c r="Y859" s="1028"/>
      <c r="Z859" s="1028"/>
      <c r="AA859" s="1028"/>
      <c r="AB859" s="1028"/>
      <c r="AC859" s="1028"/>
      <c r="AD859" s="1028"/>
      <c r="AE859" s="1028"/>
      <c r="AF859" s="1028"/>
      <c r="AG859" s="1028"/>
      <c r="AH859" s="1028"/>
      <c r="AI859" s="1028"/>
      <c r="AJ859" s="1028"/>
      <c r="AK859" s="1028"/>
      <c r="AL859" s="1028"/>
      <c r="AM859" s="1028"/>
      <c r="AN859" s="1028"/>
      <c r="AO859" s="1028"/>
      <c r="AP859" s="1028"/>
      <c r="AQ859" s="1028"/>
      <c r="AR859" s="1028"/>
      <c r="AS859" s="1028"/>
    </row>
    <row r="860" spans="1:45" ht="12.75" customHeight="1">
      <c r="A860" s="1028"/>
      <c r="B860" s="1028"/>
      <c r="C860" s="1028"/>
      <c r="D860" s="1102"/>
      <c r="E860" s="1028"/>
      <c r="F860" s="1028"/>
      <c r="G860" s="1028"/>
      <c r="H860" s="1028"/>
      <c r="I860" s="1028"/>
      <c r="J860" s="1102"/>
      <c r="K860" s="1028"/>
      <c r="L860" s="1028"/>
      <c r="M860" s="1028"/>
      <c r="N860" s="1028"/>
      <c r="O860" s="1028"/>
      <c r="P860" s="1028"/>
      <c r="Q860" s="1028"/>
      <c r="R860" s="1162"/>
      <c r="S860" s="713"/>
      <c r="T860" s="747"/>
      <c r="U860" s="1028"/>
      <c r="V860" s="1102"/>
      <c r="W860" s="1165"/>
      <c r="X860" s="1028"/>
      <c r="Y860" s="1028"/>
      <c r="Z860" s="1028"/>
      <c r="AA860" s="1028"/>
      <c r="AB860" s="1028"/>
      <c r="AC860" s="1028"/>
      <c r="AD860" s="1028"/>
      <c r="AE860" s="1028"/>
      <c r="AF860" s="1028"/>
      <c r="AG860" s="1028"/>
      <c r="AH860" s="1028"/>
      <c r="AI860" s="1028"/>
      <c r="AJ860" s="1028"/>
      <c r="AK860" s="1028"/>
      <c r="AL860" s="1028"/>
      <c r="AM860" s="1028"/>
      <c r="AN860" s="1028"/>
      <c r="AO860" s="1028"/>
      <c r="AP860" s="1028"/>
      <c r="AQ860" s="1028"/>
      <c r="AR860" s="1028"/>
      <c r="AS860" s="1028"/>
    </row>
    <row r="861" spans="1:45" ht="12.75" customHeight="1">
      <c r="A861" s="1028"/>
      <c r="B861" s="1028"/>
      <c r="C861" s="1028"/>
      <c r="D861" s="1102"/>
      <c r="E861" s="1028"/>
      <c r="F861" s="1028"/>
      <c r="G861" s="1028"/>
      <c r="H861" s="1028"/>
      <c r="I861" s="1028"/>
      <c r="J861" s="1102"/>
      <c r="K861" s="1028"/>
      <c r="L861" s="1028"/>
      <c r="M861" s="1028"/>
      <c r="N861" s="1028"/>
      <c r="O861" s="1028"/>
      <c r="P861" s="1028"/>
      <c r="Q861" s="1028"/>
      <c r="R861" s="1162"/>
      <c r="S861" s="713"/>
      <c r="T861" s="747"/>
      <c r="U861" s="1028"/>
      <c r="V861" s="1102"/>
      <c r="W861" s="1165"/>
      <c r="X861" s="1028"/>
      <c r="Y861" s="1028"/>
      <c r="Z861" s="1028"/>
      <c r="AA861" s="1028"/>
      <c r="AB861" s="1028"/>
      <c r="AC861" s="1028"/>
      <c r="AD861" s="1028"/>
      <c r="AE861" s="1028"/>
      <c r="AF861" s="1028"/>
      <c r="AG861" s="1028"/>
      <c r="AH861" s="1028"/>
      <c r="AI861" s="1028"/>
      <c r="AJ861" s="1028"/>
      <c r="AK861" s="1028"/>
      <c r="AL861" s="1028"/>
      <c r="AM861" s="1028"/>
      <c r="AN861" s="1028"/>
      <c r="AO861" s="1028"/>
      <c r="AP861" s="1028"/>
      <c r="AQ861" s="1028"/>
      <c r="AR861" s="1028"/>
      <c r="AS861" s="1028"/>
    </row>
    <row r="862" spans="1:45" ht="12.75" customHeight="1">
      <c r="A862" s="1028"/>
      <c r="B862" s="1028"/>
      <c r="C862" s="1028"/>
      <c r="D862" s="1102"/>
      <c r="E862" s="1028"/>
      <c r="F862" s="1028"/>
      <c r="G862" s="1028"/>
      <c r="H862" s="1028"/>
      <c r="I862" s="1028"/>
      <c r="J862" s="1102"/>
      <c r="K862" s="1028"/>
      <c r="L862" s="1028"/>
      <c r="M862" s="1028"/>
      <c r="N862" s="1028"/>
      <c r="O862" s="1028"/>
      <c r="P862" s="1028"/>
      <c r="Q862" s="1028"/>
      <c r="R862" s="1162"/>
      <c r="S862" s="713"/>
      <c r="T862" s="747"/>
      <c r="U862" s="1028"/>
      <c r="V862" s="1102"/>
      <c r="W862" s="1165"/>
      <c r="X862" s="1028"/>
      <c r="Y862" s="1028"/>
      <c r="Z862" s="1028"/>
      <c r="AA862" s="1028"/>
      <c r="AB862" s="1028"/>
      <c r="AC862" s="1028"/>
      <c r="AD862" s="1028"/>
      <c r="AE862" s="1028"/>
      <c r="AF862" s="1028"/>
      <c r="AG862" s="1028"/>
      <c r="AH862" s="1028"/>
      <c r="AI862" s="1028"/>
      <c r="AJ862" s="1028"/>
      <c r="AK862" s="1028"/>
      <c r="AL862" s="1028"/>
      <c r="AM862" s="1028"/>
      <c r="AN862" s="1028"/>
      <c r="AO862" s="1028"/>
      <c r="AP862" s="1028"/>
      <c r="AQ862" s="1028"/>
      <c r="AR862" s="1028"/>
      <c r="AS862" s="1028"/>
    </row>
    <row r="863" spans="1:45" ht="12.75" customHeight="1">
      <c r="A863" s="1028"/>
      <c r="B863" s="1028"/>
      <c r="C863" s="1028"/>
      <c r="D863" s="1102"/>
      <c r="E863" s="1028"/>
      <c r="F863" s="1028"/>
      <c r="G863" s="1028"/>
      <c r="H863" s="1028"/>
      <c r="I863" s="1028"/>
      <c r="J863" s="1102"/>
      <c r="K863" s="1028"/>
      <c r="L863" s="1028"/>
      <c r="M863" s="1028"/>
      <c r="N863" s="1028"/>
      <c r="O863" s="1028"/>
      <c r="P863" s="1028"/>
      <c r="Q863" s="1028"/>
      <c r="R863" s="1162"/>
      <c r="S863" s="713"/>
      <c r="T863" s="747"/>
      <c r="U863" s="1028"/>
      <c r="V863" s="1102"/>
      <c r="W863" s="1165"/>
      <c r="X863" s="1028"/>
      <c r="Y863" s="1028"/>
      <c r="Z863" s="1028"/>
      <c r="AA863" s="1028"/>
      <c r="AB863" s="1028"/>
      <c r="AC863" s="1028"/>
      <c r="AD863" s="1028"/>
      <c r="AE863" s="1028"/>
      <c r="AF863" s="1028"/>
      <c r="AG863" s="1028"/>
      <c r="AH863" s="1028"/>
      <c r="AI863" s="1028"/>
      <c r="AJ863" s="1028"/>
      <c r="AK863" s="1028"/>
      <c r="AL863" s="1028"/>
      <c r="AM863" s="1028"/>
      <c r="AN863" s="1028"/>
      <c r="AO863" s="1028"/>
      <c r="AP863" s="1028"/>
      <c r="AQ863" s="1028"/>
      <c r="AR863" s="1028"/>
      <c r="AS863" s="1028"/>
    </row>
    <row r="864" spans="1:45" ht="12.75" customHeight="1">
      <c r="A864" s="1028"/>
      <c r="B864" s="1028"/>
      <c r="C864" s="1028"/>
      <c r="D864" s="1102"/>
      <c r="E864" s="1028"/>
      <c r="F864" s="1028"/>
      <c r="G864" s="1028"/>
      <c r="H864" s="1028"/>
      <c r="I864" s="1028"/>
      <c r="J864" s="1102"/>
      <c r="K864" s="1028"/>
      <c r="L864" s="1028"/>
      <c r="M864" s="1028"/>
      <c r="N864" s="1028"/>
      <c r="O864" s="1028"/>
      <c r="P864" s="1028"/>
      <c r="Q864" s="1028"/>
      <c r="R864" s="1162"/>
      <c r="S864" s="713"/>
      <c r="T864" s="747"/>
      <c r="U864" s="1028"/>
      <c r="V864" s="1102"/>
      <c r="W864" s="1165"/>
      <c r="X864" s="1028"/>
      <c r="Y864" s="1028"/>
      <c r="Z864" s="1028"/>
      <c r="AA864" s="1028"/>
      <c r="AB864" s="1028"/>
      <c r="AC864" s="1028"/>
      <c r="AD864" s="1028"/>
      <c r="AE864" s="1028"/>
      <c r="AF864" s="1028"/>
      <c r="AG864" s="1028"/>
      <c r="AH864" s="1028"/>
      <c r="AI864" s="1028"/>
      <c r="AJ864" s="1028"/>
      <c r="AK864" s="1028"/>
      <c r="AL864" s="1028"/>
      <c r="AM864" s="1028"/>
      <c r="AN864" s="1028"/>
      <c r="AO864" s="1028"/>
      <c r="AP864" s="1028"/>
      <c r="AQ864" s="1028"/>
      <c r="AR864" s="1028"/>
      <c r="AS864" s="1028"/>
    </row>
    <row r="865" spans="1:45" ht="12.75" customHeight="1">
      <c r="A865" s="1028"/>
      <c r="B865" s="1028"/>
      <c r="C865" s="1028"/>
      <c r="D865" s="1102"/>
      <c r="E865" s="1028"/>
      <c r="F865" s="1028"/>
      <c r="G865" s="1028"/>
      <c r="H865" s="1028"/>
      <c r="I865" s="1028"/>
      <c r="J865" s="1102"/>
      <c r="K865" s="1028"/>
      <c r="L865" s="1028"/>
      <c r="M865" s="1028"/>
      <c r="N865" s="1028"/>
      <c r="O865" s="1028"/>
      <c r="P865" s="1028"/>
      <c r="Q865" s="1028"/>
      <c r="R865" s="1162"/>
      <c r="S865" s="713"/>
      <c r="T865" s="747"/>
      <c r="U865" s="1028"/>
      <c r="V865" s="1102"/>
      <c r="W865" s="1165"/>
      <c r="X865" s="1028"/>
      <c r="Y865" s="1028"/>
      <c r="Z865" s="1028"/>
      <c r="AA865" s="1028"/>
      <c r="AB865" s="1028"/>
      <c r="AC865" s="1028"/>
      <c r="AD865" s="1028"/>
      <c r="AE865" s="1028"/>
      <c r="AF865" s="1028"/>
      <c r="AG865" s="1028"/>
      <c r="AH865" s="1028"/>
      <c r="AI865" s="1028"/>
      <c r="AJ865" s="1028"/>
      <c r="AK865" s="1028"/>
      <c r="AL865" s="1028"/>
      <c r="AM865" s="1028"/>
      <c r="AN865" s="1028"/>
      <c r="AO865" s="1028"/>
      <c r="AP865" s="1028"/>
      <c r="AQ865" s="1028"/>
      <c r="AR865" s="1028"/>
      <c r="AS865" s="1028"/>
    </row>
    <row r="866" spans="1:45" ht="12.75" customHeight="1">
      <c r="A866" s="1028"/>
      <c r="B866" s="1028"/>
      <c r="C866" s="1028"/>
      <c r="D866" s="1102"/>
      <c r="E866" s="1028"/>
      <c r="F866" s="1028"/>
      <c r="G866" s="1028"/>
      <c r="H866" s="1028"/>
      <c r="I866" s="1028"/>
      <c r="J866" s="1102"/>
      <c r="K866" s="1028"/>
      <c r="L866" s="1028"/>
      <c r="M866" s="1028"/>
      <c r="N866" s="1028"/>
      <c r="O866" s="1028"/>
      <c r="P866" s="1028"/>
      <c r="Q866" s="1028"/>
      <c r="R866" s="1162"/>
      <c r="S866" s="713"/>
      <c r="T866" s="747"/>
      <c r="U866" s="1028"/>
      <c r="V866" s="1102"/>
      <c r="W866" s="1165"/>
      <c r="X866" s="1028"/>
      <c r="Y866" s="1028"/>
      <c r="Z866" s="1028"/>
      <c r="AA866" s="1028"/>
      <c r="AB866" s="1028"/>
      <c r="AC866" s="1028"/>
      <c r="AD866" s="1028"/>
      <c r="AE866" s="1028"/>
      <c r="AF866" s="1028"/>
      <c r="AG866" s="1028"/>
      <c r="AH866" s="1028"/>
      <c r="AI866" s="1028"/>
      <c r="AJ866" s="1028"/>
      <c r="AK866" s="1028"/>
      <c r="AL866" s="1028"/>
      <c r="AM866" s="1028"/>
      <c r="AN866" s="1028"/>
      <c r="AO866" s="1028"/>
      <c r="AP866" s="1028"/>
      <c r="AQ866" s="1028"/>
      <c r="AR866" s="1028"/>
      <c r="AS866" s="1028"/>
    </row>
    <row r="867" spans="1:45" ht="12.75" customHeight="1">
      <c r="A867" s="1028"/>
      <c r="B867" s="1028"/>
      <c r="C867" s="1028"/>
      <c r="D867" s="1102"/>
      <c r="E867" s="1028"/>
      <c r="F867" s="1028"/>
      <c r="G867" s="1028"/>
      <c r="H867" s="1028"/>
      <c r="I867" s="1028"/>
      <c r="J867" s="1102"/>
      <c r="K867" s="1028"/>
      <c r="L867" s="1028"/>
      <c r="M867" s="1028"/>
      <c r="N867" s="1028"/>
      <c r="O867" s="1028"/>
      <c r="P867" s="1028"/>
      <c r="Q867" s="1028"/>
      <c r="R867" s="1162"/>
      <c r="S867" s="713"/>
      <c r="T867" s="747"/>
      <c r="U867" s="1028"/>
      <c r="V867" s="1102"/>
      <c r="W867" s="1165"/>
      <c r="X867" s="1028"/>
      <c r="Y867" s="1028"/>
      <c r="Z867" s="1028"/>
      <c r="AA867" s="1028"/>
      <c r="AB867" s="1028"/>
      <c r="AC867" s="1028"/>
      <c r="AD867" s="1028"/>
      <c r="AE867" s="1028"/>
      <c r="AF867" s="1028"/>
      <c r="AG867" s="1028"/>
      <c r="AH867" s="1028"/>
      <c r="AI867" s="1028"/>
      <c r="AJ867" s="1028"/>
      <c r="AK867" s="1028"/>
      <c r="AL867" s="1028"/>
      <c r="AM867" s="1028"/>
      <c r="AN867" s="1028"/>
      <c r="AO867" s="1028"/>
      <c r="AP867" s="1028"/>
      <c r="AQ867" s="1028"/>
      <c r="AR867" s="1028"/>
      <c r="AS867" s="1028"/>
    </row>
    <row r="868" spans="1:45" ht="12.75" customHeight="1">
      <c r="A868" s="1028"/>
      <c r="B868" s="1028"/>
      <c r="C868" s="1028"/>
      <c r="D868" s="1102"/>
      <c r="E868" s="1028"/>
      <c r="F868" s="1028"/>
      <c r="G868" s="1028"/>
      <c r="H868" s="1028"/>
      <c r="I868" s="1028"/>
      <c r="J868" s="1102"/>
      <c r="K868" s="1028"/>
      <c r="L868" s="1028"/>
      <c r="M868" s="1028"/>
      <c r="N868" s="1028"/>
      <c r="O868" s="1028"/>
      <c r="P868" s="1028"/>
      <c r="Q868" s="1028"/>
      <c r="R868" s="1162"/>
      <c r="S868" s="713"/>
      <c r="T868" s="747"/>
      <c r="U868" s="1028"/>
      <c r="V868" s="1102"/>
      <c r="W868" s="1165"/>
      <c r="X868" s="1028"/>
      <c r="Y868" s="1028"/>
      <c r="Z868" s="1028"/>
      <c r="AA868" s="1028"/>
      <c r="AB868" s="1028"/>
      <c r="AC868" s="1028"/>
      <c r="AD868" s="1028"/>
      <c r="AE868" s="1028"/>
      <c r="AF868" s="1028"/>
      <c r="AG868" s="1028"/>
      <c r="AH868" s="1028"/>
      <c r="AI868" s="1028"/>
      <c r="AJ868" s="1028"/>
      <c r="AK868" s="1028"/>
      <c r="AL868" s="1028"/>
      <c r="AM868" s="1028"/>
      <c r="AN868" s="1028"/>
      <c r="AO868" s="1028"/>
      <c r="AP868" s="1028"/>
      <c r="AQ868" s="1028"/>
      <c r="AR868" s="1028"/>
      <c r="AS868" s="1028"/>
    </row>
    <row r="869" spans="1:45" ht="12.75" customHeight="1">
      <c r="A869" s="1028"/>
      <c r="B869" s="1028"/>
      <c r="C869" s="1028"/>
      <c r="D869" s="1102"/>
      <c r="E869" s="1028"/>
      <c r="F869" s="1028"/>
      <c r="G869" s="1028"/>
      <c r="H869" s="1028"/>
      <c r="I869" s="1028"/>
      <c r="J869" s="1102"/>
      <c r="K869" s="1028"/>
      <c r="L869" s="1028"/>
      <c r="M869" s="1028"/>
      <c r="N869" s="1028"/>
      <c r="O869" s="1028"/>
      <c r="P869" s="1028"/>
      <c r="Q869" s="1028"/>
      <c r="R869" s="1162"/>
      <c r="S869" s="713"/>
      <c r="T869" s="747"/>
      <c r="U869" s="1028"/>
      <c r="V869" s="1102"/>
      <c r="W869" s="1165"/>
      <c r="X869" s="1028"/>
      <c r="Y869" s="1028"/>
      <c r="Z869" s="1028"/>
      <c r="AA869" s="1028"/>
      <c r="AB869" s="1028"/>
      <c r="AC869" s="1028"/>
      <c r="AD869" s="1028"/>
      <c r="AE869" s="1028"/>
      <c r="AF869" s="1028"/>
      <c r="AG869" s="1028"/>
      <c r="AH869" s="1028"/>
      <c r="AI869" s="1028"/>
      <c r="AJ869" s="1028"/>
      <c r="AK869" s="1028"/>
      <c r="AL869" s="1028"/>
      <c r="AM869" s="1028"/>
      <c r="AN869" s="1028"/>
      <c r="AO869" s="1028"/>
      <c r="AP869" s="1028"/>
      <c r="AQ869" s="1028"/>
      <c r="AR869" s="1028"/>
      <c r="AS869" s="1028"/>
    </row>
    <row r="870" spans="1:45" ht="12.75" customHeight="1">
      <c r="A870" s="1028"/>
      <c r="B870" s="1028"/>
      <c r="C870" s="1028"/>
      <c r="D870" s="1102"/>
      <c r="E870" s="1028"/>
      <c r="F870" s="1028"/>
      <c r="G870" s="1028"/>
      <c r="H870" s="1028"/>
      <c r="I870" s="1028"/>
      <c r="J870" s="1102"/>
      <c r="K870" s="1028"/>
      <c r="L870" s="1028"/>
      <c r="M870" s="1028"/>
      <c r="N870" s="1028"/>
      <c r="O870" s="1028"/>
      <c r="P870" s="1028"/>
      <c r="Q870" s="1028"/>
      <c r="R870" s="1162"/>
      <c r="S870" s="713"/>
      <c r="T870" s="747"/>
      <c r="U870" s="1028"/>
      <c r="V870" s="1102"/>
      <c r="W870" s="1165"/>
      <c r="X870" s="1028"/>
      <c r="Y870" s="1028"/>
      <c r="Z870" s="1028"/>
      <c r="AA870" s="1028"/>
      <c r="AB870" s="1028"/>
      <c r="AC870" s="1028"/>
      <c r="AD870" s="1028"/>
      <c r="AE870" s="1028"/>
      <c r="AF870" s="1028"/>
      <c r="AG870" s="1028"/>
      <c r="AH870" s="1028"/>
      <c r="AI870" s="1028"/>
      <c r="AJ870" s="1028"/>
      <c r="AK870" s="1028"/>
      <c r="AL870" s="1028"/>
      <c r="AM870" s="1028"/>
      <c r="AN870" s="1028"/>
      <c r="AO870" s="1028"/>
      <c r="AP870" s="1028"/>
      <c r="AQ870" s="1028"/>
      <c r="AR870" s="1028"/>
      <c r="AS870" s="1028"/>
    </row>
    <row r="871" spans="1:45" ht="12.75" customHeight="1">
      <c r="A871" s="1028"/>
      <c r="B871" s="1028"/>
      <c r="C871" s="1028"/>
      <c r="D871" s="1102"/>
      <c r="E871" s="1028"/>
      <c r="F871" s="1028"/>
      <c r="G871" s="1028"/>
      <c r="H871" s="1028"/>
      <c r="I871" s="1028"/>
      <c r="J871" s="1102"/>
      <c r="K871" s="1028"/>
      <c r="L871" s="1028"/>
      <c r="M871" s="1028"/>
      <c r="N871" s="1028"/>
      <c r="O871" s="1028"/>
      <c r="P871" s="1028"/>
      <c r="Q871" s="1028"/>
      <c r="R871" s="1162"/>
      <c r="S871" s="713"/>
      <c r="T871" s="747"/>
      <c r="U871" s="1028"/>
      <c r="V871" s="1102"/>
      <c r="W871" s="1165"/>
      <c r="X871" s="1028"/>
      <c r="Y871" s="1028"/>
      <c r="Z871" s="1028"/>
      <c r="AA871" s="1028"/>
      <c r="AB871" s="1028"/>
      <c r="AC871" s="1028"/>
      <c r="AD871" s="1028"/>
      <c r="AE871" s="1028"/>
      <c r="AF871" s="1028"/>
      <c r="AG871" s="1028"/>
      <c r="AH871" s="1028"/>
      <c r="AI871" s="1028"/>
      <c r="AJ871" s="1028"/>
      <c r="AK871" s="1028"/>
      <c r="AL871" s="1028"/>
      <c r="AM871" s="1028"/>
      <c r="AN871" s="1028"/>
      <c r="AO871" s="1028"/>
      <c r="AP871" s="1028"/>
      <c r="AQ871" s="1028"/>
      <c r="AR871" s="1028"/>
      <c r="AS871" s="1028"/>
    </row>
    <row r="872" spans="1:45" ht="12.75" customHeight="1">
      <c r="A872" s="1028"/>
      <c r="B872" s="1028"/>
      <c r="C872" s="1028"/>
      <c r="D872" s="1102"/>
      <c r="E872" s="1028"/>
      <c r="F872" s="1028"/>
      <c r="G872" s="1028"/>
      <c r="H872" s="1028"/>
      <c r="I872" s="1028"/>
      <c r="J872" s="1102"/>
      <c r="K872" s="1028"/>
      <c r="L872" s="1028"/>
      <c r="M872" s="1028"/>
      <c r="N872" s="1028"/>
      <c r="O872" s="1028"/>
      <c r="P872" s="1028"/>
      <c r="Q872" s="1028"/>
      <c r="R872" s="1162"/>
      <c r="S872" s="713"/>
      <c r="T872" s="747"/>
      <c r="U872" s="1028"/>
      <c r="V872" s="1102"/>
      <c r="W872" s="1165"/>
      <c r="X872" s="1028"/>
      <c r="Y872" s="1028"/>
      <c r="Z872" s="1028"/>
      <c r="AA872" s="1028"/>
      <c r="AB872" s="1028"/>
      <c r="AC872" s="1028"/>
      <c r="AD872" s="1028"/>
      <c r="AE872" s="1028"/>
      <c r="AF872" s="1028"/>
      <c r="AG872" s="1028"/>
      <c r="AH872" s="1028"/>
      <c r="AI872" s="1028"/>
      <c r="AJ872" s="1028"/>
      <c r="AK872" s="1028"/>
      <c r="AL872" s="1028"/>
      <c r="AM872" s="1028"/>
      <c r="AN872" s="1028"/>
      <c r="AO872" s="1028"/>
      <c r="AP872" s="1028"/>
      <c r="AQ872" s="1028"/>
      <c r="AR872" s="1028"/>
      <c r="AS872" s="1028"/>
    </row>
    <row r="873" spans="1:45" ht="12.75" customHeight="1">
      <c r="A873" s="1028"/>
      <c r="B873" s="1028"/>
      <c r="C873" s="1028"/>
      <c r="D873" s="1102"/>
      <c r="E873" s="1028"/>
      <c r="F873" s="1028"/>
      <c r="G873" s="1028"/>
      <c r="H873" s="1028"/>
      <c r="I873" s="1028"/>
      <c r="J873" s="1102"/>
      <c r="K873" s="1028"/>
      <c r="L873" s="1028"/>
      <c r="M873" s="1028"/>
      <c r="N873" s="1028"/>
      <c r="O873" s="1028"/>
      <c r="P873" s="1028"/>
      <c r="Q873" s="1028"/>
      <c r="R873" s="1162"/>
      <c r="S873" s="713"/>
      <c r="T873" s="747"/>
      <c r="U873" s="1028"/>
      <c r="V873" s="1102"/>
      <c r="W873" s="1165"/>
      <c r="X873" s="1028"/>
      <c r="Y873" s="1028"/>
      <c r="Z873" s="1028"/>
      <c r="AA873" s="1028"/>
      <c r="AB873" s="1028"/>
      <c r="AC873" s="1028"/>
      <c r="AD873" s="1028"/>
      <c r="AE873" s="1028"/>
      <c r="AF873" s="1028"/>
      <c r="AG873" s="1028"/>
      <c r="AH873" s="1028"/>
      <c r="AI873" s="1028"/>
      <c r="AJ873" s="1028"/>
      <c r="AK873" s="1028"/>
      <c r="AL873" s="1028"/>
      <c r="AM873" s="1028"/>
      <c r="AN873" s="1028"/>
      <c r="AO873" s="1028"/>
      <c r="AP873" s="1028"/>
      <c r="AQ873" s="1028"/>
      <c r="AR873" s="1028"/>
      <c r="AS873" s="1028"/>
    </row>
    <row r="874" spans="1:45" ht="12.75" customHeight="1">
      <c r="A874" s="1028"/>
      <c r="B874" s="1028"/>
      <c r="C874" s="1028"/>
      <c r="D874" s="1102"/>
      <c r="E874" s="1028"/>
      <c r="F874" s="1028"/>
      <c r="G874" s="1028"/>
      <c r="H874" s="1028"/>
      <c r="I874" s="1028"/>
      <c r="J874" s="1102"/>
      <c r="K874" s="1028"/>
      <c r="L874" s="1028"/>
      <c r="M874" s="1028"/>
      <c r="N874" s="1028"/>
      <c r="O874" s="1028"/>
      <c r="P874" s="1028"/>
      <c r="Q874" s="1028"/>
      <c r="R874" s="1162"/>
      <c r="S874" s="713"/>
      <c r="T874" s="747"/>
      <c r="U874" s="1028"/>
      <c r="V874" s="1102"/>
      <c r="W874" s="1165"/>
      <c r="X874" s="1028"/>
      <c r="Y874" s="1028"/>
      <c r="Z874" s="1028"/>
      <c r="AA874" s="1028"/>
      <c r="AB874" s="1028"/>
      <c r="AC874" s="1028"/>
      <c r="AD874" s="1028"/>
      <c r="AE874" s="1028"/>
      <c r="AF874" s="1028"/>
      <c r="AG874" s="1028"/>
      <c r="AH874" s="1028"/>
      <c r="AI874" s="1028"/>
      <c r="AJ874" s="1028"/>
      <c r="AK874" s="1028"/>
      <c r="AL874" s="1028"/>
      <c r="AM874" s="1028"/>
      <c r="AN874" s="1028"/>
      <c r="AO874" s="1028"/>
      <c r="AP874" s="1028"/>
      <c r="AQ874" s="1028"/>
      <c r="AR874" s="1028"/>
      <c r="AS874" s="1028"/>
    </row>
    <row r="875" spans="1:45" ht="12.75" customHeight="1">
      <c r="A875" s="1028"/>
      <c r="B875" s="1028"/>
      <c r="C875" s="1028"/>
      <c r="D875" s="1102"/>
      <c r="E875" s="1028"/>
      <c r="F875" s="1028"/>
      <c r="G875" s="1028"/>
      <c r="H875" s="1028"/>
      <c r="I875" s="1028"/>
      <c r="J875" s="1102"/>
      <c r="K875" s="1028"/>
      <c r="L875" s="1028"/>
      <c r="M875" s="1028"/>
      <c r="N875" s="1028"/>
      <c r="O875" s="1028"/>
      <c r="P875" s="1028"/>
      <c r="Q875" s="1028"/>
      <c r="R875" s="1162"/>
      <c r="S875" s="713"/>
      <c r="T875" s="747"/>
      <c r="U875" s="1028"/>
      <c r="V875" s="1102"/>
      <c r="W875" s="1165"/>
      <c r="X875" s="1028"/>
      <c r="Y875" s="1028"/>
      <c r="Z875" s="1028"/>
      <c r="AA875" s="1028"/>
      <c r="AB875" s="1028"/>
      <c r="AC875" s="1028"/>
      <c r="AD875" s="1028"/>
      <c r="AE875" s="1028"/>
      <c r="AF875" s="1028"/>
      <c r="AG875" s="1028"/>
      <c r="AH875" s="1028"/>
      <c r="AI875" s="1028"/>
      <c r="AJ875" s="1028"/>
      <c r="AK875" s="1028"/>
      <c r="AL875" s="1028"/>
      <c r="AM875" s="1028"/>
      <c r="AN875" s="1028"/>
      <c r="AO875" s="1028"/>
      <c r="AP875" s="1028"/>
      <c r="AQ875" s="1028"/>
      <c r="AR875" s="1028"/>
      <c r="AS875" s="1028"/>
    </row>
    <row r="876" spans="1:45" ht="12.75" customHeight="1">
      <c r="A876" s="1028"/>
      <c r="B876" s="1028"/>
      <c r="C876" s="1028"/>
      <c r="D876" s="1102"/>
      <c r="E876" s="1028"/>
      <c r="F876" s="1028"/>
      <c r="G876" s="1028"/>
      <c r="H876" s="1028"/>
      <c r="I876" s="1028"/>
      <c r="J876" s="1102"/>
      <c r="K876" s="1028"/>
      <c r="L876" s="1028"/>
      <c r="M876" s="1028"/>
      <c r="N876" s="1028"/>
      <c r="O876" s="1028"/>
      <c r="P876" s="1028"/>
      <c r="Q876" s="1028"/>
      <c r="R876" s="1162"/>
      <c r="S876" s="713"/>
      <c r="T876" s="747"/>
      <c r="U876" s="1028"/>
      <c r="V876" s="1102"/>
      <c r="W876" s="1165"/>
      <c r="X876" s="1028"/>
      <c r="Y876" s="1028"/>
      <c r="Z876" s="1028"/>
      <c r="AA876" s="1028"/>
      <c r="AB876" s="1028"/>
      <c r="AC876" s="1028"/>
      <c r="AD876" s="1028"/>
      <c r="AE876" s="1028"/>
      <c r="AF876" s="1028"/>
      <c r="AG876" s="1028"/>
      <c r="AH876" s="1028"/>
      <c r="AI876" s="1028"/>
      <c r="AJ876" s="1028"/>
      <c r="AK876" s="1028"/>
      <c r="AL876" s="1028"/>
      <c r="AM876" s="1028"/>
      <c r="AN876" s="1028"/>
      <c r="AO876" s="1028"/>
      <c r="AP876" s="1028"/>
      <c r="AQ876" s="1028"/>
      <c r="AR876" s="1028"/>
      <c r="AS876" s="1028"/>
    </row>
    <row r="877" spans="1:45" ht="12.75" customHeight="1">
      <c r="A877" s="1028"/>
      <c r="B877" s="1028"/>
      <c r="C877" s="1028"/>
      <c r="D877" s="1102"/>
      <c r="E877" s="1028"/>
      <c r="F877" s="1028"/>
      <c r="G877" s="1028"/>
      <c r="H877" s="1028"/>
      <c r="I877" s="1028"/>
      <c r="J877" s="1102"/>
      <c r="K877" s="1028"/>
      <c r="L877" s="1028"/>
      <c r="M877" s="1028"/>
      <c r="N877" s="1028"/>
      <c r="O877" s="1028"/>
      <c r="P877" s="1028"/>
      <c r="Q877" s="1028"/>
      <c r="R877" s="1162"/>
      <c r="S877" s="713"/>
      <c r="T877" s="747"/>
      <c r="U877" s="1028"/>
      <c r="V877" s="1102"/>
      <c r="W877" s="1165"/>
      <c r="X877" s="1028"/>
      <c r="Y877" s="1028"/>
      <c r="Z877" s="1028"/>
      <c r="AA877" s="1028"/>
      <c r="AB877" s="1028"/>
      <c r="AC877" s="1028"/>
      <c r="AD877" s="1028"/>
      <c r="AE877" s="1028"/>
      <c r="AF877" s="1028"/>
      <c r="AG877" s="1028"/>
      <c r="AH877" s="1028"/>
      <c r="AI877" s="1028"/>
      <c r="AJ877" s="1028"/>
      <c r="AK877" s="1028"/>
      <c r="AL877" s="1028"/>
      <c r="AM877" s="1028"/>
      <c r="AN877" s="1028"/>
      <c r="AO877" s="1028"/>
      <c r="AP877" s="1028"/>
      <c r="AQ877" s="1028"/>
      <c r="AR877" s="1028"/>
      <c r="AS877" s="1028"/>
    </row>
    <row r="878" spans="1:45" ht="12.75" customHeight="1">
      <c r="A878" s="1028"/>
      <c r="B878" s="1028"/>
      <c r="C878" s="1028"/>
      <c r="D878" s="1102"/>
      <c r="E878" s="1028"/>
      <c r="F878" s="1028"/>
      <c r="G878" s="1028"/>
      <c r="H878" s="1028"/>
      <c r="I878" s="1028"/>
      <c r="J878" s="1102"/>
      <c r="K878" s="1028"/>
      <c r="L878" s="1028"/>
      <c r="M878" s="1028"/>
      <c r="N878" s="1028"/>
      <c r="O878" s="1028"/>
      <c r="P878" s="1028"/>
      <c r="Q878" s="1028"/>
      <c r="R878" s="1162"/>
      <c r="S878" s="713"/>
      <c r="T878" s="747"/>
      <c r="U878" s="1028"/>
      <c r="V878" s="1102"/>
      <c r="W878" s="1165"/>
      <c r="X878" s="1028"/>
      <c r="Y878" s="1028"/>
      <c r="Z878" s="1028"/>
      <c r="AA878" s="1028"/>
      <c r="AB878" s="1028"/>
      <c r="AC878" s="1028"/>
      <c r="AD878" s="1028"/>
      <c r="AE878" s="1028"/>
      <c r="AF878" s="1028"/>
      <c r="AG878" s="1028"/>
      <c r="AH878" s="1028"/>
      <c r="AI878" s="1028"/>
      <c r="AJ878" s="1028"/>
      <c r="AK878" s="1028"/>
      <c r="AL878" s="1028"/>
      <c r="AM878" s="1028"/>
      <c r="AN878" s="1028"/>
      <c r="AO878" s="1028"/>
      <c r="AP878" s="1028"/>
      <c r="AQ878" s="1028"/>
      <c r="AR878" s="1028"/>
      <c r="AS878" s="1028"/>
    </row>
    <row r="879" spans="1:45" ht="12.75" customHeight="1">
      <c r="A879" s="1028"/>
      <c r="B879" s="1028"/>
      <c r="C879" s="1028"/>
      <c r="D879" s="1102"/>
      <c r="E879" s="1028"/>
      <c r="F879" s="1028"/>
      <c r="G879" s="1028"/>
      <c r="H879" s="1028"/>
      <c r="I879" s="1028"/>
      <c r="J879" s="1102"/>
      <c r="K879" s="1028"/>
      <c r="L879" s="1028"/>
      <c r="M879" s="1028"/>
      <c r="N879" s="1028"/>
      <c r="O879" s="1028"/>
      <c r="P879" s="1028"/>
      <c r="Q879" s="1028"/>
      <c r="R879" s="1162"/>
      <c r="S879" s="713"/>
      <c r="T879" s="747"/>
      <c r="U879" s="1028"/>
      <c r="V879" s="1102"/>
      <c r="W879" s="1165"/>
      <c r="X879" s="1028"/>
      <c r="Y879" s="1028"/>
      <c r="Z879" s="1028"/>
      <c r="AA879" s="1028"/>
      <c r="AB879" s="1028"/>
      <c r="AC879" s="1028"/>
      <c r="AD879" s="1028"/>
      <c r="AE879" s="1028"/>
      <c r="AF879" s="1028"/>
      <c r="AG879" s="1028"/>
      <c r="AH879" s="1028"/>
      <c r="AI879" s="1028"/>
      <c r="AJ879" s="1028"/>
      <c r="AK879" s="1028"/>
      <c r="AL879" s="1028"/>
      <c r="AM879" s="1028"/>
      <c r="AN879" s="1028"/>
      <c r="AO879" s="1028"/>
      <c r="AP879" s="1028"/>
      <c r="AQ879" s="1028"/>
      <c r="AR879" s="1028"/>
      <c r="AS879" s="1028"/>
    </row>
    <row r="880" spans="1:45" ht="12.75" customHeight="1">
      <c r="A880" s="1028"/>
      <c r="B880" s="1028"/>
      <c r="C880" s="1028"/>
      <c r="D880" s="1102"/>
      <c r="E880" s="1028"/>
      <c r="F880" s="1028"/>
      <c r="G880" s="1028"/>
      <c r="H880" s="1028"/>
      <c r="I880" s="1028"/>
      <c r="J880" s="1102"/>
      <c r="K880" s="1028"/>
      <c r="L880" s="1028"/>
      <c r="M880" s="1028"/>
      <c r="N880" s="1028"/>
      <c r="O880" s="1028"/>
      <c r="P880" s="1028"/>
      <c r="Q880" s="1028"/>
      <c r="R880" s="1162"/>
      <c r="S880" s="713"/>
      <c r="T880" s="747"/>
      <c r="U880" s="1028"/>
      <c r="V880" s="1102"/>
      <c r="W880" s="1165"/>
      <c r="X880" s="1028"/>
      <c r="Y880" s="1028"/>
      <c r="Z880" s="1028"/>
      <c r="AA880" s="1028"/>
      <c r="AB880" s="1028"/>
      <c r="AC880" s="1028"/>
      <c r="AD880" s="1028"/>
      <c r="AE880" s="1028"/>
      <c r="AF880" s="1028"/>
      <c r="AG880" s="1028"/>
      <c r="AH880" s="1028"/>
      <c r="AI880" s="1028"/>
      <c r="AJ880" s="1028"/>
      <c r="AK880" s="1028"/>
      <c r="AL880" s="1028"/>
      <c r="AM880" s="1028"/>
      <c r="AN880" s="1028"/>
      <c r="AO880" s="1028"/>
      <c r="AP880" s="1028"/>
      <c r="AQ880" s="1028"/>
      <c r="AR880" s="1028"/>
      <c r="AS880" s="1028"/>
    </row>
    <row r="881" spans="1:45" ht="12.75" customHeight="1">
      <c r="A881" s="1028"/>
      <c r="B881" s="1028"/>
      <c r="C881" s="1028"/>
      <c r="D881" s="1102"/>
      <c r="E881" s="1028"/>
      <c r="F881" s="1028"/>
      <c r="G881" s="1028"/>
      <c r="H881" s="1028"/>
      <c r="I881" s="1028"/>
      <c r="J881" s="1102"/>
      <c r="K881" s="1028"/>
      <c r="L881" s="1028"/>
      <c r="M881" s="1028"/>
      <c r="N881" s="1028"/>
      <c r="O881" s="1028"/>
      <c r="P881" s="1028"/>
      <c r="Q881" s="1028"/>
      <c r="R881" s="1162"/>
      <c r="S881" s="713"/>
      <c r="T881" s="747"/>
      <c r="U881" s="1028"/>
      <c r="V881" s="1102"/>
      <c r="W881" s="1165"/>
      <c r="X881" s="1028"/>
      <c r="Y881" s="1028"/>
      <c r="Z881" s="1028"/>
      <c r="AA881" s="1028"/>
      <c r="AB881" s="1028"/>
      <c r="AC881" s="1028"/>
      <c r="AD881" s="1028"/>
      <c r="AE881" s="1028"/>
      <c r="AF881" s="1028"/>
      <c r="AG881" s="1028"/>
      <c r="AH881" s="1028"/>
      <c r="AI881" s="1028"/>
      <c r="AJ881" s="1028"/>
      <c r="AK881" s="1028"/>
      <c r="AL881" s="1028"/>
      <c r="AM881" s="1028"/>
      <c r="AN881" s="1028"/>
      <c r="AO881" s="1028"/>
      <c r="AP881" s="1028"/>
      <c r="AQ881" s="1028"/>
      <c r="AR881" s="1028"/>
      <c r="AS881" s="1028"/>
    </row>
    <row r="882" spans="1:45" ht="12.75" customHeight="1">
      <c r="A882" s="1028"/>
      <c r="B882" s="1028"/>
      <c r="C882" s="1028"/>
      <c r="D882" s="1102"/>
      <c r="E882" s="1028"/>
      <c r="F882" s="1028"/>
      <c r="G882" s="1028"/>
      <c r="H882" s="1028"/>
      <c r="I882" s="1028"/>
      <c r="J882" s="1102"/>
      <c r="K882" s="1028"/>
      <c r="L882" s="1028"/>
      <c r="M882" s="1028"/>
      <c r="N882" s="1028"/>
      <c r="O882" s="1028"/>
      <c r="P882" s="1028"/>
      <c r="Q882" s="1028"/>
      <c r="R882" s="1162"/>
      <c r="S882" s="713"/>
      <c r="T882" s="747"/>
      <c r="U882" s="1028"/>
      <c r="V882" s="1102"/>
      <c r="W882" s="1165"/>
      <c r="X882" s="1028"/>
      <c r="Y882" s="1028"/>
      <c r="Z882" s="1028"/>
      <c r="AA882" s="1028"/>
      <c r="AB882" s="1028"/>
      <c r="AC882" s="1028"/>
      <c r="AD882" s="1028"/>
      <c r="AE882" s="1028"/>
      <c r="AF882" s="1028"/>
      <c r="AG882" s="1028"/>
      <c r="AH882" s="1028"/>
      <c r="AI882" s="1028"/>
      <c r="AJ882" s="1028"/>
      <c r="AK882" s="1028"/>
      <c r="AL882" s="1028"/>
      <c r="AM882" s="1028"/>
      <c r="AN882" s="1028"/>
      <c r="AO882" s="1028"/>
      <c r="AP882" s="1028"/>
      <c r="AQ882" s="1028"/>
      <c r="AR882" s="1028"/>
      <c r="AS882" s="1028"/>
    </row>
    <row r="883" spans="1:45" ht="12.75" customHeight="1">
      <c r="A883" s="1028"/>
      <c r="B883" s="1028"/>
      <c r="C883" s="1028"/>
      <c r="D883" s="1102"/>
      <c r="E883" s="1028"/>
      <c r="F883" s="1028"/>
      <c r="G883" s="1028"/>
      <c r="H883" s="1028"/>
      <c r="I883" s="1028"/>
      <c r="J883" s="1102"/>
      <c r="K883" s="1028"/>
      <c r="L883" s="1028"/>
      <c r="M883" s="1028"/>
      <c r="N883" s="1028"/>
      <c r="O883" s="1028"/>
      <c r="P883" s="1028"/>
      <c r="Q883" s="1028"/>
      <c r="R883" s="1162"/>
      <c r="S883" s="713"/>
      <c r="T883" s="747"/>
      <c r="U883" s="1028"/>
      <c r="V883" s="1102"/>
      <c r="W883" s="1165"/>
      <c r="X883" s="1028"/>
      <c r="Y883" s="1028"/>
      <c r="Z883" s="1028"/>
      <c r="AA883" s="1028"/>
      <c r="AB883" s="1028"/>
      <c r="AC883" s="1028"/>
      <c r="AD883" s="1028"/>
      <c r="AE883" s="1028"/>
      <c r="AF883" s="1028"/>
      <c r="AG883" s="1028"/>
      <c r="AH883" s="1028"/>
      <c r="AI883" s="1028"/>
      <c r="AJ883" s="1028"/>
      <c r="AK883" s="1028"/>
      <c r="AL883" s="1028"/>
      <c r="AM883" s="1028"/>
      <c r="AN883" s="1028"/>
      <c r="AO883" s="1028"/>
      <c r="AP883" s="1028"/>
      <c r="AQ883" s="1028"/>
      <c r="AR883" s="1028"/>
      <c r="AS883" s="1028"/>
    </row>
    <row r="884" spans="1:45" ht="12.75" customHeight="1">
      <c r="A884" s="1028"/>
      <c r="B884" s="1028"/>
      <c r="C884" s="1028"/>
      <c r="D884" s="1102"/>
      <c r="E884" s="1028"/>
      <c r="F884" s="1028"/>
      <c r="G884" s="1028"/>
      <c r="H884" s="1028"/>
      <c r="I884" s="1028"/>
      <c r="J884" s="1102"/>
      <c r="K884" s="1028"/>
      <c r="L884" s="1028"/>
      <c r="M884" s="1028"/>
      <c r="N884" s="1028"/>
      <c r="O884" s="1028"/>
      <c r="P884" s="1028"/>
      <c r="Q884" s="1028"/>
      <c r="R884" s="1162"/>
      <c r="S884" s="713"/>
      <c r="T884" s="747"/>
      <c r="U884" s="1028"/>
      <c r="V884" s="1102"/>
      <c r="W884" s="1165"/>
      <c r="X884" s="1028"/>
      <c r="Y884" s="1028"/>
      <c r="Z884" s="1028"/>
      <c r="AA884" s="1028"/>
      <c r="AB884" s="1028"/>
      <c r="AC884" s="1028"/>
      <c r="AD884" s="1028"/>
      <c r="AE884" s="1028"/>
      <c r="AF884" s="1028"/>
      <c r="AG884" s="1028"/>
      <c r="AH884" s="1028"/>
      <c r="AI884" s="1028"/>
      <c r="AJ884" s="1028"/>
      <c r="AK884" s="1028"/>
      <c r="AL884" s="1028"/>
      <c r="AM884" s="1028"/>
      <c r="AN884" s="1028"/>
      <c r="AO884" s="1028"/>
      <c r="AP884" s="1028"/>
      <c r="AQ884" s="1028"/>
      <c r="AR884" s="1028"/>
      <c r="AS884" s="1028"/>
    </row>
    <row r="885" spans="1:45" ht="12.75" customHeight="1">
      <c r="A885" s="1028"/>
      <c r="B885" s="1028"/>
      <c r="C885" s="1028"/>
      <c r="D885" s="1102"/>
      <c r="E885" s="1028"/>
      <c r="F885" s="1028"/>
      <c r="G885" s="1028"/>
      <c r="H885" s="1028"/>
      <c r="I885" s="1028"/>
      <c r="J885" s="1102"/>
      <c r="K885" s="1028"/>
      <c r="L885" s="1028"/>
      <c r="M885" s="1028"/>
      <c r="N885" s="1028"/>
      <c r="O885" s="1028"/>
      <c r="P885" s="1028"/>
      <c r="Q885" s="1028"/>
      <c r="R885" s="1162"/>
      <c r="S885" s="713"/>
      <c r="T885" s="747"/>
      <c r="U885" s="1028"/>
      <c r="V885" s="1102"/>
      <c r="W885" s="1165"/>
      <c r="X885" s="1028"/>
      <c r="Y885" s="1028"/>
      <c r="Z885" s="1028"/>
      <c r="AA885" s="1028"/>
      <c r="AB885" s="1028"/>
      <c r="AC885" s="1028"/>
      <c r="AD885" s="1028"/>
      <c r="AE885" s="1028"/>
      <c r="AF885" s="1028"/>
      <c r="AG885" s="1028"/>
      <c r="AH885" s="1028"/>
      <c r="AI885" s="1028"/>
      <c r="AJ885" s="1028"/>
      <c r="AK885" s="1028"/>
      <c r="AL885" s="1028"/>
      <c r="AM885" s="1028"/>
      <c r="AN885" s="1028"/>
      <c r="AO885" s="1028"/>
      <c r="AP885" s="1028"/>
      <c r="AQ885" s="1028"/>
      <c r="AR885" s="1028"/>
      <c r="AS885" s="1028"/>
    </row>
    <row r="886" spans="1:45" ht="12.75" customHeight="1">
      <c r="A886" s="1028"/>
      <c r="B886" s="1028"/>
      <c r="C886" s="1028"/>
      <c r="D886" s="1102"/>
      <c r="E886" s="1028"/>
      <c r="F886" s="1028"/>
      <c r="G886" s="1028"/>
      <c r="H886" s="1028"/>
      <c r="I886" s="1028"/>
      <c r="J886" s="1102"/>
      <c r="K886" s="1028"/>
      <c r="L886" s="1028"/>
      <c r="M886" s="1028"/>
      <c r="N886" s="1028"/>
      <c r="O886" s="1028"/>
      <c r="P886" s="1028"/>
      <c r="Q886" s="1028"/>
      <c r="R886" s="1162"/>
      <c r="S886" s="713"/>
      <c r="T886" s="747"/>
      <c r="U886" s="1028"/>
      <c r="V886" s="1102"/>
      <c r="W886" s="1165"/>
      <c r="X886" s="1028"/>
      <c r="Y886" s="1028"/>
      <c r="Z886" s="1028"/>
      <c r="AA886" s="1028"/>
      <c r="AB886" s="1028"/>
      <c r="AC886" s="1028"/>
      <c r="AD886" s="1028"/>
      <c r="AE886" s="1028"/>
      <c r="AF886" s="1028"/>
      <c r="AG886" s="1028"/>
      <c r="AH886" s="1028"/>
      <c r="AI886" s="1028"/>
      <c r="AJ886" s="1028"/>
      <c r="AK886" s="1028"/>
      <c r="AL886" s="1028"/>
      <c r="AM886" s="1028"/>
      <c r="AN886" s="1028"/>
      <c r="AO886" s="1028"/>
      <c r="AP886" s="1028"/>
      <c r="AQ886" s="1028"/>
      <c r="AR886" s="1028"/>
      <c r="AS886" s="1028"/>
    </row>
    <row r="887" spans="1:45" ht="12.75" customHeight="1">
      <c r="A887" s="1028"/>
      <c r="B887" s="1028"/>
      <c r="C887" s="1028"/>
      <c r="D887" s="1102"/>
      <c r="E887" s="1028"/>
      <c r="F887" s="1028"/>
      <c r="G887" s="1028"/>
      <c r="H887" s="1028"/>
      <c r="I887" s="1028"/>
      <c r="J887" s="1102"/>
      <c r="K887" s="1028"/>
      <c r="L887" s="1028"/>
      <c r="M887" s="1028"/>
      <c r="N887" s="1028"/>
      <c r="O887" s="1028"/>
      <c r="P887" s="1028"/>
      <c r="Q887" s="1028"/>
      <c r="R887" s="1162"/>
      <c r="S887" s="713"/>
      <c r="T887" s="747"/>
      <c r="U887" s="1028"/>
      <c r="V887" s="1102"/>
      <c r="W887" s="1165"/>
      <c r="X887" s="1028"/>
      <c r="Y887" s="1028"/>
      <c r="Z887" s="1028"/>
      <c r="AA887" s="1028"/>
      <c r="AB887" s="1028"/>
      <c r="AC887" s="1028"/>
      <c r="AD887" s="1028"/>
      <c r="AE887" s="1028"/>
      <c r="AF887" s="1028"/>
      <c r="AG887" s="1028"/>
      <c r="AH887" s="1028"/>
      <c r="AI887" s="1028"/>
      <c r="AJ887" s="1028"/>
      <c r="AK887" s="1028"/>
      <c r="AL887" s="1028"/>
      <c r="AM887" s="1028"/>
      <c r="AN887" s="1028"/>
      <c r="AO887" s="1028"/>
      <c r="AP887" s="1028"/>
      <c r="AQ887" s="1028"/>
      <c r="AR887" s="1028"/>
      <c r="AS887" s="1028"/>
    </row>
    <row r="888" spans="1:45" ht="12.75" customHeight="1">
      <c r="A888" s="1028"/>
      <c r="B888" s="1028"/>
      <c r="C888" s="1028"/>
      <c r="D888" s="1102"/>
      <c r="E888" s="1028"/>
      <c r="F888" s="1028"/>
      <c r="G888" s="1028"/>
      <c r="H888" s="1028"/>
      <c r="I888" s="1028"/>
      <c r="J888" s="1102"/>
      <c r="K888" s="1028"/>
      <c r="L888" s="1028"/>
      <c r="M888" s="1028"/>
      <c r="N888" s="1028"/>
      <c r="O888" s="1028"/>
      <c r="P888" s="1028"/>
      <c r="Q888" s="1028"/>
      <c r="R888" s="1162"/>
      <c r="S888" s="713"/>
      <c r="T888" s="747"/>
      <c r="U888" s="1028"/>
      <c r="V888" s="1102"/>
      <c r="W888" s="1165"/>
      <c r="X888" s="1028"/>
      <c r="Y888" s="1028"/>
      <c r="Z888" s="1028"/>
      <c r="AA888" s="1028"/>
      <c r="AB888" s="1028"/>
      <c r="AC888" s="1028"/>
      <c r="AD888" s="1028"/>
      <c r="AE888" s="1028"/>
      <c r="AF888" s="1028"/>
      <c r="AG888" s="1028"/>
      <c r="AH888" s="1028"/>
      <c r="AI888" s="1028"/>
      <c r="AJ888" s="1028"/>
      <c r="AK888" s="1028"/>
      <c r="AL888" s="1028"/>
      <c r="AM888" s="1028"/>
      <c r="AN888" s="1028"/>
      <c r="AO888" s="1028"/>
      <c r="AP888" s="1028"/>
      <c r="AQ888" s="1028"/>
      <c r="AR888" s="1028"/>
      <c r="AS888" s="1028"/>
    </row>
    <row r="889" spans="1:45" ht="12.75" customHeight="1">
      <c r="A889" s="1028"/>
      <c r="B889" s="1028"/>
      <c r="C889" s="1028"/>
      <c r="D889" s="1102"/>
      <c r="E889" s="1028"/>
      <c r="F889" s="1028"/>
      <c r="G889" s="1028"/>
      <c r="H889" s="1028"/>
      <c r="I889" s="1028"/>
      <c r="J889" s="1102"/>
      <c r="K889" s="1028"/>
      <c r="L889" s="1028"/>
      <c r="M889" s="1028"/>
      <c r="N889" s="1028"/>
      <c r="O889" s="1028"/>
      <c r="P889" s="1028"/>
      <c r="Q889" s="1028"/>
      <c r="R889" s="1162"/>
      <c r="S889" s="713"/>
      <c r="T889" s="747"/>
      <c r="U889" s="1028"/>
      <c r="V889" s="1102"/>
      <c r="W889" s="1165"/>
      <c r="X889" s="1028"/>
      <c r="Y889" s="1028"/>
      <c r="Z889" s="1028"/>
      <c r="AA889" s="1028"/>
      <c r="AB889" s="1028"/>
      <c r="AC889" s="1028"/>
      <c r="AD889" s="1028"/>
      <c r="AE889" s="1028"/>
      <c r="AF889" s="1028"/>
      <c r="AG889" s="1028"/>
      <c r="AH889" s="1028"/>
      <c r="AI889" s="1028"/>
      <c r="AJ889" s="1028"/>
      <c r="AK889" s="1028"/>
      <c r="AL889" s="1028"/>
      <c r="AM889" s="1028"/>
      <c r="AN889" s="1028"/>
      <c r="AO889" s="1028"/>
      <c r="AP889" s="1028"/>
      <c r="AQ889" s="1028"/>
      <c r="AR889" s="1028"/>
      <c r="AS889" s="1028"/>
    </row>
    <row r="890" spans="1:45" ht="12.75" customHeight="1">
      <c r="A890" s="1028"/>
      <c r="B890" s="1028"/>
      <c r="C890" s="1028"/>
      <c r="D890" s="1102"/>
      <c r="E890" s="1028"/>
      <c r="F890" s="1028"/>
      <c r="G890" s="1028"/>
      <c r="H890" s="1028"/>
      <c r="I890" s="1028"/>
      <c r="J890" s="1102"/>
      <c r="K890" s="1028"/>
      <c r="L890" s="1028"/>
      <c r="M890" s="1028"/>
      <c r="N890" s="1028"/>
      <c r="O890" s="1028"/>
      <c r="P890" s="1028"/>
      <c r="Q890" s="1028"/>
      <c r="R890" s="1162"/>
      <c r="S890" s="713"/>
      <c r="T890" s="747"/>
      <c r="U890" s="1028"/>
      <c r="V890" s="1102"/>
      <c r="W890" s="1165"/>
      <c r="X890" s="1028"/>
      <c r="Y890" s="1028"/>
      <c r="Z890" s="1028"/>
      <c r="AA890" s="1028"/>
      <c r="AB890" s="1028"/>
      <c r="AC890" s="1028"/>
      <c r="AD890" s="1028"/>
      <c r="AE890" s="1028"/>
      <c r="AF890" s="1028"/>
      <c r="AG890" s="1028"/>
      <c r="AH890" s="1028"/>
      <c r="AI890" s="1028"/>
      <c r="AJ890" s="1028"/>
      <c r="AK890" s="1028"/>
      <c r="AL890" s="1028"/>
      <c r="AM890" s="1028"/>
      <c r="AN890" s="1028"/>
      <c r="AO890" s="1028"/>
      <c r="AP890" s="1028"/>
      <c r="AQ890" s="1028"/>
      <c r="AR890" s="1028"/>
      <c r="AS890" s="1028"/>
    </row>
    <row r="891" spans="1:45" ht="12.75" customHeight="1">
      <c r="A891" s="1028"/>
      <c r="B891" s="1028"/>
      <c r="C891" s="1028"/>
      <c r="D891" s="1102"/>
      <c r="E891" s="1028"/>
      <c r="F891" s="1028"/>
      <c r="G891" s="1028"/>
      <c r="H891" s="1028"/>
      <c r="I891" s="1028"/>
      <c r="J891" s="1102"/>
      <c r="K891" s="1028"/>
      <c r="L891" s="1028"/>
      <c r="M891" s="1028"/>
      <c r="N891" s="1028"/>
      <c r="O891" s="1028"/>
      <c r="P891" s="1028"/>
      <c r="Q891" s="1028"/>
      <c r="R891" s="1162"/>
      <c r="S891" s="713"/>
      <c r="T891" s="747"/>
      <c r="U891" s="1028"/>
      <c r="V891" s="1102"/>
      <c r="W891" s="1165"/>
      <c r="X891" s="1028"/>
      <c r="Y891" s="1028"/>
      <c r="Z891" s="1028"/>
      <c r="AA891" s="1028"/>
      <c r="AB891" s="1028"/>
      <c r="AC891" s="1028"/>
      <c r="AD891" s="1028"/>
      <c r="AE891" s="1028"/>
      <c r="AF891" s="1028"/>
      <c r="AG891" s="1028"/>
      <c r="AH891" s="1028"/>
      <c r="AI891" s="1028"/>
      <c r="AJ891" s="1028"/>
      <c r="AK891" s="1028"/>
      <c r="AL891" s="1028"/>
      <c r="AM891" s="1028"/>
      <c r="AN891" s="1028"/>
      <c r="AO891" s="1028"/>
      <c r="AP891" s="1028"/>
      <c r="AQ891" s="1028"/>
      <c r="AR891" s="1028"/>
      <c r="AS891" s="1028"/>
    </row>
    <row r="892" spans="1:45" ht="12.75" customHeight="1">
      <c r="A892" s="1028"/>
      <c r="B892" s="1028"/>
      <c r="C892" s="1028"/>
      <c r="D892" s="1102"/>
      <c r="E892" s="1028"/>
      <c r="F892" s="1028"/>
      <c r="G892" s="1028"/>
      <c r="H892" s="1028"/>
      <c r="I892" s="1028"/>
      <c r="J892" s="1102"/>
      <c r="K892" s="1028"/>
      <c r="L892" s="1028"/>
      <c r="M892" s="1028"/>
      <c r="N892" s="1028"/>
      <c r="O892" s="1028"/>
      <c r="P892" s="1028"/>
      <c r="Q892" s="1028"/>
      <c r="R892" s="1162"/>
      <c r="S892" s="713"/>
      <c r="T892" s="747"/>
      <c r="U892" s="1028"/>
      <c r="V892" s="1102"/>
      <c r="W892" s="1165"/>
      <c r="X892" s="1028"/>
      <c r="Y892" s="1028"/>
      <c r="Z892" s="1028"/>
      <c r="AA892" s="1028"/>
      <c r="AB892" s="1028"/>
      <c r="AC892" s="1028"/>
      <c r="AD892" s="1028"/>
      <c r="AE892" s="1028"/>
      <c r="AF892" s="1028"/>
      <c r="AG892" s="1028"/>
      <c r="AH892" s="1028"/>
      <c r="AI892" s="1028"/>
      <c r="AJ892" s="1028"/>
      <c r="AK892" s="1028"/>
      <c r="AL892" s="1028"/>
      <c r="AM892" s="1028"/>
      <c r="AN892" s="1028"/>
      <c r="AO892" s="1028"/>
      <c r="AP892" s="1028"/>
      <c r="AQ892" s="1028"/>
      <c r="AR892" s="1028"/>
      <c r="AS892" s="1028"/>
    </row>
    <row r="893" spans="1:45" ht="12.75" customHeight="1">
      <c r="A893" s="1028"/>
      <c r="B893" s="1028"/>
      <c r="C893" s="1028"/>
      <c r="D893" s="1102"/>
      <c r="E893" s="1028"/>
      <c r="F893" s="1028"/>
      <c r="G893" s="1028"/>
      <c r="H893" s="1028"/>
      <c r="I893" s="1028"/>
      <c r="J893" s="1102"/>
      <c r="K893" s="1028"/>
      <c r="L893" s="1028"/>
      <c r="M893" s="1028"/>
      <c r="N893" s="1028"/>
      <c r="O893" s="1028"/>
      <c r="P893" s="1028"/>
      <c r="Q893" s="1028"/>
      <c r="R893" s="1162"/>
      <c r="S893" s="713"/>
      <c r="T893" s="747"/>
      <c r="U893" s="1028"/>
      <c r="V893" s="1102"/>
      <c r="W893" s="1165"/>
      <c r="X893" s="1028"/>
      <c r="Y893" s="1028"/>
      <c r="Z893" s="1028"/>
      <c r="AA893" s="1028"/>
      <c r="AB893" s="1028"/>
      <c r="AC893" s="1028"/>
      <c r="AD893" s="1028"/>
      <c r="AE893" s="1028"/>
      <c r="AF893" s="1028"/>
      <c r="AG893" s="1028"/>
      <c r="AH893" s="1028"/>
      <c r="AI893" s="1028"/>
      <c r="AJ893" s="1028"/>
      <c r="AK893" s="1028"/>
      <c r="AL893" s="1028"/>
      <c r="AM893" s="1028"/>
      <c r="AN893" s="1028"/>
      <c r="AO893" s="1028"/>
      <c r="AP893" s="1028"/>
      <c r="AQ893" s="1028"/>
      <c r="AR893" s="1028"/>
      <c r="AS893" s="1028"/>
    </row>
    <row r="894" spans="1:45" ht="12.75" customHeight="1">
      <c r="A894" s="1028"/>
      <c r="B894" s="1028"/>
      <c r="C894" s="1028"/>
      <c r="D894" s="1102"/>
      <c r="E894" s="1028"/>
      <c r="F894" s="1028"/>
      <c r="G894" s="1028"/>
      <c r="H894" s="1028"/>
      <c r="I894" s="1028"/>
      <c r="J894" s="1102"/>
      <c r="K894" s="1028"/>
      <c r="L894" s="1028"/>
      <c r="M894" s="1028"/>
      <c r="N894" s="1028"/>
      <c r="O894" s="1028"/>
      <c r="P894" s="1028"/>
      <c r="Q894" s="1028"/>
      <c r="R894" s="1162"/>
      <c r="S894" s="713"/>
      <c r="T894" s="747"/>
      <c r="U894" s="1028"/>
      <c r="V894" s="1102"/>
      <c r="W894" s="1165"/>
      <c r="X894" s="1028"/>
      <c r="Y894" s="1028"/>
      <c r="Z894" s="1028"/>
      <c r="AA894" s="1028"/>
      <c r="AB894" s="1028"/>
      <c r="AC894" s="1028"/>
      <c r="AD894" s="1028"/>
      <c r="AE894" s="1028"/>
      <c r="AF894" s="1028"/>
      <c r="AG894" s="1028"/>
      <c r="AH894" s="1028"/>
      <c r="AI894" s="1028"/>
      <c r="AJ894" s="1028"/>
      <c r="AK894" s="1028"/>
      <c r="AL894" s="1028"/>
      <c r="AM894" s="1028"/>
      <c r="AN894" s="1028"/>
      <c r="AO894" s="1028"/>
      <c r="AP894" s="1028"/>
      <c r="AQ894" s="1028"/>
      <c r="AR894" s="1028"/>
      <c r="AS894" s="1028"/>
    </row>
    <row r="895" spans="1:45" ht="12.75" customHeight="1">
      <c r="A895" s="1028"/>
      <c r="B895" s="1028"/>
      <c r="C895" s="1028"/>
      <c r="D895" s="1102"/>
      <c r="E895" s="1028"/>
      <c r="F895" s="1028"/>
      <c r="G895" s="1028"/>
      <c r="H895" s="1028"/>
      <c r="I895" s="1028"/>
      <c r="J895" s="1102"/>
      <c r="K895" s="1028"/>
      <c r="L895" s="1028"/>
      <c r="M895" s="1028"/>
      <c r="N895" s="1028"/>
      <c r="O895" s="1028"/>
      <c r="P895" s="1028"/>
      <c r="Q895" s="1028"/>
      <c r="R895" s="1162"/>
      <c r="S895" s="713"/>
      <c r="T895" s="747"/>
      <c r="U895" s="1028"/>
      <c r="V895" s="1102"/>
      <c r="W895" s="1165"/>
      <c r="X895" s="1028"/>
      <c r="Y895" s="1028"/>
      <c r="Z895" s="1028"/>
      <c r="AA895" s="1028"/>
      <c r="AB895" s="1028"/>
      <c r="AC895" s="1028"/>
      <c r="AD895" s="1028"/>
      <c r="AE895" s="1028"/>
      <c r="AF895" s="1028"/>
      <c r="AG895" s="1028"/>
      <c r="AH895" s="1028"/>
      <c r="AI895" s="1028"/>
      <c r="AJ895" s="1028"/>
      <c r="AK895" s="1028"/>
      <c r="AL895" s="1028"/>
      <c r="AM895" s="1028"/>
      <c r="AN895" s="1028"/>
      <c r="AO895" s="1028"/>
      <c r="AP895" s="1028"/>
      <c r="AQ895" s="1028"/>
      <c r="AR895" s="1028"/>
      <c r="AS895" s="1028"/>
    </row>
    <row r="896" spans="1:45" ht="12.75" customHeight="1">
      <c r="A896" s="1028"/>
      <c r="B896" s="1028"/>
      <c r="C896" s="1028"/>
      <c r="D896" s="1102"/>
      <c r="E896" s="1028"/>
      <c r="F896" s="1028"/>
      <c r="G896" s="1028"/>
      <c r="H896" s="1028"/>
      <c r="I896" s="1028"/>
      <c r="J896" s="1102"/>
      <c r="K896" s="1028"/>
      <c r="L896" s="1028"/>
      <c r="M896" s="1028"/>
      <c r="N896" s="1028"/>
      <c r="O896" s="1028"/>
      <c r="P896" s="1028"/>
      <c r="Q896" s="1028"/>
      <c r="R896" s="1162"/>
      <c r="S896" s="713"/>
      <c r="T896" s="747"/>
      <c r="U896" s="1028"/>
      <c r="V896" s="1102"/>
      <c r="W896" s="1165"/>
      <c r="X896" s="1028"/>
      <c r="Y896" s="1028"/>
      <c r="Z896" s="1028"/>
      <c r="AA896" s="1028"/>
      <c r="AB896" s="1028"/>
      <c r="AC896" s="1028"/>
      <c r="AD896" s="1028"/>
      <c r="AE896" s="1028"/>
      <c r="AF896" s="1028"/>
      <c r="AG896" s="1028"/>
      <c r="AH896" s="1028"/>
      <c r="AI896" s="1028"/>
      <c r="AJ896" s="1028"/>
      <c r="AK896" s="1028"/>
      <c r="AL896" s="1028"/>
      <c r="AM896" s="1028"/>
      <c r="AN896" s="1028"/>
      <c r="AO896" s="1028"/>
      <c r="AP896" s="1028"/>
      <c r="AQ896" s="1028"/>
      <c r="AR896" s="1028"/>
      <c r="AS896" s="1028"/>
    </row>
    <row r="897" spans="1:45" ht="12.75" customHeight="1">
      <c r="A897" s="1028"/>
      <c r="B897" s="1028"/>
      <c r="C897" s="1028"/>
      <c r="D897" s="1102"/>
      <c r="E897" s="1028"/>
      <c r="F897" s="1028"/>
      <c r="G897" s="1028"/>
      <c r="H897" s="1028"/>
      <c r="I897" s="1028"/>
      <c r="J897" s="1102"/>
      <c r="K897" s="1028"/>
      <c r="L897" s="1028"/>
      <c r="M897" s="1028"/>
      <c r="N897" s="1028"/>
      <c r="O897" s="1028"/>
      <c r="P897" s="1028"/>
      <c r="Q897" s="1028"/>
      <c r="R897" s="1162"/>
      <c r="S897" s="713"/>
      <c r="T897" s="747"/>
      <c r="U897" s="1028"/>
      <c r="V897" s="1102"/>
      <c r="W897" s="1165"/>
      <c r="X897" s="1028"/>
      <c r="Y897" s="1028"/>
      <c r="Z897" s="1028"/>
      <c r="AA897" s="1028"/>
      <c r="AB897" s="1028"/>
      <c r="AC897" s="1028"/>
      <c r="AD897" s="1028"/>
      <c r="AE897" s="1028"/>
      <c r="AF897" s="1028"/>
      <c r="AG897" s="1028"/>
      <c r="AH897" s="1028"/>
      <c r="AI897" s="1028"/>
      <c r="AJ897" s="1028"/>
      <c r="AK897" s="1028"/>
      <c r="AL897" s="1028"/>
      <c r="AM897" s="1028"/>
      <c r="AN897" s="1028"/>
      <c r="AO897" s="1028"/>
      <c r="AP897" s="1028"/>
      <c r="AQ897" s="1028"/>
      <c r="AR897" s="1028"/>
      <c r="AS897" s="1028"/>
    </row>
    <row r="898" spans="1:45" ht="12.75" customHeight="1">
      <c r="A898" s="1028"/>
      <c r="B898" s="1028"/>
      <c r="C898" s="1028"/>
      <c r="D898" s="1102"/>
      <c r="E898" s="1028"/>
      <c r="F898" s="1028"/>
      <c r="G898" s="1028"/>
      <c r="H898" s="1028"/>
      <c r="I898" s="1028"/>
      <c r="J898" s="1102"/>
      <c r="K898" s="1028"/>
      <c r="L898" s="1028"/>
      <c r="M898" s="1028"/>
      <c r="N898" s="1028"/>
      <c r="O898" s="1028"/>
      <c r="P898" s="1028"/>
      <c r="Q898" s="1028"/>
      <c r="R898" s="1162"/>
      <c r="S898" s="713"/>
      <c r="T898" s="747"/>
      <c r="U898" s="1028"/>
      <c r="V898" s="1102"/>
      <c r="W898" s="1165"/>
      <c r="X898" s="1028"/>
      <c r="Y898" s="1028"/>
      <c r="Z898" s="1028"/>
      <c r="AA898" s="1028"/>
      <c r="AB898" s="1028"/>
      <c r="AC898" s="1028"/>
      <c r="AD898" s="1028"/>
      <c r="AE898" s="1028"/>
      <c r="AF898" s="1028"/>
      <c r="AG898" s="1028"/>
      <c r="AH898" s="1028"/>
      <c r="AI898" s="1028"/>
      <c r="AJ898" s="1028"/>
      <c r="AK898" s="1028"/>
      <c r="AL898" s="1028"/>
      <c r="AM898" s="1028"/>
      <c r="AN898" s="1028"/>
      <c r="AO898" s="1028"/>
      <c r="AP898" s="1028"/>
      <c r="AQ898" s="1028"/>
      <c r="AR898" s="1028"/>
      <c r="AS898" s="1028"/>
    </row>
    <row r="899" spans="1:45" ht="12.75" customHeight="1">
      <c r="A899" s="1028"/>
      <c r="B899" s="1028"/>
      <c r="C899" s="1028"/>
      <c r="D899" s="1102"/>
      <c r="E899" s="1028"/>
      <c r="F899" s="1028"/>
      <c r="G899" s="1028"/>
      <c r="H899" s="1028"/>
      <c r="I899" s="1028"/>
      <c r="J899" s="1102"/>
      <c r="K899" s="1028"/>
      <c r="L899" s="1028"/>
      <c r="M899" s="1028"/>
      <c r="N899" s="1028"/>
      <c r="O899" s="1028"/>
      <c r="P899" s="1028"/>
      <c r="Q899" s="1028"/>
      <c r="R899" s="1162"/>
      <c r="S899" s="713"/>
      <c r="T899" s="747"/>
      <c r="U899" s="1028"/>
      <c r="V899" s="1102"/>
      <c r="W899" s="1165"/>
      <c r="X899" s="1028"/>
      <c r="Y899" s="1028"/>
      <c r="Z899" s="1028"/>
      <c r="AA899" s="1028"/>
      <c r="AB899" s="1028"/>
      <c r="AC899" s="1028"/>
      <c r="AD899" s="1028"/>
      <c r="AE899" s="1028"/>
      <c r="AF899" s="1028"/>
      <c r="AG899" s="1028"/>
      <c r="AH899" s="1028"/>
      <c r="AI899" s="1028"/>
      <c r="AJ899" s="1028"/>
      <c r="AK899" s="1028"/>
      <c r="AL899" s="1028"/>
      <c r="AM899" s="1028"/>
      <c r="AN899" s="1028"/>
      <c r="AO899" s="1028"/>
      <c r="AP899" s="1028"/>
      <c r="AQ899" s="1028"/>
      <c r="AR899" s="1028"/>
      <c r="AS899" s="1028"/>
    </row>
    <row r="900" spans="1:45" ht="12.75" customHeight="1">
      <c r="A900" s="1028"/>
      <c r="B900" s="1028"/>
      <c r="C900" s="1028"/>
      <c r="D900" s="1102"/>
      <c r="E900" s="1028"/>
      <c r="F900" s="1028"/>
      <c r="G900" s="1028"/>
      <c r="H900" s="1028"/>
      <c r="I900" s="1028"/>
      <c r="J900" s="1102"/>
      <c r="K900" s="1028"/>
      <c r="L900" s="1028"/>
      <c r="M900" s="1028"/>
      <c r="N900" s="1028"/>
      <c r="O900" s="1028"/>
      <c r="P900" s="1028"/>
      <c r="Q900" s="1028"/>
      <c r="R900" s="1162"/>
      <c r="S900" s="713"/>
      <c r="T900" s="747"/>
      <c r="U900" s="1028"/>
      <c r="V900" s="1102"/>
      <c r="W900" s="1165"/>
      <c r="X900" s="1028"/>
      <c r="Y900" s="1028"/>
      <c r="Z900" s="1028"/>
      <c r="AA900" s="1028"/>
      <c r="AB900" s="1028"/>
      <c r="AC900" s="1028"/>
      <c r="AD900" s="1028"/>
      <c r="AE900" s="1028"/>
      <c r="AF900" s="1028"/>
      <c r="AG900" s="1028"/>
      <c r="AH900" s="1028"/>
      <c r="AI900" s="1028"/>
      <c r="AJ900" s="1028"/>
      <c r="AK900" s="1028"/>
      <c r="AL900" s="1028"/>
      <c r="AM900" s="1028"/>
      <c r="AN900" s="1028"/>
      <c r="AO900" s="1028"/>
      <c r="AP900" s="1028"/>
      <c r="AQ900" s="1028"/>
      <c r="AR900" s="1028"/>
      <c r="AS900" s="1028"/>
    </row>
    <row r="901" spans="1:45" ht="12.75" customHeight="1">
      <c r="A901" s="1028"/>
      <c r="B901" s="1028"/>
      <c r="C901" s="1028"/>
      <c r="D901" s="1102"/>
      <c r="E901" s="1028"/>
      <c r="F901" s="1028"/>
      <c r="G901" s="1028"/>
      <c r="H901" s="1028"/>
      <c r="I901" s="1028"/>
      <c r="J901" s="1102"/>
      <c r="K901" s="1028"/>
      <c r="L901" s="1028"/>
      <c r="M901" s="1028"/>
      <c r="N901" s="1028"/>
      <c r="O901" s="1028"/>
      <c r="P901" s="1028"/>
      <c r="Q901" s="1028"/>
      <c r="R901" s="1162"/>
      <c r="S901" s="713"/>
      <c r="T901" s="747"/>
      <c r="U901" s="1028"/>
      <c r="V901" s="1102"/>
      <c r="W901" s="1165"/>
      <c r="X901" s="1028"/>
      <c r="Y901" s="1028"/>
      <c r="Z901" s="1028"/>
      <c r="AA901" s="1028"/>
      <c r="AB901" s="1028"/>
      <c r="AC901" s="1028"/>
      <c r="AD901" s="1028"/>
      <c r="AE901" s="1028"/>
      <c r="AF901" s="1028"/>
      <c r="AG901" s="1028"/>
      <c r="AH901" s="1028"/>
      <c r="AI901" s="1028"/>
      <c r="AJ901" s="1028"/>
      <c r="AK901" s="1028"/>
      <c r="AL901" s="1028"/>
      <c r="AM901" s="1028"/>
      <c r="AN901" s="1028"/>
      <c r="AO901" s="1028"/>
      <c r="AP901" s="1028"/>
      <c r="AQ901" s="1028"/>
      <c r="AR901" s="1028"/>
      <c r="AS901" s="1028"/>
    </row>
    <row r="902" spans="1:45" ht="12.75" customHeight="1">
      <c r="A902" s="1028"/>
      <c r="B902" s="1028"/>
      <c r="C902" s="1028"/>
      <c r="D902" s="1102"/>
      <c r="E902" s="1028"/>
      <c r="F902" s="1028"/>
      <c r="G902" s="1028"/>
      <c r="H902" s="1028"/>
      <c r="I902" s="1028"/>
      <c r="J902" s="1102"/>
      <c r="K902" s="1028"/>
      <c r="L902" s="1028"/>
      <c r="M902" s="1028"/>
      <c r="N902" s="1028"/>
      <c r="O902" s="1028"/>
      <c r="P902" s="1028"/>
      <c r="Q902" s="1028"/>
      <c r="R902" s="1162"/>
      <c r="S902" s="713"/>
      <c r="T902" s="747"/>
      <c r="U902" s="1028"/>
      <c r="V902" s="1102"/>
      <c r="W902" s="1165"/>
      <c r="X902" s="1028"/>
      <c r="Y902" s="1028"/>
      <c r="Z902" s="1028"/>
      <c r="AA902" s="1028"/>
      <c r="AB902" s="1028"/>
      <c r="AC902" s="1028"/>
      <c r="AD902" s="1028"/>
      <c r="AE902" s="1028"/>
      <c r="AF902" s="1028"/>
      <c r="AG902" s="1028"/>
      <c r="AH902" s="1028"/>
      <c r="AI902" s="1028"/>
      <c r="AJ902" s="1028"/>
      <c r="AK902" s="1028"/>
      <c r="AL902" s="1028"/>
      <c r="AM902" s="1028"/>
      <c r="AN902" s="1028"/>
      <c r="AO902" s="1028"/>
      <c r="AP902" s="1028"/>
      <c r="AQ902" s="1028"/>
      <c r="AR902" s="1028"/>
      <c r="AS902" s="1028"/>
    </row>
    <row r="903" spans="1:45" ht="12.75" customHeight="1">
      <c r="A903" s="1028"/>
      <c r="B903" s="1028"/>
      <c r="C903" s="1028"/>
      <c r="D903" s="1102"/>
      <c r="E903" s="1028"/>
      <c r="F903" s="1028"/>
      <c r="G903" s="1028"/>
      <c r="H903" s="1028"/>
      <c r="I903" s="1028"/>
      <c r="J903" s="1102"/>
      <c r="K903" s="1028"/>
      <c r="L903" s="1028"/>
      <c r="M903" s="1028"/>
      <c r="N903" s="1028"/>
      <c r="O903" s="1028"/>
      <c r="P903" s="1028"/>
      <c r="Q903" s="1028"/>
      <c r="R903" s="1162"/>
      <c r="S903" s="713"/>
      <c r="T903" s="747"/>
      <c r="U903" s="1028"/>
      <c r="V903" s="1102"/>
      <c r="W903" s="1165"/>
      <c r="X903" s="1028"/>
      <c r="Y903" s="1028"/>
      <c r="Z903" s="1028"/>
      <c r="AA903" s="1028"/>
      <c r="AB903" s="1028"/>
      <c r="AC903" s="1028"/>
      <c r="AD903" s="1028"/>
      <c r="AE903" s="1028"/>
      <c r="AF903" s="1028"/>
      <c r="AG903" s="1028"/>
      <c r="AH903" s="1028"/>
      <c r="AI903" s="1028"/>
      <c r="AJ903" s="1028"/>
      <c r="AK903" s="1028"/>
      <c r="AL903" s="1028"/>
      <c r="AM903" s="1028"/>
      <c r="AN903" s="1028"/>
      <c r="AO903" s="1028"/>
      <c r="AP903" s="1028"/>
      <c r="AQ903" s="1028"/>
      <c r="AR903" s="1028"/>
      <c r="AS903" s="1028"/>
    </row>
    <row r="904" spans="1:45" ht="12.75" customHeight="1">
      <c r="A904" s="1028"/>
      <c r="B904" s="1028"/>
      <c r="C904" s="1028"/>
      <c r="D904" s="1102"/>
      <c r="E904" s="1028"/>
      <c r="F904" s="1028"/>
      <c r="G904" s="1028"/>
      <c r="H904" s="1028"/>
      <c r="I904" s="1028"/>
      <c r="J904" s="1102"/>
      <c r="K904" s="1028"/>
      <c r="L904" s="1028"/>
      <c r="M904" s="1028"/>
      <c r="N904" s="1028"/>
      <c r="O904" s="1028"/>
      <c r="P904" s="1028"/>
      <c r="Q904" s="1028"/>
      <c r="R904" s="1162"/>
      <c r="S904" s="713"/>
      <c r="T904" s="747"/>
      <c r="U904" s="1028"/>
      <c r="V904" s="1102"/>
      <c r="W904" s="1165"/>
      <c r="X904" s="1028"/>
      <c r="Y904" s="1028"/>
      <c r="Z904" s="1028"/>
      <c r="AA904" s="1028"/>
      <c r="AB904" s="1028"/>
      <c r="AC904" s="1028"/>
      <c r="AD904" s="1028"/>
      <c r="AE904" s="1028"/>
      <c r="AF904" s="1028"/>
      <c r="AG904" s="1028"/>
      <c r="AH904" s="1028"/>
      <c r="AI904" s="1028"/>
      <c r="AJ904" s="1028"/>
      <c r="AK904" s="1028"/>
      <c r="AL904" s="1028"/>
      <c r="AM904" s="1028"/>
      <c r="AN904" s="1028"/>
      <c r="AO904" s="1028"/>
      <c r="AP904" s="1028"/>
      <c r="AQ904" s="1028"/>
      <c r="AR904" s="1028"/>
      <c r="AS904" s="1028"/>
    </row>
    <row r="905" spans="1:45" ht="12.75" customHeight="1">
      <c r="A905" s="1028"/>
      <c r="B905" s="1028"/>
      <c r="C905" s="1028"/>
      <c r="D905" s="1102"/>
      <c r="E905" s="1028"/>
      <c r="F905" s="1028"/>
      <c r="G905" s="1028"/>
      <c r="H905" s="1028"/>
      <c r="I905" s="1028"/>
      <c r="J905" s="1102"/>
      <c r="K905" s="1028"/>
      <c r="L905" s="1028"/>
      <c r="M905" s="1028"/>
      <c r="N905" s="1028"/>
      <c r="O905" s="1028"/>
      <c r="P905" s="1028"/>
      <c r="Q905" s="1028"/>
      <c r="R905" s="1162"/>
      <c r="S905" s="713"/>
      <c r="T905" s="747"/>
      <c r="U905" s="1028"/>
      <c r="V905" s="1102"/>
      <c r="W905" s="1165"/>
      <c r="X905" s="1028"/>
      <c r="Y905" s="1028"/>
      <c r="Z905" s="1028"/>
      <c r="AA905" s="1028"/>
      <c r="AB905" s="1028"/>
      <c r="AC905" s="1028"/>
      <c r="AD905" s="1028"/>
      <c r="AE905" s="1028"/>
      <c r="AF905" s="1028"/>
      <c r="AG905" s="1028"/>
      <c r="AH905" s="1028"/>
      <c r="AI905" s="1028"/>
      <c r="AJ905" s="1028"/>
      <c r="AK905" s="1028"/>
      <c r="AL905" s="1028"/>
      <c r="AM905" s="1028"/>
      <c r="AN905" s="1028"/>
      <c r="AO905" s="1028"/>
      <c r="AP905" s="1028"/>
      <c r="AQ905" s="1028"/>
      <c r="AR905" s="1028"/>
      <c r="AS905" s="1028"/>
    </row>
    <row r="906" spans="1:45" ht="12.75" customHeight="1">
      <c r="A906" s="1028"/>
      <c r="B906" s="1028"/>
      <c r="C906" s="1028"/>
      <c r="D906" s="1102"/>
      <c r="E906" s="1028"/>
      <c r="F906" s="1028"/>
      <c r="G906" s="1028"/>
      <c r="H906" s="1028"/>
      <c r="I906" s="1028"/>
      <c r="J906" s="1102"/>
      <c r="K906" s="1028"/>
      <c r="L906" s="1028"/>
      <c r="M906" s="1028"/>
      <c r="N906" s="1028"/>
      <c r="O906" s="1028"/>
      <c r="P906" s="1028"/>
      <c r="Q906" s="1028"/>
      <c r="R906" s="1162"/>
      <c r="S906" s="713"/>
      <c r="T906" s="747"/>
      <c r="U906" s="1028"/>
      <c r="V906" s="1102"/>
      <c r="W906" s="1165"/>
      <c r="X906" s="1028"/>
      <c r="Y906" s="1028"/>
      <c r="Z906" s="1028"/>
      <c r="AA906" s="1028"/>
      <c r="AB906" s="1028"/>
      <c r="AC906" s="1028"/>
      <c r="AD906" s="1028"/>
      <c r="AE906" s="1028"/>
      <c r="AF906" s="1028"/>
      <c r="AG906" s="1028"/>
      <c r="AH906" s="1028"/>
      <c r="AI906" s="1028"/>
      <c r="AJ906" s="1028"/>
      <c r="AK906" s="1028"/>
      <c r="AL906" s="1028"/>
      <c r="AM906" s="1028"/>
      <c r="AN906" s="1028"/>
      <c r="AO906" s="1028"/>
      <c r="AP906" s="1028"/>
      <c r="AQ906" s="1028"/>
      <c r="AR906" s="1028"/>
      <c r="AS906" s="1028"/>
    </row>
    <row r="907" spans="1:45" ht="12.75" customHeight="1">
      <c r="A907" s="1028"/>
      <c r="B907" s="1028"/>
      <c r="C907" s="1028"/>
      <c r="D907" s="1102"/>
      <c r="E907" s="1028"/>
      <c r="F907" s="1028"/>
      <c r="G907" s="1028"/>
      <c r="H907" s="1028"/>
      <c r="I907" s="1028"/>
      <c r="J907" s="1102"/>
      <c r="K907" s="1028"/>
      <c r="L907" s="1028"/>
      <c r="M907" s="1028"/>
      <c r="N907" s="1028"/>
      <c r="O907" s="1028"/>
      <c r="P907" s="1028"/>
      <c r="Q907" s="1028"/>
      <c r="R907" s="1162"/>
      <c r="S907" s="713"/>
      <c r="T907" s="747"/>
      <c r="U907" s="1028"/>
      <c r="V907" s="1102"/>
      <c r="W907" s="1165"/>
      <c r="X907" s="1028"/>
      <c r="Y907" s="1028"/>
      <c r="Z907" s="1028"/>
      <c r="AA907" s="1028"/>
      <c r="AB907" s="1028"/>
      <c r="AC907" s="1028"/>
      <c r="AD907" s="1028"/>
      <c r="AE907" s="1028"/>
      <c r="AF907" s="1028"/>
      <c r="AG907" s="1028"/>
      <c r="AH907" s="1028"/>
      <c r="AI907" s="1028"/>
      <c r="AJ907" s="1028"/>
      <c r="AK907" s="1028"/>
      <c r="AL907" s="1028"/>
      <c r="AM907" s="1028"/>
      <c r="AN907" s="1028"/>
      <c r="AO907" s="1028"/>
      <c r="AP907" s="1028"/>
      <c r="AQ907" s="1028"/>
      <c r="AR907" s="1028"/>
      <c r="AS907" s="1028"/>
    </row>
    <row r="908" spans="1:45" ht="12.75" customHeight="1">
      <c r="A908" s="1028"/>
      <c r="B908" s="1028"/>
      <c r="C908" s="1028"/>
      <c r="D908" s="1102"/>
      <c r="E908" s="1028"/>
      <c r="F908" s="1028"/>
      <c r="G908" s="1028"/>
      <c r="H908" s="1028"/>
      <c r="I908" s="1028"/>
      <c r="J908" s="1102"/>
      <c r="K908" s="1028"/>
      <c r="L908" s="1028"/>
      <c r="M908" s="1028"/>
      <c r="N908" s="1028"/>
      <c r="O908" s="1028"/>
      <c r="P908" s="1028"/>
      <c r="Q908" s="1028"/>
      <c r="R908" s="1162"/>
      <c r="S908" s="713"/>
      <c r="T908" s="747"/>
      <c r="U908" s="1028"/>
      <c r="V908" s="1102"/>
      <c r="W908" s="1165"/>
      <c r="X908" s="1028"/>
      <c r="Y908" s="1028"/>
      <c r="Z908" s="1028"/>
      <c r="AA908" s="1028"/>
      <c r="AB908" s="1028"/>
      <c r="AC908" s="1028"/>
      <c r="AD908" s="1028"/>
      <c r="AE908" s="1028"/>
      <c r="AF908" s="1028"/>
      <c r="AG908" s="1028"/>
      <c r="AH908" s="1028"/>
      <c r="AI908" s="1028"/>
      <c r="AJ908" s="1028"/>
      <c r="AK908" s="1028"/>
      <c r="AL908" s="1028"/>
      <c r="AM908" s="1028"/>
      <c r="AN908" s="1028"/>
      <c r="AO908" s="1028"/>
      <c r="AP908" s="1028"/>
      <c r="AQ908" s="1028"/>
      <c r="AR908" s="1028"/>
      <c r="AS908" s="1028"/>
    </row>
    <row r="909" spans="1:45" ht="12.75" customHeight="1">
      <c r="A909" s="1028"/>
      <c r="B909" s="1028"/>
      <c r="C909" s="1028"/>
      <c r="D909" s="1102"/>
      <c r="E909" s="1028"/>
      <c r="F909" s="1028"/>
      <c r="G909" s="1028"/>
      <c r="H909" s="1028"/>
      <c r="I909" s="1028"/>
      <c r="J909" s="1102"/>
      <c r="K909" s="1028"/>
      <c r="L909" s="1028"/>
      <c r="M909" s="1028"/>
      <c r="N909" s="1028"/>
      <c r="O909" s="1028"/>
      <c r="P909" s="1028"/>
      <c r="Q909" s="1028"/>
      <c r="R909" s="1162"/>
      <c r="S909" s="713"/>
      <c r="T909" s="747"/>
      <c r="U909" s="1028"/>
      <c r="V909" s="1102"/>
      <c r="W909" s="1165"/>
      <c r="X909" s="1028"/>
      <c r="Y909" s="1028"/>
      <c r="Z909" s="1028"/>
      <c r="AA909" s="1028"/>
      <c r="AB909" s="1028"/>
      <c r="AC909" s="1028"/>
      <c r="AD909" s="1028"/>
      <c r="AE909" s="1028"/>
      <c r="AF909" s="1028"/>
      <c r="AG909" s="1028"/>
      <c r="AH909" s="1028"/>
      <c r="AI909" s="1028"/>
      <c r="AJ909" s="1028"/>
      <c r="AK909" s="1028"/>
      <c r="AL909" s="1028"/>
      <c r="AM909" s="1028"/>
      <c r="AN909" s="1028"/>
      <c r="AO909" s="1028"/>
      <c r="AP909" s="1028"/>
      <c r="AQ909" s="1028"/>
      <c r="AR909" s="1028"/>
      <c r="AS909" s="1028"/>
    </row>
    <row r="910" spans="1:45" ht="12.75" customHeight="1">
      <c r="A910" s="1028"/>
      <c r="B910" s="1028"/>
      <c r="C910" s="1028"/>
      <c r="D910" s="1102"/>
      <c r="E910" s="1028"/>
      <c r="F910" s="1028"/>
      <c r="G910" s="1028"/>
      <c r="H910" s="1028"/>
      <c r="I910" s="1028"/>
      <c r="J910" s="1102"/>
      <c r="K910" s="1028"/>
      <c r="L910" s="1028"/>
      <c r="M910" s="1028"/>
      <c r="N910" s="1028"/>
      <c r="O910" s="1028"/>
      <c r="P910" s="1028"/>
      <c r="Q910" s="1028"/>
      <c r="R910" s="1162"/>
      <c r="S910" s="713"/>
      <c r="T910" s="747"/>
      <c r="U910" s="1028"/>
      <c r="V910" s="1102"/>
      <c r="W910" s="1165"/>
      <c r="X910" s="1028"/>
      <c r="Y910" s="1028"/>
      <c r="Z910" s="1028"/>
      <c r="AA910" s="1028"/>
      <c r="AB910" s="1028"/>
      <c r="AC910" s="1028"/>
      <c r="AD910" s="1028"/>
      <c r="AE910" s="1028"/>
      <c r="AF910" s="1028"/>
      <c r="AG910" s="1028"/>
      <c r="AH910" s="1028"/>
      <c r="AI910" s="1028"/>
      <c r="AJ910" s="1028"/>
      <c r="AK910" s="1028"/>
      <c r="AL910" s="1028"/>
      <c r="AM910" s="1028"/>
      <c r="AN910" s="1028"/>
      <c r="AO910" s="1028"/>
      <c r="AP910" s="1028"/>
      <c r="AQ910" s="1028"/>
      <c r="AR910" s="1028"/>
      <c r="AS910" s="1028"/>
    </row>
    <row r="911" spans="1:45" ht="12.75" customHeight="1">
      <c r="A911" s="1028"/>
      <c r="B911" s="1028"/>
      <c r="C911" s="1028"/>
      <c r="D911" s="1102"/>
      <c r="E911" s="1028"/>
      <c r="F911" s="1028"/>
      <c r="G911" s="1028"/>
      <c r="H911" s="1028"/>
      <c r="I911" s="1028"/>
      <c r="J911" s="1102"/>
      <c r="K911" s="1028"/>
      <c r="L911" s="1028"/>
      <c r="M911" s="1028"/>
      <c r="N911" s="1028"/>
      <c r="O911" s="1028"/>
      <c r="P911" s="1028"/>
      <c r="Q911" s="1028"/>
      <c r="R911" s="1162"/>
      <c r="S911" s="713"/>
      <c r="T911" s="747"/>
      <c r="U911" s="1028"/>
      <c r="V911" s="1102"/>
      <c r="W911" s="1165"/>
      <c r="X911" s="1028"/>
      <c r="Y911" s="1028"/>
      <c r="Z911" s="1028"/>
      <c r="AA911" s="1028"/>
      <c r="AB911" s="1028"/>
      <c r="AC911" s="1028"/>
      <c r="AD911" s="1028"/>
      <c r="AE911" s="1028"/>
      <c r="AF911" s="1028"/>
      <c r="AG911" s="1028"/>
      <c r="AH911" s="1028"/>
      <c r="AI911" s="1028"/>
      <c r="AJ911" s="1028"/>
      <c r="AK911" s="1028"/>
      <c r="AL911" s="1028"/>
      <c r="AM911" s="1028"/>
      <c r="AN911" s="1028"/>
      <c r="AO911" s="1028"/>
      <c r="AP911" s="1028"/>
      <c r="AQ911" s="1028"/>
      <c r="AR911" s="1028"/>
      <c r="AS911" s="1028"/>
    </row>
    <row r="912" spans="1:45" ht="12.75" customHeight="1">
      <c r="A912" s="1028"/>
      <c r="B912" s="1028"/>
      <c r="C912" s="1028"/>
      <c r="D912" s="1102"/>
      <c r="E912" s="1028"/>
      <c r="F912" s="1028"/>
      <c r="G912" s="1028"/>
      <c r="H912" s="1028"/>
      <c r="I912" s="1028"/>
      <c r="J912" s="1102"/>
      <c r="K912" s="1028"/>
      <c r="L912" s="1028"/>
      <c r="M912" s="1028"/>
      <c r="N912" s="1028"/>
      <c r="O912" s="1028"/>
      <c r="P912" s="1028"/>
      <c r="Q912" s="1028"/>
      <c r="R912" s="1162"/>
      <c r="S912" s="713"/>
      <c r="T912" s="747"/>
      <c r="U912" s="1028"/>
      <c r="V912" s="1102"/>
      <c r="W912" s="1165"/>
      <c r="X912" s="1028"/>
      <c r="Y912" s="1028"/>
      <c r="Z912" s="1028"/>
      <c r="AA912" s="1028"/>
      <c r="AB912" s="1028"/>
      <c r="AC912" s="1028"/>
      <c r="AD912" s="1028"/>
      <c r="AE912" s="1028"/>
      <c r="AF912" s="1028"/>
      <c r="AG912" s="1028"/>
      <c r="AH912" s="1028"/>
      <c r="AI912" s="1028"/>
      <c r="AJ912" s="1028"/>
      <c r="AK912" s="1028"/>
      <c r="AL912" s="1028"/>
      <c r="AM912" s="1028"/>
      <c r="AN912" s="1028"/>
      <c r="AO912" s="1028"/>
      <c r="AP912" s="1028"/>
      <c r="AQ912" s="1028"/>
      <c r="AR912" s="1028"/>
      <c r="AS912" s="1028"/>
    </row>
    <row r="913" spans="1:45" ht="12.75" customHeight="1">
      <c r="A913" s="1028"/>
      <c r="B913" s="1028"/>
      <c r="C913" s="1028"/>
      <c r="D913" s="1102"/>
      <c r="E913" s="1028"/>
      <c r="F913" s="1028"/>
      <c r="G913" s="1028"/>
      <c r="H913" s="1028"/>
      <c r="I913" s="1028"/>
      <c r="J913" s="1102"/>
      <c r="K913" s="1028"/>
      <c r="L913" s="1028"/>
      <c r="M913" s="1028"/>
      <c r="N913" s="1028"/>
      <c r="O913" s="1028"/>
      <c r="P913" s="1028"/>
      <c r="Q913" s="1028"/>
      <c r="R913" s="1162"/>
      <c r="S913" s="713"/>
      <c r="T913" s="747"/>
      <c r="U913" s="1028"/>
      <c r="V913" s="1102"/>
      <c r="W913" s="1165"/>
      <c r="X913" s="1028"/>
      <c r="Y913" s="1028"/>
      <c r="Z913" s="1028"/>
      <c r="AA913" s="1028"/>
      <c r="AB913" s="1028"/>
      <c r="AC913" s="1028"/>
      <c r="AD913" s="1028"/>
      <c r="AE913" s="1028"/>
      <c r="AF913" s="1028"/>
      <c r="AG913" s="1028"/>
      <c r="AH913" s="1028"/>
      <c r="AI913" s="1028"/>
      <c r="AJ913" s="1028"/>
      <c r="AK913" s="1028"/>
      <c r="AL913" s="1028"/>
      <c r="AM913" s="1028"/>
      <c r="AN913" s="1028"/>
      <c r="AO913" s="1028"/>
      <c r="AP913" s="1028"/>
      <c r="AQ913" s="1028"/>
      <c r="AR913" s="1028"/>
      <c r="AS913" s="1028"/>
    </row>
    <row r="914" spans="1:45" ht="12.75" customHeight="1">
      <c r="A914" s="1028"/>
      <c r="B914" s="1028"/>
      <c r="C914" s="1028"/>
      <c r="D914" s="1102"/>
      <c r="E914" s="1028"/>
      <c r="F914" s="1028"/>
      <c r="G914" s="1028"/>
      <c r="H914" s="1028"/>
      <c r="I914" s="1028"/>
      <c r="J914" s="1102"/>
      <c r="K914" s="1028"/>
      <c r="L914" s="1028"/>
      <c r="M914" s="1028"/>
      <c r="N914" s="1028"/>
      <c r="O914" s="1028"/>
      <c r="P914" s="1028"/>
      <c r="Q914" s="1028"/>
      <c r="R914" s="1162"/>
      <c r="S914" s="713"/>
      <c r="T914" s="747"/>
      <c r="U914" s="1028"/>
      <c r="V914" s="1102"/>
      <c r="W914" s="1165"/>
      <c r="X914" s="1028"/>
      <c r="Y914" s="1028"/>
      <c r="Z914" s="1028"/>
      <c r="AA914" s="1028"/>
      <c r="AB914" s="1028"/>
      <c r="AC914" s="1028"/>
      <c r="AD914" s="1028"/>
      <c r="AE914" s="1028"/>
      <c r="AF914" s="1028"/>
      <c r="AG914" s="1028"/>
      <c r="AH914" s="1028"/>
      <c r="AI914" s="1028"/>
      <c r="AJ914" s="1028"/>
      <c r="AK914" s="1028"/>
      <c r="AL914" s="1028"/>
      <c r="AM914" s="1028"/>
      <c r="AN914" s="1028"/>
      <c r="AO914" s="1028"/>
      <c r="AP914" s="1028"/>
      <c r="AQ914" s="1028"/>
      <c r="AR914" s="1028"/>
      <c r="AS914" s="1028"/>
    </row>
    <row r="915" spans="1:45" ht="12.75" customHeight="1">
      <c r="A915" s="1028"/>
      <c r="B915" s="1028"/>
      <c r="C915" s="1028"/>
      <c r="D915" s="1102"/>
      <c r="E915" s="1028"/>
      <c r="F915" s="1028"/>
      <c r="G915" s="1028"/>
      <c r="H915" s="1028"/>
      <c r="I915" s="1028"/>
      <c r="J915" s="1102"/>
      <c r="K915" s="1028"/>
      <c r="L915" s="1028"/>
      <c r="M915" s="1028"/>
      <c r="N915" s="1028"/>
      <c r="O915" s="1028"/>
      <c r="P915" s="1028"/>
      <c r="Q915" s="1028"/>
      <c r="R915" s="1162"/>
      <c r="S915" s="713"/>
      <c r="T915" s="747"/>
      <c r="U915" s="1028"/>
      <c r="V915" s="1102"/>
      <c r="W915" s="1165"/>
      <c r="X915" s="1028"/>
      <c r="Y915" s="1028"/>
      <c r="Z915" s="1028"/>
      <c r="AA915" s="1028"/>
      <c r="AB915" s="1028"/>
      <c r="AC915" s="1028"/>
      <c r="AD915" s="1028"/>
      <c r="AE915" s="1028"/>
      <c r="AF915" s="1028"/>
      <c r="AG915" s="1028"/>
      <c r="AH915" s="1028"/>
      <c r="AI915" s="1028"/>
      <c r="AJ915" s="1028"/>
      <c r="AK915" s="1028"/>
      <c r="AL915" s="1028"/>
      <c r="AM915" s="1028"/>
      <c r="AN915" s="1028"/>
      <c r="AO915" s="1028"/>
      <c r="AP915" s="1028"/>
      <c r="AQ915" s="1028"/>
      <c r="AR915" s="1028"/>
      <c r="AS915" s="1028"/>
    </row>
    <row r="916" spans="1:45" ht="12.75" customHeight="1">
      <c r="A916" s="1028"/>
      <c r="B916" s="1028"/>
      <c r="C916" s="1028"/>
      <c r="D916" s="1102"/>
      <c r="E916" s="1028"/>
      <c r="F916" s="1028"/>
      <c r="G916" s="1028"/>
      <c r="H916" s="1028"/>
      <c r="I916" s="1028"/>
      <c r="J916" s="1102"/>
      <c r="K916" s="1028"/>
      <c r="L916" s="1028"/>
      <c r="M916" s="1028"/>
      <c r="N916" s="1028"/>
      <c r="O916" s="1028"/>
      <c r="P916" s="1028"/>
      <c r="Q916" s="1028"/>
      <c r="R916" s="1162"/>
      <c r="S916" s="713"/>
      <c r="T916" s="747"/>
      <c r="U916" s="1028"/>
      <c r="V916" s="1102"/>
      <c r="W916" s="1165"/>
      <c r="X916" s="1028"/>
      <c r="Y916" s="1028"/>
      <c r="Z916" s="1028"/>
      <c r="AA916" s="1028"/>
      <c r="AB916" s="1028"/>
      <c r="AC916" s="1028"/>
      <c r="AD916" s="1028"/>
      <c r="AE916" s="1028"/>
      <c r="AF916" s="1028"/>
      <c r="AG916" s="1028"/>
      <c r="AH916" s="1028"/>
      <c r="AI916" s="1028"/>
      <c r="AJ916" s="1028"/>
      <c r="AK916" s="1028"/>
      <c r="AL916" s="1028"/>
      <c r="AM916" s="1028"/>
      <c r="AN916" s="1028"/>
      <c r="AO916" s="1028"/>
      <c r="AP916" s="1028"/>
      <c r="AQ916" s="1028"/>
      <c r="AR916" s="1028"/>
      <c r="AS916" s="1028"/>
    </row>
    <row r="917" spans="1:45" ht="12.75" customHeight="1">
      <c r="A917" s="1028"/>
      <c r="B917" s="1028"/>
      <c r="C917" s="1028"/>
      <c r="D917" s="1102"/>
      <c r="E917" s="1028"/>
      <c r="F917" s="1028"/>
      <c r="G917" s="1028"/>
      <c r="H917" s="1028"/>
      <c r="I917" s="1028"/>
      <c r="J917" s="1102"/>
      <c r="K917" s="1028"/>
      <c r="L917" s="1028"/>
      <c r="M917" s="1028"/>
      <c r="N917" s="1028"/>
      <c r="O917" s="1028"/>
      <c r="P917" s="1028"/>
      <c r="Q917" s="1028"/>
      <c r="R917" s="1162"/>
      <c r="S917" s="713"/>
      <c r="T917" s="747"/>
      <c r="U917" s="1028"/>
      <c r="V917" s="1102"/>
      <c r="W917" s="1165"/>
      <c r="X917" s="1028"/>
      <c r="Y917" s="1028"/>
      <c r="Z917" s="1028"/>
      <c r="AA917" s="1028"/>
      <c r="AB917" s="1028"/>
      <c r="AC917" s="1028"/>
      <c r="AD917" s="1028"/>
      <c r="AE917" s="1028"/>
      <c r="AF917" s="1028"/>
      <c r="AG917" s="1028"/>
      <c r="AH917" s="1028"/>
      <c r="AI917" s="1028"/>
      <c r="AJ917" s="1028"/>
      <c r="AK917" s="1028"/>
      <c r="AL917" s="1028"/>
      <c r="AM917" s="1028"/>
      <c r="AN917" s="1028"/>
      <c r="AO917" s="1028"/>
      <c r="AP917" s="1028"/>
      <c r="AQ917" s="1028"/>
      <c r="AR917" s="1028"/>
      <c r="AS917" s="1028"/>
    </row>
    <row r="918" spans="1:45" ht="12.75" customHeight="1">
      <c r="A918" s="1028"/>
      <c r="B918" s="1028"/>
      <c r="C918" s="1028"/>
      <c r="D918" s="1102"/>
      <c r="E918" s="1028"/>
      <c r="F918" s="1028"/>
      <c r="G918" s="1028"/>
      <c r="H918" s="1028"/>
      <c r="I918" s="1028"/>
      <c r="J918" s="1102"/>
      <c r="K918" s="1028"/>
      <c r="L918" s="1028"/>
      <c r="M918" s="1028"/>
      <c r="N918" s="1028"/>
      <c r="O918" s="1028"/>
      <c r="P918" s="1028"/>
      <c r="Q918" s="1028"/>
      <c r="R918" s="1162"/>
      <c r="S918" s="713"/>
      <c r="T918" s="747"/>
      <c r="U918" s="1028"/>
      <c r="V918" s="1102"/>
      <c r="W918" s="1165"/>
      <c r="X918" s="1028"/>
      <c r="Y918" s="1028"/>
      <c r="Z918" s="1028"/>
      <c r="AA918" s="1028"/>
      <c r="AB918" s="1028"/>
      <c r="AC918" s="1028"/>
      <c r="AD918" s="1028"/>
      <c r="AE918" s="1028"/>
      <c r="AF918" s="1028"/>
      <c r="AG918" s="1028"/>
      <c r="AH918" s="1028"/>
      <c r="AI918" s="1028"/>
      <c r="AJ918" s="1028"/>
      <c r="AK918" s="1028"/>
      <c r="AL918" s="1028"/>
      <c r="AM918" s="1028"/>
      <c r="AN918" s="1028"/>
      <c r="AO918" s="1028"/>
      <c r="AP918" s="1028"/>
      <c r="AQ918" s="1028"/>
      <c r="AR918" s="1028"/>
      <c r="AS918" s="1028"/>
    </row>
    <row r="919" spans="1:45" ht="12.75" customHeight="1">
      <c r="A919" s="1028"/>
      <c r="B919" s="1028"/>
      <c r="C919" s="1028"/>
      <c r="D919" s="1102"/>
      <c r="E919" s="1028"/>
      <c r="F919" s="1028"/>
      <c r="G919" s="1028"/>
      <c r="H919" s="1028"/>
      <c r="I919" s="1028"/>
      <c r="J919" s="1102"/>
      <c r="K919" s="1028"/>
      <c r="L919" s="1028"/>
      <c r="M919" s="1028"/>
      <c r="N919" s="1028"/>
      <c r="O919" s="1028"/>
      <c r="P919" s="1028"/>
      <c r="Q919" s="1028"/>
      <c r="R919" s="1162"/>
      <c r="S919" s="713"/>
      <c r="T919" s="747"/>
      <c r="U919" s="1028"/>
      <c r="V919" s="1102"/>
      <c r="W919" s="1165"/>
      <c r="X919" s="1028"/>
      <c r="Y919" s="1028"/>
      <c r="Z919" s="1028"/>
      <c r="AA919" s="1028"/>
      <c r="AB919" s="1028"/>
      <c r="AC919" s="1028"/>
      <c r="AD919" s="1028"/>
      <c r="AE919" s="1028"/>
      <c r="AF919" s="1028"/>
      <c r="AG919" s="1028"/>
      <c r="AH919" s="1028"/>
      <c r="AI919" s="1028"/>
      <c r="AJ919" s="1028"/>
      <c r="AK919" s="1028"/>
      <c r="AL919" s="1028"/>
      <c r="AM919" s="1028"/>
      <c r="AN919" s="1028"/>
      <c r="AO919" s="1028"/>
      <c r="AP919" s="1028"/>
      <c r="AQ919" s="1028"/>
      <c r="AR919" s="1028"/>
      <c r="AS919" s="1028"/>
    </row>
    <row r="920" spans="1:45" ht="12.75" customHeight="1">
      <c r="A920" s="1028"/>
      <c r="B920" s="1028"/>
      <c r="C920" s="1028"/>
      <c r="D920" s="1102"/>
      <c r="E920" s="1028"/>
      <c r="F920" s="1028"/>
      <c r="G920" s="1028"/>
      <c r="H920" s="1028"/>
      <c r="I920" s="1028"/>
      <c r="J920" s="1102"/>
      <c r="K920" s="1028"/>
      <c r="L920" s="1028"/>
      <c r="M920" s="1028"/>
      <c r="N920" s="1028"/>
      <c r="O920" s="1028"/>
      <c r="P920" s="1028"/>
      <c r="Q920" s="1028"/>
      <c r="R920" s="1162"/>
      <c r="S920" s="713"/>
      <c r="T920" s="747"/>
      <c r="U920" s="1028"/>
      <c r="V920" s="1102"/>
      <c r="W920" s="1165"/>
      <c r="X920" s="1028"/>
      <c r="Y920" s="1028"/>
      <c r="Z920" s="1028"/>
      <c r="AA920" s="1028"/>
      <c r="AB920" s="1028"/>
      <c r="AC920" s="1028"/>
      <c r="AD920" s="1028"/>
      <c r="AE920" s="1028"/>
      <c r="AF920" s="1028"/>
      <c r="AG920" s="1028"/>
      <c r="AH920" s="1028"/>
      <c r="AI920" s="1028"/>
      <c r="AJ920" s="1028"/>
      <c r="AK920" s="1028"/>
      <c r="AL920" s="1028"/>
      <c r="AM920" s="1028"/>
      <c r="AN920" s="1028"/>
      <c r="AO920" s="1028"/>
      <c r="AP920" s="1028"/>
      <c r="AQ920" s="1028"/>
      <c r="AR920" s="1028"/>
      <c r="AS920" s="1028"/>
    </row>
    <row r="921" spans="1:45" ht="12.75" customHeight="1">
      <c r="A921" s="1028"/>
      <c r="B921" s="1028"/>
      <c r="C921" s="1028"/>
      <c r="D921" s="1102"/>
      <c r="E921" s="1028"/>
      <c r="F921" s="1028"/>
      <c r="G921" s="1028"/>
      <c r="H921" s="1028"/>
      <c r="I921" s="1028"/>
      <c r="J921" s="1102"/>
      <c r="K921" s="1028"/>
      <c r="L921" s="1028"/>
      <c r="M921" s="1028"/>
      <c r="N921" s="1028"/>
      <c r="O921" s="1028"/>
      <c r="P921" s="1028"/>
      <c r="Q921" s="1028"/>
      <c r="R921" s="1162"/>
      <c r="S921" s="713"/>
      <c r="T921" s="747"/>
      <c r="U921" s="1028"/>
      <c r="V921" s="1102"/>
      <c r="W921" s="1165"/>
      <c r="X921" s="1028"/>
      <c r="Y921" s="1028"/>
      <c r="Z921" s="1028"/>
      <c r="AA921" s="1028"/>
      <c r="AB921" s="1028"/>
      <c r="AC921" s="1028"/>
      <c r="AD921" s="1028"/>
      <c r="AE921" s="1028"/>
      <c r="AF921" s="1028"/>
      <c r="AG921" s="1028"/>
      <c r="AH921" s="1028"/>
      <c r="AI921" s="1028"/>
      <c r="AJ921" s="1028"/>
      <c r="AK921" s="1028"/>
      <c r="AL921" s="1028"/>
      <c r="AM921" s="1028"/>
      <c r="AN921" s="1028"/>
      <c r="AO921" s="1028"/>
      <c r="AP921" s="1028"/>
      <c r="AQ921" s="1028"/>
      <c r="AR921" s="1028"/>
      <c r="AS921" s="1028"/>
    </row>
    <row r="922" spans="1:45" ht="12.75" customHeight="1">
      <c r="A922" s="1028"/>
      <c r="B922" s="1028"/>
      <c r="C922" s="1028"/>
      <c r="D922" s="1102"/>
      <c r="E922" s="1028"/>
      <c r="F922" s="1028"/>
      <c r="G922" s="1028"/>
      <c r="H922" s="1028"/>
      <c r="I922" s="1028"/>
      <c r="J922" s="1102"/>
      <c r="K922" s="1028"/>
      <c r="L922" s="1028"/>
      <c r="M922" s="1028"/>
      <c r="N922" s="1028"/>
      <c r="O922" s="1028"/>
      <c r="P922" s="1028"/>
      <c r="Q922" s="1028"/>
      <c r="R922" s="1162"/>
      <c r="S922" s="713"/>
      <c r="T922" s="747"/>
      <c r="U922" s="1028"/>
      <c r="V922" s="1102"/>
      <c r="W922" s="1165"/>
      <c r="X922" s="1028"/>
      <c r="Y922" s="1028"/>
      <c r="Z922" s="1028"/>
      <c r="AA922" s="1028"/>
      <c r="AB922" s="1028"/>
      <c r="AC922" s="1028"/>
      <c r="AD922" s="1028"/>
      <c r="AE922" s="1028"/>
      <c r="AF922" s="1028"/>
      <c r="AG922" s="1028"/>
      <c r="AH922" s="1028"/>
      <c r="AI922" s="1028"/>
      <c r="AJ922" s="1028"/>
      <c r="AK922" s="1028"/>
      <c r="AL922" s="1028"/>
      <c r="AM922" s="1028"/>
      <c r="AN922" s="1028"/>
      <c r="AO922" s="1028"/>
      <c r="AP922" s="1028"/>
      <c r="AQ922" s="1028"/>
      <c r="AR922" s="1028"/>
      <c r="AS922" s="1028"/>
    </row>
    <row r="923" spans="1:45" ht="12.75" customHeight="1">
      <c r="A923" s="1028"/>
      <c r="B923" s="1028"/>
      <c r="C923" s="1028"/>
      <c r="D923" s="1102"/>
      <c r="E923" s="1028"/>
      <c r="F923" s="1028"/>
      <c r="G923" s="1028"/>
      <c r="H923" s="1028"/>
      <c r="I923" s="1028"/>
      <c r="J923" s="1102"/>
      <c r="K923" s="1028"/>
      <c r="L923" s="1028"/>
      <c r="M923" s="1028"/>
      <c r="N923" s="1028"/>
      <c r="O923" s="1028"/>
      <c r="P923" s="1028"/>
      <c r="Q923" s="1028"/>
      <c r="R923" s="1162"/>
      <c r="S923" s="713"/>
      <c r="T923" s="747"/>
      <c r="U923" s="1028"/>
      <c r="V923" s="1102"/>
      <c r="W923" s="1165"/>
      <c r="X923" s="1028"/>
      <c r="Y923" s="1028"/>
      <c r="Z923" s="1028"/>
      <c r="AA923" s="1028"/>
      <c r="AB923" s="1028"/>
      <c r="AC923" s="1028"/>
      <c r="AD923" s="1028"/>
      <c r="AE923" s="1028"/>
      <c r="AF923" s="1028"/>
      <c r="AG923" s="1028"/>
      <c r="AH923" s="1028"/>
      <c r="AI923" s="1028"/>
      <c r="AJ923" s="1028"/>
      <c r="AK923" s="1028"/>
      <c r="AL923" s="1028"/>
      <c r="AM923" s="1028"/>
      <c r="AN923" s="1028"/>
      <c r="AO923" s="1028"/>
      <c r="AP923" s="1028"/>
      <c r="AQ923" s="1028"/>
      <c r="AR923" s="1028"/>
      <c r="AS923" s="1028"/>
    </row>
    <row r="924" spans="1:45" ht="12.75" customHeight="1">
      <c r="A924" s="1028"/>
      <c r="B924" s="1028"/>
      <c r="C924" s="1028"/>
      <c r="D924" s="1102"/>
      <c r="E924" s="1028"/>
      <c r="F924" s="1028"/>
      <c r="G924" s="1028"/>
      <c r="H924" s="1028"/>
      <c r="I924" s="1028"/>
      <c r="J924" s="1102"/>
      <c r="K924" s="1028"/>
      <c r="L924" s="1028"/>
      <c r="M924" s="1028"/>
      <c r="N924" s="1028"/>
      <c r="O924" s="1028"/>
      <c r="P924" s="1028"/>
      <c r="Q924" s="1028"/>
      <c r="R924" s="1162"/>
      <c r="S924" s="713"/>
      <c r="T924" s="747"/>
      <c r="U924" s="1028"/>
      <c r="V924" s="1102"/>
      <c r="W924" s="1165"/>
      <c r="X924" s="1028"/>
      <c r="Y924" s="1028"/>
      <c r="Z924" s="1028"/>
      <c r="AA924" s="1028"/>
      <c r="AB924" s="1028"/>
      <c r="AC924" s="1028"/>
      <c r="AD924" s="1028"/>
      <c r="AE924" s="1028"/>
      <c r="AF924" s="1028"/>
      <c r="AG924" s="1028"/>
      <c r="AH924" s="1028"/>
      <c r="AI924" s="1028"/>
      <c r="AJ924" s="1028"/>
      <c r="AK924" s="1028"/>
      <c r="AL924" s="1028"/>
      <c r="AM924" s="1028"/>
      <c r="AN924" s="1028"/>
      <c r="AO924" s="1028"/>
      <c r="AP924" s="1028"/>
      <c r="AQ924" s="1028"/>
      <c r="AR924" s="1028"/>
      <c r="AS924" s="1028"/>
    </row>
    <row r="925" spans="1:45" ht="12.75" customHeight="1">
      <c r="A925" s="1028"/>
      <c r="B925" s="1028"/>
      <c r="C925" s="1028"/>
      <c r="D925" s="1102"/>
      <c r="E925" s="1028"/>
      <c r="F925" s="1028"/>
      <c r="G925" s="1028"/>
      <c r="H925" s="1028"/>
      <c r="I925" s="1028"/>
      <c r="J925" s="1102"/>
      <c r="K925" s="1028"/>
      <c r="L925" s="1028"/>
      <c r="M925" s="1028"/>
      <c r="N925" s="1028"/>
      <c r="O925" s="1028"/>
      <c r="P925" s="1028"/>
      <c r="Q925" s="1028"/>
      <c r="R925" s="1162"/>
      <c r="S925" s="713"/>
      <c r="T925" s="747"/>
      <c r="U925" s="1028"/>
      <c r="V925" s="1102"/>
      <c r="W925" s="1165"/>
      <c r="X925" s="1028"/>
      <c r="Y925" s="1028"/>
      <c r="Z925" s="1028"/>
      <c r="AA925" s="1028"/>
      <c r="AB925" s="1028"/>
      <c r="AC925" s="1028"/>
      <c r="AD925" s="1028"/>
      <c r="AE925" s="1028"/>
      <c r="AF925" s="1028"/>
      <c r="AG925" s="1028"/>
      <c r="AH925" s="1028"/>
      <c r="AI925" s="1028"/>
      <c r="AJ925" s="1028"/>
      <c r="AK925" s="1028"/>
      <c r="AL925" s="1028"/>
      <c r="AM925" s="1028"/>
      <c r="AN925" s="1028"/>
      <c r="AO925" s="1028"/>
      <c r="AP925" s="1028"/>
      <c r="AQ925" s="1028"/>
      <c r="AR925" s="1028"/>
      <c r="AS925" s="1028"/>
    </row>
    <row r="926" spans="1:45" ht="12.75" customHeight="1">
      <c r="A926" s="1028"/>
      <c r="B926" s="1028"/>
      <c r="C926" s="1028"/>
      <c r="D926" s="1102"/>
      <c r="E926" s="1028"/>
      <c r="F926" s="1028"/>
      <c r="G926" s="1028"/>
      <c r="H926" s="1028"/>
      <c r="I926" s="1028"/>
      <c r="J926" s="1102"/>
      <c r="K926" s="1028"/>
      <c r="L926" s="1028"/>
      <c r="M926" s="1028"/>
      <c r="N926" s="1028"/>
      <c r="O926" s="1028"/>
      <c r="P926" s="1028"/>
      <c r="Q926" s="1028"/>
      <c r="R926" s="1162"/>
      <c r="S926" s="713"/>
      <c r="T926" s="747"/>
      <c r="U926" s="1028"/>
      <c r="V926" s="1102"/>
      <c r="W926" s="1165"/>
      <c r="X926" s="1028"/>
      <c r="Y926" s="1028"/>
      <c r="Z926" s="1028"/>
      <c r="AA926" s="1028"/>
      <c r="AB926" s="1028"/>
      <c r="AC926" s="1028"/>
      <c r="AD926" s="1028"/>
      <c r="AE926" s="1028"/>
      <c r="AF926" s="1028"/>
      <c r="AG926" s="1028"/>
      <c r="AH926" s="1028"/>
      <c r="AI926" s="1028"/>
      <c r="AJ926" s="1028"/>
      <c r="AK926" s="1028"/>
      <c r="AL926" s="1028"/>
      <c r="AM926" s="1028"/>
      <c r="AN926" s="1028"/>
      <c r="AO926" s="1028"/>
      <c r="AP926" s="1028"/>
      <c r="AQ926" s="1028"/>
      <c r="AR926" s="1028"/>
      <c r="AS926" s="1028"/>
    </row>
    <row r="927" spans="1:45" ht="12.75" customHeight="1">
      <c r="A927" s="1028"/>
      <c r="B927" s="1028"/>
      <c r="C927" s="1028"/>
      <c r="D927" s="1102"/>
      <c r="E927" s="1028"/>
      <c r="F927" s="1028"/>
      <c r="G927" s="1028"/>
      <c r="H927" s="1028"/>
      <c r="I927" s="1028"/>
      <c r="J927" s="1102"/>
      <c r="K927" s="1028"/>
      <c r="L927" s="1028"/>
      <c r="M927" s="1028"/>
      <c r="N927" s="1028"/>
      <c r="O927" s="1028"/>
      <c r="P927" s="1028"/>
      <c r="Q927" s="1028"/>
      <c r="R927" s="1162"/>
      <c r="S927" s="713"/>
      <c r="T927" s="747"/>
      <c r="U927" s="1028"/>
      <c r="V927" s="1102"/>
      <c r="W927" s="1165"/>
      <c r="X927" s="1028"/>
      <c r="Y927" s="1028"/>
      <c r="Z927" s="1028"/>
      <c r="AA927" s="1028"/>
      <c r="AB927" s="1028"/>
      <c r="AC927" s="1028"/>
      <c r="AD927" s="1028"/>
      <c r="AE927" s="1028"/>
      <c r="AF927" s="1028"/>
      <c r="AG927" s="1028"/>
      <c r="AH927" s="1028"/>
      <c r="AI927" s="1028"/>
      <c r="AJ927" s="1028"/>
      <c r="AK927" s="1028"/>
      <c r="AL927" s="1028"/>
      <c r="AM927" s="1028"/>
      <c r="AN927" s="1028"/>
      <c r="AO927" s="1028"/>
      <c r="AP927" s="1028"/>
      <c r="AQ927" s="1028"/>
      <c r="AR927" s="1028"/>
      <c r="AS927" s="1028"/>
    </row>
    <row r="928" spans="1:45" ht="12.75" customHeight="1">
      <c r="A928" s="1028"/>
      <c r="B928" s="1028"/>
      <c r="C928" s="1028"/>
      <c r="D928" s="1102"/>
      <c r="E928" s="1028"/>
      <c r="F928" s="1028"/>
      <c r="G928" s="1028"/>
      <c r="H928" s="1028"/>
      <c r="I928" s="1028"/>
      <c r="J928" s="1102"/>
      <c r="K928" s="1028"/>
      <c r="L928" s="1028"/>
      <c r="M928" s="1028"/>
      <c r="N928" s="1028"/>
      <c r="O928" s="1028"/>
      <c r="P928" s="1028"/>
      <c r="Q928" s="1028"/>
      <c r="R928" s="1162"/>
      <c r="S928" s="713"/>
      <c r="T928" s="747"/>
      <c r="U928" s="1028"/>
      <c r="V928" s="1102"/>
      <c r="W928" s="1165"/>
      <c r="X928" s="1028"/>
      <c r="Y928" s="1028"/>
      <c r="Z928" s="1028"/>
      <c r="AA928" s="1028"/>
      <c r="AB928" s="1028"/>
      <c r="AC928" s="1028"/>
      <c r="AD928" s="1028"/>
      <c r="AE928" s="1028"/>
      <c r="AF928" s="1028"/>
      <c r="AG928" s="1028"/>
      <c r="AH928" s="1028"/>
      <c r="AI928" s="1028"/>
      <c r="AJ928" s="1028"/>
      <c r="AK928" s="1028"/>
      <c r="AL928" s="1028"/>
      <c r="AM928" s="1028"/>
      <c r="AN928" s="1028"/>
      <c r="AO928" s="1028"/>
      <c r="AP928" s="1028"/>
      <c r="AQ928" s="1028"/>
      <c r="AR928" s="1028"/>
      <c r="AS928" s="1028"/>
    </row>
    <row r="929" spans="1:45" ht="12.75" customHeight="1">
      <c r="A929" s="1028"/>
      <c r="B929" s="1028"/>
      <c r="C929" s="1028"/>
      <c r="D929" s="1102"/>
      <c r="E929" s="1028"/>
      <c r="F929" s="1028"/>
      <c r="G929" s="1028"/>
      <c r="H929" s="1028"/>
      <c r="I929" s="1028"/>
      <c r="J929" s="1102"/>
      <c r="K929" s="1028"/>
      <c r="L929" s="1028"/>
      <c r="M929" s="1028"/>
      <c r="N929" s="1028"/>
      <c r="O929" s="1028"/>
      <c r="P929" s="1028"/>
      <c r="Q929" s="1028"/>
      <c r="R929" s="1162"/>
      <c r="S929" s="713"/>
      <c r="T929" s="747"/>
      <c r="U929" s="1028"/>
      <c r="V929" s="1102"/>
      <c r="W929" s="1165"/>
      <c r="X929" s="1028"/>
      <c r="Y929" s="1028"/>
      <c r="Z929" s="1028"/>
      <c r="AA929" s="1028"/>
      <c r="AB929" s="1028"/>
      <c r="AC929" s="1028"/>
      <c r="AD929" s="1028"/>
      <c r="AE929" s="1028"/>
      <c r="AF929" s="1028"/>
      <c r="AG929" s="1028"/>
      <c r="AH929" s="1028"/>
      <c r="AI929" s="1028"/>
      <c r="AJ929" s="1028"/>
      <c r="AK929" s="1028"/>
      <c r="AL929" s="1028"/>
      <c r="AM929" s="1028"/>
      <c r="AN929" s="1028"/>
      <c r="AO929" s="1028"/>
      <c r="AP929" s="1028"/>
      <c r="AQ929" s="1028"/>
      <c r="AR929" s="1028"/>
      <c r="AS929" s="1028"/>
    </row>
    <row r="930" spans="1:45" ht="12.75" customHeight="1">
      <c r="A930" s="1028"/>
      <c r="B930" s="1028"/>
      <c r="C930" s="1028"/>
      <c r="D930" s="1102"/>
      <c r="E930" s="1028"/>
      <c r="F930" s="1028"/>
      <c r="G930" s="1028"/>
      <c r="H930" s="1028"/>
      <c r="I930" s="1028"/>
      <c r="J930" s="1102"/>
      <c r="K930" s="1028"/>
      <c r="L930" s="1028"/>
      <c r="M930" s="1028"/>
      <c r="N930" s="1028"/>
      <c r="O930" s="1028"/>
      <c r="P930" s="1028"/>
      <c r="Q930" s="1028"/>
      <c r="R930" s="1162"/>
      <c r="S930" s="713"/>
      <c r="T930" s="747"/>
      <c r="U930" s="1028"/>
      <c r="V930" s="1102"/>
      <c r="W930" s="1165"/>
      <c r="X930" s="1028"/>
      <c r="Y930" s="1028"/>
      <c r="Z930" s="1028"/>
      <c r="AA930" s="1028"/>
      <c r="AB930" s="1028"/>
      <c r="AC930" s="1028"/>
      <c r="AD930" s="1028"/>
      <c r="AE930" s="1028"/>
      <c r="AF930" s="1028"/>
      <c r="AG930" s="1028"/>
      <c r="AH930" s="1028"/>
      <c r="AI930" s="1028"/>
      <c r="AJ930" s="1028"/>
      <c r="AK930" s="1028"/>
      <c r="AL930" s="1028"/>
      <c r="AM930" s="1028"/>
      <c r="AN930" s="1028"/>
      <c r="AO930" s="1028"/>
      <c r="AP930" s="1028"/>
      <c r="AQ930" s="1028"/>
      <c r="AR930" s="1028"/>
      <c r="AS930" s="1028"/>
    </row>
    <row r="931" spans="1:45" ht="12.75" customHeight="1">
      <c r="A931" s="1028"/>
      <c r="B931" s="1028"/>
      <c r="C931" s="1028"/>
      <c r="D931" s="1102"/>
      <c r="E931" s="1028"/>
      <c r="F931" s="1028"/>
      <c r="G931" s="1028"/>
      <c r="H931" s="1028"/>
      <c r="I931" s="1028"/>
      <c r="J931" s="1102"/>
      <c r="K931" s="1028"/>
      <c r="L931" s="1028"/>
      <c r="M931" s="1028"/>
      <c r="N931" s="1028"/>
      <c r="O931" s="1028"/>
      <c r="P931" s="1028"/>
      <c r="Q931" s="1028"/>
      <c r="R931" s="1162"/>
      <c r="S931" s="713"/>
      <c r="T931" s="747"/>
      <c r="U931" s="1028"/>
      <c r="V931" s="1102"/>
      <c r="W931" s="1165"/>
      <c r="X931" s="1028"/>
      <c r="Y931" s="1028"/>
      <c r="Z931" s="1028"/>
      <c r="AA931" s="1028"/>
      <c r="AB931" s="1028"/>
      <c r="AC931" s="1028"/>
      <c r="AD931" s="1028"/>
      <c r="AE931" s="1028"/>
      <c r="AF931" s="1028"/>
      <c r="AG931" s="1028"/>
      <c r="AH931" s="1028"/>
      <c r="AI931" s="1028"/>
      <c r="AJ931" s="1028"/>
      <c r="AK931" s="1028"/>
      <c r="AL931" s="1028"/>
      <c r="AM931" s="1028"/>
      <c r="AN931" s="1028"/>
      <c r="AO931" s="1028"/>
      <c r="AP931" s="1028"/>
      <c r="AQ931" s="1028"/>
      <c r="AR931" s="1028"/>
      <c r="AS931" s="1028"/>
    </row>
    <row r="932" spans="1:45" ht="12.75" customHeight="1">
      <c r="A932" s="1028"/>
      <c r="B932" s="1028"/>
      <c r="C932" s="1028"/>
      <c r="D932" s="1102"/>
      <c r="E932" s="1028"/>
      <c r="F932" s="1028"/>
      <c r="G932" s="1028"/>
      <c r="H932" s="1028"/>
      <c r="I932" s="1028"/>
      <c r="J932" s="1102"/>
      <c r="K932" s="1028"/>
      <c r="L932" s="1028"/>
      <c r="M932" s="1028"/>
      <c r="N932" s="1028"/>
      <c r="O932" s="1028"/>
      <c r="P932" s="1028"/>
      <c r="Q932" s="1028"/>
      <c r="R932" s="1162"/>
      <c r="S932" s="713"/>
      <c r="T932" s="747"/>
      <c r="U932" s="1028"/>
      <c r="V932" s="1102"/>
      <c r="W932" s="1165"/>
      <c r="X932" s="1028"/>
      <c r="Y932" s="1028"/>
      <c r="Z932" s="1028"/>
      <c r="AA932" s="1028"/>
      <c r="AB932" s="1028"/>
      <c r="AC932" s="1028"/>
      <c r="AD932" s="1028"/>
      <c r="AE932" s="1028"/>
      <c r="AF932" s="1028"/>
      <c r="AG932" s="1028"/>
      <c r="AH932" s="1028"/>
      <c r="AI932" s="1028"/>
      <c r="AJ932" s="1028"/>
      <c r="AK932" s="1028"/>
      <c r="AL932" s="1028"/>
      <c r="AM932" s="1028"/>
      <c r="AN932" s="1028"/>
      <c r="AO932" s="1028"/>
      <c r="AP932" s="1028"/>
      <c r="AQ932" s="1028"/>
      <c r="AR932" s="1028"/>
      <c r="AS932" s="1028"/>
    </row>
    <row r="933" spans="1:45" ht="12.75" customHeight="1">
      <c r="A933" s="1028"/>
      <c r="B933" s="1028"/>
      <c r="C933" s="1028"/>
      <c r="D933" s="1102"/>
      <c r="E933" s="1028"/>
      <c r="F933" s="1028"/>
      <c r="G933" s="1028"/>
      <c r="H933" s="1028"/>
      <c r="I933" s="1028"/>
      <c r="J933" s="1102"/>
      <c r="K933" s="1028"/>
      <c r="L933" s="1028"/>
      <c r="M933" s="1028"/>
      <c r="N933" s="1028"/>
      <c r="O933" s="1028"/>
      <c r="P933" s="1028"/>
      <c r="Q933" s="1028"/>
      <c r="R933" s="1162"/>
      <c r="S933" s="713"/>
      <c r="T933" s="747"/>
      <c r="U933" s="1028"/>
      <c r="V933" s="1102"/>
      <c r="W933" s="1165"/>
      <c r="X933" s="1028"/>
      <c r="Y933" s="1028"/>
      <c r="Z933" s="1028"/>
      <c r="AA933" s="1028"/>
      <c r="AB933" s="1028"/>
      <c r="AC933" s="1028"/>
      <c r="AD933" s="1028"/>
      <c r="AE933" s="1028"/>
      <c r="AF933" s="1028"/>
      <c r="AG933" s="1028"/>
      <c r="AH933" s="1028"/>
      <c r="AI933" s="1028"/>
      <c r="AJ933" s="1028"/>
      <c r="AK933" s="1028"/>
      <c r="AL933" s="1028"/>
      <c r="AM933" s="1028"/>
      <c r="AN933" s="1028"/>
      <c r="AO933" s="1028"/>
      <c r="AP933" s="1028"/>
      <c r="AQ933" s="1028"/>
      <c r="AR933" s="1028"/>
      <c r="AS933" s="1028"/>
    </row>
    <row r="934" spans="1:45" ht="12.75" customHeight="1">
      <c r="A934" s="1028"/>
      <c r="B934" s="1028"/>
      <c r="C934" s="1028"/>
      <c r="D934" s="1102"/>
      <c r="E934" s="1028"/>
      <c r="F934" s="1028"/>
      <c r="G934" s="1028"/>
      <c r="H934" s="1028"/>
      <c r="I934" s="1028"/>
      <c r="J934" s="1102"/>
      <c r="K934" s="1028"/>
      <c r="L934" s="1028"/>
      <c r="M934" s="1028"/>
      <c r="N934" s="1028"/>
      <c r="O934" s="1028"/>
      <c r="P934" s="1028"/>
      <c r="Q934" s="1028"/>
      <c r="R934" s="1162"/>
      <c r="S934" s="713"/>
      <c r="T934" s="747"/>
      <c r="U934" s="1028"/>
      <c r="V934" s="1102"/>
      <c r="W934" s="1165"/>
      <c r="X934" s="1028"/>
      <c r="Y934" s="1028"/>
      <c r="Z934" s="1028"/>
      <c r="AA934" s="1028"/>
      <c r="AB934" s="1028"/>
      <c r="AC934" s="1028"/>
      <c r="AD934" s="1028"/>
      <c r="AE934" s="1028"/>
      <c r="AF934" s="1028"/>
      <c r="AG934" s="1028"/>
      <c r="AH934" s="1028"/>
      <c r="AI934" s="1028"/>
      <c r="AJ934" s="1028"/>
      <c r="AK934" s="1028"/>
      <c r="AL934" s="1028"/>
      <c r="AM934" s="1028"/>
      <c r="AN934" s="1028"/>
      <c r="AO934" s="1028"/>
      <c r="AP934" s="1028"/>
      <c r="AQ934" s="1028"/>
      <c r="AR934" s="1028"/>
      <c r="AS934" s="1028"/>
    </row>
    <row r="935" spans="1:45" ht="12.75" customHeight="1">
      <c r="A935" s="1028"/>
      <c r="B935" s="1028"/>
      <c r="C935" s="1028"/>
      <c r="D935" s="1102"/>
      <c r="E935" s="1028"/>
      <c r="F935" s="1028"/>
      <c r="G935" s="1028"/>
      <c r="H935" s="1028"/>
      <c r="I935" s="1028"/>
      <c r="J935" s="1102"/>
      <c r="K935" s="1028"/>
      <c r="L935" s="1028"/>
      <c r="M935" s="1028"/>
      <c r="N935" s="1028"/>
      <c r="O935" s="1028"/>
      <c r="P935" s="1028"/>
      <c r="Q935" s="1028"/>
      <c r="R935" s="1162"/>
      <c r="S935" s="713"/>
      <c r="T935" s="747"/>
      <c r="U935" s="1028"/>
      <c r="V935" s="1102"/>
      <c r="W935" s="1165"/>
      <c r="X935" s="1028"/>
      <c r="Y935" s="1028"/>
      <c r="Z935" s="1028"/>
      <c r="AA935" s="1028"/>
      <c r="AB935" s="1028"/>
      <c r="AC935" s="1028"/>
      <c r="AD935" s="1028"/>
      <c r="AE935" s="1028"/>
      <c r="AF935" s="1028"/>
      <c r="AG935" s="1028"/>
      <c r="AH935" s="1028"/>
      <c r="AI935" s="1028"/>
      <c r="AJ935" s="1028"/>
      <c r="AK935" s="1028"/>
      <c r="AL935" s="1028"/>
      <c r="AM935" s="1028"/>
      <c r="AN935" s="1028"/>
      <c r="AO935" s="1028"/>
      <c r="AP935" s="1028"/>
      <c r="AQ935" s="1028"/>
      <c r="AR935" s="1028"/>
      <c r="AS935" s="1028"/>
    </row>
    <row r="936" spans="1:45" ht="12.75" customHeight="1">
      <c r="A936" s="1028"/>
      <c r="B936" s="1028"/>
      <c r="C936" s="1028"/>
      <c r="D936" s="1102"/>
      <c r="E936" s="1028"/>
      <c r="F936" s="1028"/>
      <c r="G936" s="1028"/>
      <c r="H936" s="1028"/>
      <c r="I936" s="1028"/>
      <c r="J936" s="1102"/>
      <c r="K936" s="1028"/>
      <c r="L936" s="1028"/>
      <c r="M936" s="1028"/>
      <c r="N936" s="1028"/>
      <c r="O936" s="1028"/>
      <c r="P936" s="1028"/>
      <c r="Q936" s="1028"/>
      <c r="R936" s="1162"/>
      <c r="S936" s="713"/>
      <c r="T936" s="747"/>
      <c r="U936" s="1028"/>
      <c r="V936" s="1102"/>
      <c r="W936" s="1165"/>
      <c r="X936" s="1028"/>
      <c r="Y936" s="1028"/>
      <c r="Z936" s="1028"/>
      <c r="AA936" s="1028"/>
      <c r="AB936" s="1028"/>
      <c r="AC936" s="1028"/>
      <c r="AD936" s="1028"/>
      <c r="AE936" s="1028"/>
      <c r="AF936" s="1028"/>
      <c r="AG936" s="1028"/>
      <c r="AH936" s="1028"/>
      <c r="AI936" s="1028"/>
      <c r="AJ936" s="1028"/>
      <c r="AK936" s="1028"/>
      <c r="AL936" s="1028"/>
      <c r="AM936" s="1028"/>
      <c r="AN936" s="1028"/>
      <c r="AO936" s="1028"/>
      <c r="AP936" s="1028"/>
      <c r="AQ936" s="1028"/>
      <c r="AR936" s="1028"/>
      <c r="AS936" s="1028"/>
    </row>
    <row r="937" spans="1:45" ht="12.75" customHeight="1">
      <c r="A937" s="1028"/>
      <c r="B937" s="1028"/>
      <c r="C937" s="1028"/>
      <c r="D937" s="1102"/>
      <c r="E937" s="1028"/>
      <c r="F937" s="1028"/>
      <c r="G937" s="1028"/>
      <c r="H937" s="1028"/>
      <c r="I937" s="1028"/>
      <c r="J937" s="1102"/>
      <c r="K937" s="1028"/>
      <c r="L937" s="1028"/>
      <c r="M937" s="1028"/>
      <c r="N937" s="1028"/>
      <c r="O937" s="1028"/>
      <c r="P937" s="1028"/>
      <c r="Q937" s="1028"/>
      <c r="R937" s="1162"/>
      <c r="S937" s="713"/>
      <c r="T937" s="747"/>
      <c r="U937" s="1028"/>
      <c r="V937" s="1102"/>
      <c r="W937" s="1165"/>
      <c r="X937" s="1028"/>
      <c r="Y937" s="1028"/>
      <c r="Z937" s="1028"/>
      <c r="AA937" s="1028"/>
      <c r="AB937" s="1028"/>
      <c r="AC937" s="1028"/>
      <c r="AD937" s="1028"/>
      <c r="AE937" s="1028"/>
      <c r="AF937" s="1028"/>
      <c r="AG937" s="1028"/>
      <c r="AH937" s="1028"/>
      <c r="AI937" s="1028"/>
      <c r="AJ937" s="1028"/>
      <c r="AK937" s="1028"/>
      <c r="AL937" s="1028"/>
      <c r="AM937" s="1028"/>
      <c r="AN937" s="1028"/>
      <c r="AO937" s="1028"/>
      <c r="AP937" s="1028"/>
      <c r="AQ937" s="1028"/>
      <c r="AR937" s="1028"/>
      <c r="AS937" s="1028"/>
    </row>
    <row r="938" spans="1:45" ht="12.75" customHeight="1">
      <c r="A938" s="1028"/>
      <c r="B938" s="1028"/>
      <c r="C938" s="1028"/>
      <c r="D938" s="1102"/>
      <c r="E938" s="1028"/>
      <c r="F938" s="1028"/>
      <c r="G938" s="1028"/>
      <c r="H938" s="1028"/>
      <c r="I938" s="1028"/>
      <c r="J938" s="1102"/>
      <c r="K938" s="1028"/>
      <c r="L938" s="1028"/>
      <c r="M938" s="1028"/>
      <c r="N938" s="1028"/>
      <c r="O938" s="1028"/>
      <c r="P938" s="1028"/>
      <c r="Q938" s="1028"/>
      <c r="R938" s="1162"/>
      <c r="S938" s="713"/>
      <c r="T938" s="747"/>
      <c r="U938" s="1028"/>
      <c r="V938" s="1102"/>
      <c r="W938" s="1165"/>
      <c r="X938" s="1028"/>
      <c r="Y938" s="1028"/>
      <c r="Z938" s="1028"/>
      <c r="AA938" s="1028"/>
      <c r="AB938" s="1028"/>
      <c r="AC938" s="1028"/>
      <c r="AD938" s="1028"/>
      <c r="AE938" s="1028"/>
      <c r="AF938" s="1028"/>
      <c r="AG938" s="1028"/>
      <c r="AH938" s="1028"/>
      <c r="AI938" s="1028"/>
      <c r="AJ938" s="1028"/>
      <c r="AK938" s="1028"/>
      <c r="AL938" s="1028"/>
      <c r="AM938" s="1028"/>
      <c r="AN938" s="1028"/>
      <c r="AO938" s="1028"/>
      <c r="AP938" s="1028"/>
      <c r="AQ938" s="1028"/>
      <c r="AR938" s="1028"/>
      <c r="AS938" s="1028"/>
    </row>
    <row r="939" spans="1:45" ht="12.75" customHeight="1">
      <c r="A939" s="1028"/>
      <c r="B939" s="1028"/>
      <c r="C939" s="1028"/>
      <c r="D939" s="1102"/>
      <c r="E939" s="1028"/>
      <c r="F939" s="1028"/>
      <c r="G939" s="1028"/>
      <c r="H939" s="1028"/>
      <c r="I939" s="1028"/>
      <c r="J939" s="1102"/>
      <c r="K939" s="1028"/>
      <c r="L939" s="1028"/>
      <c r="M939" s="1028"/>
      <c r="N939" s="1028"/>
      <c r="O939" s="1028"/>
      <c r="P939" s="1028"/>
      <c r="Q939" s="1028"/>
      <c r="R939" s="1162"/>
      <c r="S939" s="713"/>
      <c r="T939" s="747"/>
      <c r="U939" s="1028"/>
      <c r="V939" s="1102"/>
      <c r="W939" s="1165"/>
      <c r="X939" s="1028"/>
      <c r="Y939" s="1028"/>
      <c r="Z939" s="1028"/>
      <c r="AA939" s="1028"/>
      <c r="AB939" s="1028"/>
      <c r="AC939" s="1028"/>
      <c r="AD939" s="1028"/>
      <c r="AE939" s="1028"/>
      <c r="AF939" s="1028"/>
      <c r="AG939" s="1028"/>
      <c r="AH939" s="1028"/>
      <c r="AI939" s="1028"/>
      <c r="AJ939" s="1028"/>
      <c r="AK939" s="1028"/>
      <c r="AL939" s="1028"/>
      <c r="AM939" s="1028"/>
      <c r="AN939" s="1028"/>
      <c r="AO939" s="1028"/>
      <c r="AP939" s="1028"/>
      <c r="AQ939" s="1028"/>
      <c r="AR939" s="1028"/>
      <c r="AS939" s="1028"/>
    </row>
    <row r="940" spans="1:45" ht="12.75" customHeight="1">
      <c r="A940" s="1028"/>
      <c r="B940" s="1028"/>
      <c r="C940" s="1028"/>
      <c r="D940" s="1102"/>
      <c r="E940" s="1028"/>
      <c r="F940" s="1028"/>
      <c r="G940" s="1028"/>
      <c r="H940" s="1028"/>
      <c r="I940" s="1028"/>
      <c r="J940" s="1102"/>
      <c r="K940" s="1028"/>
      <c r="L940" s="1028"/>
      <c r="M940" s="1028"/>
      <c r="N940" s="1028"/>
      <c r="O940" s="1028"/>
      <c r="P940" s="1028"/>
      <c r="Q940" s="1028"/>
      <c r="R940" s="1162"/>
      <c r="S940" s="713"/>
      <c r="T940" s="747"/>
      <c r="U940" s="1028"/>
      <c r="V940" s="1102"/>
      <c r="W940" s="1165"/>
      <c r="X940" s="1028"/>
      <c r="Y940" s="1028"/>
      <c r="Z940" s="1028"/>
      <c r="AA940" s="1028"/>
      <c r="AB940" s="1028"/>
      <c r="AC940" s="1028"/>
      <c r="AD940" s="1028"/>
      <c r="AE940" s="1028"/>
      <c r="AF940" s="1028"/>
      <c r="AG940" s="1028"/>
      <c r="AH940" s="1028"/>
      <c r="AI940" s="1028"/>
      <c r="AJ940" s="1028"/>
      <c r="AK940" s="1028"/>
      <c r="AL940" s="1028"/>
      <c r="AM940" s="1028"/>
      <c r="AN940" s="1028"/>
      <c r="AO940" s="1028"/>
      <c r="AP940" s="1028"/>
      <c r="AQ940" s="1028"/>
      <c r="AR940" s="1028"/>
      <c r="AS940" s="1028"/>
    </row>
    <row r="941" spans="1:45" ht="12.75" customHeight="1">
      <c r="A941" s="1028"/>
      <c r="B941" s="1028"/>
      <c r="C941" s="1028"/>
      <c r="D941" s="1102"/>
      <c r="E941" s="1028"/>
      <c r="F941" s="1028"/>
      <c r="G941" s="1028"/>
      <c r="H941" s="1028"/>
      <c r="I941" s="1028"/>
      <c r="J941" s="1102"/>
      <c r="K941" s="1028"/>
      <c r="L941" s="1028"/>
      <c r="M941" s="1028"/>
      <c r="N941" s="1028"/>
      <c r="O941" s="1028"/>
      <c r="P941" s="1028"/>
      <c r="Q941" s="1028"/>
      <c r="R941" s="1162"/>
      <c r="S941" s="713"/>
      <c r="T941" s="747"/>
      <c r="U941" s="1028"/>
      <c r="V941" s="1102"/>
      <c r="W941" s="1165"/>
      <c r="X941" s="1028"/>
      <c r="Y941" s="1028"/>
      <c r="Z941" s="1028"/>
      <c r="AA941" s="1028"/>
      <c r="AB941" s="1028"/>
      <c r="AC941" s="1028"/>
      <c r="AD941" s="1028"/>
      <c r="AE941" s="1028"/>
      <c r="AF941" s="1028"/>
      <c r="AG941" s="1028"/>
      <c r="AH941" s="1028"/>
      <c r="AI941" s="1028"/>
      <c r="AJ941" s="1028"/>
      <c r="AK941" s="1028"/>
      <c r="AL941" s="1028"/>
      <c r="AM941" s="1028"/>
      <c r="AN941" s="1028"/>
      <c r="AO941" s="1028"/>
      <c r="AP941" s="1028"/>
      <c r="AQ941" s="1028"/>
      <c r="AR941" s="1028"/>
      <c r="AS941" s="1028"/>
    </row>
    <row r="942" spans="1:45" ht="12.75" customHeight="1">
      <c r="A942" s="1028"/>
      <c r="B942" s="1028"/>
      <c r="C942" s="1028"/>
      <c r="D942" s="1102"/>
      <c r="E942" s="1028"/>
      <c r="F942" s="1028"/>
      <c r="G942" s="1028"/>
      <c r="H942" s="1028"/>
      <c r="I942" s="1028"/>
      <c r="J942" s="1102"/>
      <c r="K942" s="1028"/>
      <c r="L942" s="1028"/>
      <c r="M942" s="1028"/>
      <c r="N942" s="1028"/>
      <c r="O942" s="1028"/>
      <c r="P942" s="1028"/>
      <c r="Q942" s="1028"/>
      <c r="R942" s="1162"/>
      <c r="S942" s="713"/>
      <c r="T942" s="747"/>
      <c r="U942" s="1028"/>
      <c r="V942" s="1102"/>
      <c r="W942" s="1165"/>
      <c r="X942" s="1028"/>
      <c r="Y942" s="1028"/>
      <c r="Z942" s="1028"/>
      <c r="AA942" s="1028"/>
      <c r="AB942" s="1028"/>
      <c r="AC942" s="1028"/>
      <c r="AD942" s="1028"/>
      <c r="AE942" s="1028"/>
      <c r="AF942" s="1028"/>
      <c r="AG942" s="1028"/>
      <c r="AH942" s="1028"/>
      <c r="AI942" s="1028"/>
      <c r="AJ942" s="1028"/>
      <c r="AK942" s="1028"/>
      <c r="AL942" s="1028"/>
      <c r="AM942" s="1028"/>
      <c r="AN942" s="1028"/>
      <c r="AO942" s="1028"/>
      <c r="AP942" s="1028"/>
      <c r="AQ942" s="1028"/>
      <c r="AR942" s="1028"/>
      <c r="AS942" s="1028"/>
    </row>
    <row r="943" spans="1:45" ht="12.75" customHeight="1">
      <c r="A943" s="1028"/>
      <c r="B943" s="1028"/>
      <c r="C943" s="1028"/>
      <c r="D943" s="1102"/>
      <c r="E943" s="1028"/>
      <c r="F943" s="1028"/>
      <c r="G943" s="1028"/>
      <c r="H943" s="1028"/>
      <c r="I943" s="1028"/>
      <c r="J943" s="1102"/>
      <c r="K943" s="1028"/>
      <c r="L943" s="1028"/>
      <c r="M943" s="1028"/>
      <c r="N943" s="1028"/>
      <c r="O943" s="1028"/>
      <c r="P943" s="1028"/>
      <c r="Q943" s="1028"/>
      <c r="R943" s="1162"/>
      <c r="S943" s="713"/>
      <c r="T943" s="747"/>
      <c r="U943" s="1028"/>
      <c r="V943" s="1102"/>
      <c r="W943" s="1165"/>
      <c r="X943" s="1028"/>
      <c r="Y943" s="1028"/>
      <c r="Z943" s="1028"/>
      <c r="AA943" s="1028"/>
      <c r="AB943" s="1028"/>
      <c r="AC943" s="1028"/>
      <c r="AD943" s="1028"/>
      <c r="AE943" s="1028"/>
      <c r="AF943" s="1028"/>
      <c r="AG943" s="1028"/>
      <c r="AH943" s="1028"/>
      <c r="AI943" s="1028"/>
      <c r="AJ943" s="1028"/>
      <c r="AK943" s="1028"/>
      <c r="AL943" s="1028"/>
      <c r="AM943" s="1028"/>
      <c r="AN943" s="1028"/>
      <c r="AO943" s="1028"/>
      <c r="AP943" s="1028"/>
      <c r="AQ943" s="1028"/>
      <c r="AR943" s="1028"/>
      <c r="AS943" s="1028"/>
    </row>
    <row r="944" spans="1:45" ht="12.75" customHeight="1">
      <c r="A944" s="1028"/>
      <c r="B944" s="1028"/>
      <c r="C944" s="1028"/>
      <c r="D944" s="1102"/>
      <c r="E944" s="1028"/>
      <c r="F944" s="1028"/>
      <c r="G944" s="1028"/>
      <c r="H944" s="1028"/>
      <c r="I944" s="1028"/>
      <c r="J944" s="1102"/>
      <c r="K944" s="1028"/>
      <c r="L944" s="1028"/>
      <c r="M944" s="1028"/>
      <c r="N944" s="1028"/>
      <c r="O944" s="1028"/>
      <c r="P944" s="1028"/>
      <c r="Q944" s="1028"/>
      <c r="R944" s="1162"/>
      <c r="S944" s="713"/>
      <c r="T944" s="747"/>
      <c r="U944" s="1028"/>
      <c r="V944" s="1102"/>
      <c r="W944" s="1165"/>
      <c r="X944" s="1028"/>
      <c r="Y944" s="1028"/>
      <c r="Z944" s="1028"/>
      <c r="AA944" s="1028"/>
      <c r="AB944" s="1028"/>
      <c r="AC944" s="1028"/>
      <c r="AD944" s="1028"/>
      <c r="AE944" s="1028"/>
      <c r="AF944" s="1028"/>
      <c r="AG944" s="1028"/>
      <c r="AH944" s="1028"/>
      <c r="AI944" s="1028"/>
      <c r="AJ944" s="1028"/>
      <c r="AK944" s="1028"/>
      <c r="AL944" s="1028"/>
      <c r="AM944" s="1028"/>
      <c r="AN944" s="1028"/>
      <c r="AO944" s="1028"/>
      <c r="AP944" s="1028"/>
      <c r="AQ944" s="1028"/>
      <c r="AR944" s="1028"/>
      <c r="AS944" s="1028"/>
    </row>
    <row r="945" spans="1:45" ht="12.75" customHeight="1">
      <c r="A945" s="1028"/>
      <c r="B945" s="1028"/>
      <c r="C945" s="1028"/>
      <c r="D945" s="1102"/>
      <c r="E945" s="1028"/>
      <c r="F945" s="1028"/>
      <c r="G945" s="1028"/>
      <c r="H945" s="1028"/>
      <c r="I945" s="1028"/>
      <c r="J945" s="1102"/>
      <c r="K945" s="1028"/>
      <c r="L945" s="1028"/>
      <c r="M945" s="1028"/>
      <c r="N945" s="1028"/>
      <c r="O945" s="1028"/>
      <c r="P945" s="1028"/>
      <c r="Q945" s="1028"/>
      <c r="R945" s="1162"/>
      <c r="S945" s="713"/>
      <c r="T945" s="747"/>
      <c r="U945" s="1028"/>
      <c r="V945" s="1102"/>
      <c r="W945" s="1165"/>
      <c r="X945" s="1028"/>
      <c r="Y945" s="1028"/>
      <c r="Z945" s="1028"/>
      <c r="AA945" s="1028"/>
      <c r="AB945" s="1028"/>
      <c r="AC945" s="1028"/>
      <c r="AD945" s="1028"/>
      <c r="AE945" s="1028"/>
      <c r="AF945" s="1028"/>
      <c r="AG945" s="1028"/>
      <c r="AH945" s="1028"/>
      <c r="AI945" s="1028"/>
      <c r="AJ945" s="1028"/>
      <c r="AK945" s="1028"/>
      <c r="AL945" s="1028"/>
      <c r="AM945" s="1028"/>
      <c r="AN945" s="1028"/>
      <c r="AO945" s="1028"/>
      <c r="AP945" s="1028"/>
      <c r="AQ945" s="1028"/>
      <c r="AR945" s="1028"/>
      <c r="AS945" s="1028"/>
    </row>
    <row r="946" spans="1:45" ht="12.75" customHeight="1">
      <c r="A946" s="1028"/>
      <c r="B946" s="1028"/>
      <c r="C946" s="1028"/>
      <c r="D946" s="1102"/>
      <c r="E946" s="1028"/>
      <c r="F946" s="1028"/>
      <c r="G946" s="1028"/>
      <c r="H946" s="1028"/>
      <c r="I946" s="1028"/>
      <c r="J946" s="1102"/>
      <c r="K946" s="1028"/>
      <c r="L946" s="1028"/>
      <c r="M946" s="1028"/>
      <c r="N946" s="1028"/>
      <c r="O946" s="1028"/>
      <c r="P946" s="1028"/>
      <c r="Q946" s="1028"/>
      <c r="R946" s="1162"/>
      <c r="S946" s="713"/>
      <c r="T946" s="747"/>
      <c r="U946" s="1028"/>
      <c r="V946" s="1102"/>
      <c r="W946" s="1165"/>
      <c r="X946" s="1028"/>
      <c r="Y946" s="1028"/>
      <c r="Z946" s="1028"/>
      <c r="AA946" s="1028"/>
      <c r="AB946" s="1028"/>
      <c r="AC946" s="1028"/>
      <c r="AD946" s="1028"/>
      <c r="AE946" s="1028"/>
      <c r="AF946" s="1028"/>
      <c r="AG946" s="1028"/>
      <c r="AH946" s="1028"/>
      <c r="AI946" s="1028"/>
      <c r="AJ946" s="1028"/>
      <c r="AK946" s="1028"/>
      <c r="AL946" s="1028"/>
      <c r="AM946" s="1028"/>
      <c r="AN946" s="1028"/>
      <c r="AO946" s="1028"/>
      <c r="AP946" s="1028"/>
      <c r="AQ946" s="1028"/>
      <c r="AR946" s="1028"/>
      <c r="AS946" s="1028"/>
    </row>
    <row r="947" spans="1:45" ht="12.75" customHeight="1">
      <c r="A947" s="1028"/>
      <c r="B947" s="1028"/>
      <c r="C947" s="1028"/>
      <c r="D947" s="1102"/>
      <c r="E947" s="1028"/>
      <c r="F947" s="1028"/>
      <c r="G947" s="1028"/>
      <c r="H947" s="1028"/>
      <c r="I947" s="1028"/>
      <c r="J947" s="1102"/>
      <c r="K947" s="1028"/>
      <c r="L947" s="1028"/>
      <c r="M947" s="1028"/>
      <c r="N947" s="1028"/>
      <c r="O947" s="1028"/>
      <c r="P947" s="1028"/>
      <c r="Q947" s="1028"/>
      <c r="R947" s="1162"/>
      <c r="S947" s="713"/>
      <c r="T947" s="747"/>
      <c r="U947" s="1028"/>
      <c r="V947" s="1102"/>
      <c r="W947" s="1165"/>
      <c r="X947" s="1028"/>
      <c r="Y947" s="1028"/>
      <c r="Z947" s="1028"/>
      <c r="AA947" s="1028"/>
      <c r="AB947" s="1028"/>
      <c r="AC947" s="1028"/>
      <c r="AD947" s="1028"/>
      <c r="AE947" s="1028"/>
      <c r="AF947" s="1028"/>
      <c r="AG947" s="1028"/>
      <c r="AH947" s="1028"/>
      <c r="AI947" s="1028"/>
      <c r="AJ947" s="1028"/>
      <c r="AK947" s="1028"/>
      <c r="AL947" s="1028"/>
      <c r="AM947" s="1028"/>
      <c r="AN947" s="1028"/>
      <c r="AO947" s="1028"/>
      <c r="AP947" s="1028"/>
      <c r="AQ947" s="1028"/>
      <c r="AR947" s="1028"/>
      <c r="AS947" s="1028"/>
    </row>
    <row r="948" spans="1:45" ht="12.75" customHeight="1">
      <c r="A948" s="1028"/>
      <c r="B948" s="1028"/>
      <c r="C948" s="1028"/>
      <c r="D948" s="1102"/>
      <c r="E948" s="1028"/>
      <c r="F948" s="1028"/>
      <c r="G948" s="1028"/>
      <c r="H948" s="1028"/>
      <c r="I948" s="1028"/>
      <c r="J948" s="1102"/>
      <c r="K948" s="1028"/>
      <c r="L948" s="1028"/>
      <c r="M948" s="1028"/>
      <c r="N948" s="1028"/>
      <c r="O948" s="1028"/>
      <c r="P948" s="1028"/>
      <c r="Q948" s="1028"/>
      <c r="R948" s="1162"/>
      <c r="S948" s="713"/>
      <c r="T948" s="747"/>
      <c r="U948" s="1028"/>
      <c r="V948" s="1102"/>
      <c r="W948" s="1165"/>
      <c r="X948" s="1028"/>
      <c r="Y948" s="1028"/>
      <c r="Z948" s="1028"/>
      <c r="AA948" s="1028"/>
      <c r="AB948" s="1028"/>
      <c r="AC948" s="1028"/>
      <c r="AD948" s="1028"/>
      <c r="AE948" s="1028"/>
      <c r="AF948" s="1028"/>
      <c r="AG948" s="1028"/>
      <c r="AH948" s="1028"/>
      <c r="AI948" s="1028"/>
      <c r="AJ948" s="1028"/>
      <c r="AK948" s="1028"/>
      <c r="AL948" s="1028"/>
      <c r="AM948" s="1028"/>
      <c r="AN948" s="1028"/>
      <c r="AO948" s="1028"/>
      <c r="AP948" s="1028"/>
      <c r="AQ948" s="1028"/>
      <c r="AR948" s="1028"/>
      <c r="AS948" s="1028"/>
    </row>
    <row r="949" spans="1:45" ht="12.75" customHeight="1">
      <c r="A949" s="1028"/>
      <c r="B949" s="1028"/>
      <c r="C949" s="1028"/>
      <c r="D949" s="1102"/>
      <c r="E949" s="1028"/>
      <c r="F949" s="1028"/>
      <c r="G949" s="1028"/>
      <c r="H949" s="1028"/>
      <c r="I949" s="1028"/>
      <c r="J949" s="1102"/>
      <c r="K949" s="1028"/>
      <c r="L949" s="1028"/>
      <c r="M949" s="1028"/>
      <c r="N949" s="1028"/>
      <c r="O949" s="1028"/>
      <c r="P949" s="1028"/>
      <c r="Q949" s="1028"/>
      <c r="R949" s="1162"/>
      <c r="S949" s="713"/>
      <c r="T949" s="747"/>
      <c r="U949" s="1028"/>
      <c r="V949" s="1102"/>
      <c r="W949" s="1165"/>
      <c r="X949" s="1028"/>
      <c r="Y949" s="1028"/>
      <c r="Z949" s="1028"/>
      <c r="AA949" s="1028"/>
      <c r="AB949" s="1028"/>
      <c r="AC949" s="1028"/>
      <c r="AD949" s="1028"/>
      <c r="AE949" s="1028"/>
      <c r="AF949" s="1028"/>
      <c r="AG949" s="1028"/>
      <c r="AH949" s="1028"/>
      <c r="AI949" s="1028"/>
      <c r="AJ949" s="1028"/>
      <c r="AK949" s="1028"/>
      <c r="AL949" s="1028"/>
      <c r="AM949" s="1028"/>
      <c r="AN949" s="1028"/>
      <c r="AO949" s="1028"/>
      <c r="AP949" s="1028"/>
      <c r="AQ949" s="1028"/>
      <c r="AR949" s="1028"/>
      <c r="AS949" s="1028"/>
    </row>
    <row r="950" spans="1:45" ht="12.75" customHeight="1">
      <c r="A950" s="1028"/>
      <c r="B950" s="1028"/>
      <c r="C950" s="1028"/>
      <c r="D950" s="1102"/>
      <c r="E950" s="1028"/>
      <c r="F950" s="1028"/>
      <c r="G950" s="1028"/>
      <c r="H950" s="1028"/>
      <c r="I950" s="1028"/>
      <c r="J950" s="1102"/>
      <c r="K950" s="1028"/>
      <c r="L950" s="1028"/>
      <c r="M950" s="1028"/>
      <c r="N950" s="1028"/>
      <c r="O950" s="1028"/>
      <c r="P950" s="1028"/>
      <c r="Q950" s="1028"/>
      <c r="R950" s="1162"/>
      <c r="S950" s="713"/>
      <c r="T950" s="747"/>
      <c r="U950" s="1028"/>
      <c r="V950" s="1102"/>
      <c r="W950" s="1165"/>
      <c r="X950" s="1028"/>
      <c r="Y950" s="1028"/>
      <c r="Z950" s="1028"/>
      <c r="AA950" s="1028"/>
      <c r="AB950" s="1028"/>
      <c r="AC950" s="1028"/>
      <c r="AD950" s="1028"/>
      <c r="AE950" s="1028"/>
      <c r="AF950" s="1028"/>
      <c r="AG950" s="1028"/>
      <c r="AH950" s="1028"/>
      <c r="AI950" s="1028"/>
      <c r="AJ950" s="1028"/>
      <c r="AK950" s="1028"/>
      <c r="AL950" s="1028"/>
      <c r="AM950" s="1028"/>
      <c r="AN950" s="1028"/>
      <c r="AO950" s="1028"/>
      <c r="AP950" s="1028"/>
      <c r="AQ950" s="1028"/>
      <c r="AR950" s="1028"/>
      <c r="AS950" s="1028"/>
    </row>
    <row r="951" spans="1:45" ht="12.75" customHeight="1">
      <c r="A951" s="1028"/>
      <c r="B951" s="1028"/>
      <c r="C951" s="1028"/>
      <c r="D951" s="1102"/>
      <c r="E951" s="1028"/>
      <c r="F951" s="1028"/>
      <c r="G951" s="1028"/>
      <c r="H951" s="1028"/>
      <c r="I951" s="1028"/>
      <c r="J951" s="1102"/>
      <c r="K951" s="1028"/>
      <c r="L951" s="1028"/>
      <c r="M951" s="1028"/>
      <c r="N951" s="1028"/>
      <c r="O951" s="1028"/>
      <c r="P951" s="1028"/>
      <c r="Q951" s="1028"/>
      <c r="R951" s="1162"/>
      <c r="S951" s="713"/>
      <c r="T951" s="747"/>
      <c r="U951" s="1028"/>
      <c r="V951" s="1102"/>
      <c r="W951" s="1165"/>
      <c r="X951" s="1028"/>
      <c r="Y951" s="1028"/>
      <c r="Z951" s="1028"/>
      <c r="AA951" s="1028"/>
      <c r="AB951" s="1028"/>
      <c r="AC951" s="1028"/>
      <c r="AD951" s="1028"/>
      <c r="AE951" s="1028"/>
      <c r="AF951" s="1028"/>
      <c r="AG951" s="1028"/>
      <c r="AH951" s="1028"/>
      <c r="AI951" s="1028"/>
      <c r="AJ951" s="1028"/>
      <c r="AK951" s="1028"/>
      <c r="AL951" s="1028"/>
      <c r="AM951" s="1028"/>
      <c r="AN951" s="1028"/>
      <c r="AO951" s="1028"/>
      <c r="AP951" s="1028"/>
      <c r="AQ951" s="1028"/>
      <c r="AR951" s="1028"/>
      <c r="AS951" s="1028"/>
    </row>
    <row r="952" spans="1:45" ht="12.75" customHeight="1">
      <c r="A952" s="1028"/>
      <c r="B952" s="1028"/>
      <c r="C952" s="1028"/>
      <c r="D952" s="1102"/>
      <c r="E952" s="1028"/>
      <c r="F952" s="1028"/>
      <c r="G952" s="1028"/>
      <c r="H952" s="1028"/>
      <c r="I952" s="1028"/>
      <c r="J952" s="1102"/>
      <c r="K952" s="1028"/>
      <c r="L952" s="1028"/>
      <c r="M952" s="1028"/>
      <c r="N952" s="1028"/>
      <c r="O952" s="1028"/>
      <c r="P952" s="1028"/>
      <c r="Q952" s="1028"/>
      <c r="R952" s="1162"/>
      <c r="S952" s="713"/>
      <c r="T952" s="747"/>
      <c r="U952" s="1028"/>
      <c r="V952" s="1102"/>
      <c r="W952" s="1165"/>
      <c r="X952" s="1028"/>
      <c r="Y952" s="1028"/>
      <c r="Z952" s="1028"/>
      <c r="AA952" s="1028"/>
      <c r="AB952" s="1028"/>
      <c r="AC952" s="1028"/>
      <c r="AD952" s="1028"/>
      <c r="AE952" s="1028"/>
      <c r="AF952" s="1028"/>
      <c r="AG952" s="1028"/>
      <c r="AH952" s="1028"/>
      <c r="AI952" s="1028"/>
      <c r="AJ952" s="1028"/>
      <c r="AK952" s="1028"/>
      <c r="AL952" s="1028"/>
      <c r="AM952" s="1028"/>
      <c r="AN952" s="1028"/>
      <c r="AO952" s="1028"/>
      <c r="AP952" s="1028"/>
      <c r="AQ952" s="1028"/>
      <c r="AR952" s="1028"/>
      <c r="AS952" s="1028"/>
    </row>
    <row r="953" spans="1:45" ht="12.75" customHeight="1">
      <c r="A953" s="1028"/>
      <c r="B953" s="1028"/>
      <c r="C953" s="1028"/>
      <c r="D953" s="1102"/>
      <c r="E953" s="1028"/>
      <c r="F953" s="1028"/>
      <c r="G953" s="1028"/>
      <c r="H953" s="1028"/>
      <c r="I953" s="1028"/>
      <c r="J953" s="1102"/>
      <c r="K953" s="1028"/>
      <c r="L953" s="1028"/>
      <c r="M953" s="1028"/>
      <c r="N953" s="1028"/>
      <c r="O953" s="1028"/>
      <c r="P953" s="1028"/>
      <c r="Q953" s="1028"/>
      <c r="R953" s="1162"/>
      <c r="S953" s="713"/>
      <c r="T953" s="747"/>
      <c r="U953" s="1028"/>
      <c r="V953" s="1102"/>
      <c r="W953" s="1165"/>
      <c r="X953" s="1028"/>
      <c r="Y953" s="1028"/>
      <c r="Z953" s="1028"/>
      <c r="AA953" s="1028"/>
      <c r="AB953" s="1028"/>
      <c r="AC953" s="1028"/>
      <c r="AD953" s="1028"/>
      <c r="AE953" s="1028"/>
      <c r="AF953" s="1028"/>
      <c r="AG953" s="1028"/>
      <c r="AH953" s="1028"/>
      <c r="AI953" s="1028"/>
      <c r="AJ953" s="1028"/>
      <c r="AK953" s="1028"/>
      <c r="AL953" s="1028"/>
      <c r="AM953" s="1028"/>
      <c r="AN953" s="1028"/>
      <c r="AO953" s="1028"/>
      <c r="AP953" s="1028"/>
      <c r="AQ953" s="1028"/>
      <c r="AR953" s="1028"/>
      <c r="AS953" s="1028"/>
    </row>
    <row r="954" spans="1:45" ht="12.75" customHeight="1">
      <c r="A954" s="1028"/>
      <c r="B954" s="1028"/>
      <c r="C954" s="1028"/>
      <c r="D954" s="1102"/>
      <c r="E954" s="1028"/>
      <c r="F954" s="1028"/>
      <c r="G954" s="1028"/>
      <c r="H954" s="1028"/>
      <c r="I954" s="1028"/>
      <c r="J954" s="1102"/>
      <c r="K954" s="1028"/>
      <c r="L954" s="1028"/>
      <c r="M954" s="1028"/>
      <c r="N954" s="1028"/>
      <c r="O954" s="1028"/>
      <c r="P954" s="1028"/>
      <c r="Q954" s="1028"/>
      <c r="R954" s="1162"/>
      <c r="S954" s="713"/>
      <c r="T954" s="747"/>
      <c r="U954" s="1028"/>
      <c r="V954" s="1102"/>
      <c r="W954" s="1165"/>
      <c r="X954" s="1028"/>
      <c r="Y954" s="1028"/>
      <c r="Z954" s="1028"/>
      <c r="AA954" s="1028"/>
      <c r="AB954" s="1028"/>
      <c r="AC954" s="1028"/>
      <c r="AD954" s="1028"/>
      <c r="AE954" s="1028"/>
      <c r="AF954" s="1028"/>
      <c r="AG954" s="1028"/>
      <c r="AH954" s="1028"/>
      <c r="AI954" s="1028"/>
      <c r="AJ954" s="1028"/>
      <c r="AK954" s="1028"/>
      <c r="AL954" s="1028"/>
      <c r="AM954" s="1028"/>
      <c r="AN954" s="1028"/>
      <c r="AO954" s="1028"/>
      <c r="AP954" s="1028"/>
      <c r="AQ954" s="1028"/>
      <c r="AR954" s="1028"/>
      <c r="AS954" s="1028"/>
    </row>
    <row r="955" spans="1:45" ht="12.75" customHeight="1">
      <c r="A955" s="1028"/>
      <c r="B955" s="1028"/>
      <c r="C955" s="1028"/>
      <c r="D955" s="1102"/>
      <c r="E955" s="1028"/>
      <c r="F955" s="1028"/>
      <c r="G955" s="1028"/>
      <c r="H955" s="1028"/>
      <c r="I955" s="1028"/>
      <c r="J955" s="1102"/>
      <c r="K955" s="1028"/>
      <c r="L955" s="1028"/>
      <c r="M955" s="1028"/>
      <c r="N955" s="1028"/>
      <c r="O955" s="1028"/>
      <c r="P955" s="1028"/>
      <c r="Q955" s="1028"/>
      <c r="R955" s="1162"/>
      <c r="S955" s="713"/>
      <c r="T955" s="747"/>
      <c r="U955" s="1028"/>
      <c r="V955" s="1102"/>
      <c r="W955" s="1165"/>
      <c r="X955" s="1028"/>
      <c r="Y955" s="1028"/>
      <c r="Z955" s="1028"/>
      <c r="AA955" s="1028"/>
      <c r="AB955" s="1028"/>
      <c r="AC955" s="1028"/>
      <c r="AD955" s="1028"/>
      <c r="AE955" s="1028"/>
      <c r="AF955" s="1028"/>
      <c r="AG955" s="1028"/>
      <c r="AH955" s="1028"/>
      <c r="AI955" s="1028"/>
      <c r="AJ955" s="1028"/>
      <c r="AK955" s="1028"/>
      <c r="AL955" s="1028"/>
      <c r="AM955" s="1028"/>
      <c r="AN955" s="1028"/>
      <c r="AO955" s="1028"/>
      <c r="AP955" s="1028"/>
      <c r="AQ955" s="1028"/>
      <c r="AR955" s="1028"/>
      <c r="AS955" s="1028"/>
    </row>
    <row r="956" spans="1:45" ht="12.75" customHeight="1">
      <c r="A956" s="1028"/>
      <c r="B956" s="1028"/>
      <c r="C956" s="1028"/>
      <c r="D956" s="1102"/>
      <c r="E956" s="1028"/>
      <c r="F956" s="1028"/>
      <c r="G956" s="1028"/>
      <c r="H956" s="1028"/>
      <c r="I956" s="1028"/>
      <c r="J956" s="1102"/>
      <c r="K956" s="1028"/>
      <c r="L956" s="1028"/>
      <c r="M956" s="1028"/>
      <c r="N956" s="1028"/>
      <c r="O956" s="1028"/>
      <c r="P956" s="1028"/>
      <c r="Q956" s="1028"/>
      <c r="R956" s="1162"/>
      <c r="S956" s="713"/>
      <c r="T956" s="747"/>
      <c r="U956" s="1028"/>
      <c r="V956" s="1102"/>
      <c r="W956" s="1165"/>
      <c r="X956" s="1028"/>
      <c r="Y956" s="1028"/>
      <c r="Z956" s="1028"/>
      <c r="AA956" s="1028"/>
      <c r="AB956" s="1028"/>
      <c r="AC956" s="1028"/>
      <c r="AD956" s="1028"/>
      <c r="AE956" s="1028"/>
      <c r="AF956" s="1028"/>
      <c r="AG956" s="1028"/>
      <c r="AH956" s="1028"/>
      <c r="AI956" s="1028"/>
      <c r="AJ956" s="1028"/>
      <c r="AK956" s="1028"/>
      <c r="AL956" s="1028"/>
      <c r="AM956" s="1028"/>
      <c r="AN956" s="1028"/>
      <c r="AO956" s="1028"/>
      <c r="AP956" s="1028"/>
      <c r="AQ956" s="1028"/>
      <c r="AR956" s="1028"/>
      <c r="AS956" s="1028"/>
    </row>
    <row r="957" spans="1:45" ht="12.75" customHeight="1">
      <c r="A957" s="1028"/>
      <c r="B957" s="1028"/>
      <c r="C957" s="1028"/>
      <c r="D957" s="1102"/>
      <c r="E957" s="1028"/>
      <c r="F957" s="1028"/>
      <c r="G957" s="1028"/>
      <c r="H957" s="1028"/>
      <c r="I957" s="1028"/>
      <c r="J957" s="1102"/>
      <c r="K957" s="1028"/>
      <c r="L957" s="1028"/>
      <c r="M957" s="1028"/>
      <c r="N957" s="1028"/>
      <c r="O957" s="1028"/>
      <c r="P957" s="1028"/>
      <c r="Q957" s="1028"/>
      <c r="R957" s="1162"/>
      <c r="S957" s="713"/>
      <c r="T957" s="747"/>
      <c r="U957" s="1028"/>
      <c r="V957" s="1102"/>
      <c r="W957" s="1165"/>
      <c r="X957" s="1028"/>
      <c r="Y957" s="1028"/>
      <c r="Z957" s="1028"/>
      <c r="AA957" s="1028"/>
      <c r="AB957" s="1028"/>
      <c r="AC957" s="1028"/>
      <c r="AD957" s="1028"/>
      <c r="AE957" s="1028"/>
      <c r="AF957" s="1028"/>
      <c r="AG957" s="1028"/>
      <c r="AH957" s="1028"/>
      <c r="AI957" s="1028"/>
      <c r="AJ957" s="1028"/>
      <c r="AK957" s="1028"/>
      <c r="AL957" s="1028"/>
      <c r="AM957" s="1028"/>
      <c r="AN957" s="1028"/>
      <c r="AO957" s="1028"/>
      <c r="AP957" s="1028"/>
      <c r="AQ957" s="1028"/>
      <c r="AR957" s="1028"/>
      <c r="AS957" s="1028"/>
    </row>
    <row r="958" spans="1:45" ht="12.75" customHeight="1">
      <c r="A958" s="1028"/>
      <c r="B958" s="1028"/>
      <c r="C958" s="1028"/>
      <c r="D958" s="1102"/>
      <c r="E958" s="1028"/>
      <c r="F958" s="1028"/>
      <c r="G958" s="1028"/>
      <c r="H958" s="1028"/>
      <c r="I958" s="1028"/>
      <c r="J958" s="1102"/>
      <c r="K958" s="1028"/>
      <c r="L958" s="1028"/>
      <c r="M958" s="1028"/>
      <c r="N958" s="1028"/>
      <c r="O958" s="1028"/>
      <c r="P958" s="1028"/>
      <c r="Q958" s="1028"/>
      <c r="R958" s="1162"/>
      <c r="S958" s="713"/>
      <c r="T958" s="747"/>
      <c r="U958" s="1028"/>
      <c r="V958" s="1102"/>
      <c r="W958" s="1165"/>
      <c r="X958" s="1028"/>
      <c r="Y958" s="1028"/>
      <c r="Z958" s="1028"/>
      <c r="AA958" s="1028"/>
      <c r="AB958" s="1028"/>
      <c r="AC958" s="1028"/>
      <c r="AD958" s="1028"/>
      <c r="AE958" s="1028"/>
      <c r="AF958" s="1028"/>
      <c r="AG958" s="1028"/>
      <c r="AH958" s="1028"/>
      <c r="AI958" s="1028"/>
      <c r="AJ958" s="1028"/>
      <c r="AK958" s="1028"/>
      <c r="AL958" s="1028"/>
      <c r="AM958" s="1028"/>
      <c r="AN958" s="1028"/>
      <c r="AO958" s="1028"/>
      <c r="AP958" s="1028"/>
      <c r="AQ958" s="1028"/>
      <c r="AR958" s="1028"/>
      <c r="AS958" s="1028"/>
    </row>
    <row r="959" spans="1:45" ht="12.75" customHeight="1">
      <c r="A959" s="1028"/>
      <c r="B959" s="1028"/>
      <c r="C959" s="1028"/>
      <c r="D959" s="1102"/>
      <c r="E959" s="1028"/>
      <c r="F959" s="1028"/>
      <c r="G959" s="1028"/>
      <c r="H959" s="1028"/>
      <c r="I959" s="1028"/>
      <c r="J959" s="1102"/>
      <c r="K959" s="1028"/>
      <c r="L959" s="1028"/>
      <c r="M959" s="1028"/>
      <c r="N959" s="1028"/>
      <c r="O959" s="1028"/>
      <c r="P959" s="1028"/>
      <c r="Q959" s="1028"/>
      <c r="R959" s="1162"/>
      <c r="S959" s="713"/>
      <c r="T959" s="747"/>
      <c r="U959" s="1028"/>
      <c r="V959" s="1102"/>
      <c r="W959" s="1165"/>
      <c r="X959" s="1028"/>
      <c r="Y959" s="1028"/>
      <c r="Z959" s="1028"/>
      <c r="AA959" s="1028"/>
      <c r="AB959" s="1028"/>
      <c r="AC959" s="1028"/>
      <c r="AD959" s="1028"/>
      <c r="AE959" s="1028"/>
      <c r="AF959" s="1028"/>
      <c r="AG959" s="1028"/>
      <c r="AH959" s="1028"/>
      <c r="AI959" s="1028"/>
      <c r="AJ959" s="1028"/>
      <c r="AK959" s="1028"/>
      <c r="AL959" s="1028"/>
      <c r="AM959" s="1028"/>
      <c r="AN959" s="1028"/>
      <c r="AO959" s="1028"/>
      <c r="AP959" s="1028"/>
      <c r="AQ959" s="1028"/>
      <c r="AR959" s="1028"/>
      <c r="AS959" s="1028"/>
    </row>
    <row r="960" spans="1:45" ht="12.75" customHeight="1">
      <c r="A960" s="1028"/>
      <c r="B960" s="1028"/>
      <c r="C960" s="1028"/>
      <c r="D960" s="1102"/>
      <c r="E960" s="1028"/>
      <c r="F960" s="1028"/>
      <c r="G960" s="1028"/>
      <c r="H960" s="1028"/>
      <c r="I960" s="1028"/>
      <c r="J960" s="1102"/>
      <c r="K960" s="1028"/>
      <c r="L960" s="1028"/>
      <c r="M960" s="1028"/>
      <c r="N960" s="1028"/>
      <c r="O960" s="1028"/>
      <c r="P960" s="1028"/>
      <c r="Q960" s="1028"/>
      <c r="R960" s="1162"/>
      <c r="S960" s="713"/>
      <c r="T960" s="747"/>
      <c r="U960" s="1028"/>
      <c r="V960" s="1102"/>
      <c r="W960" s="1165"/>
      <c r="X960" s="1028"/>
      <c r="Y960" s="1028"/>
      <c r="Z960" s="1028"/>
      <c r="AA960" s="1028"/>
      <c r="AB960" s="1028"/>
      <c r="AC960" s="1028"/>
      <c r="AD960" s="1028"/>
      <c r="AE960" s="1028"/>
      <c r="AF960" s="1028"/>
      <c r="AG960" s="1028"/>
      <c r="AH960" s="1028"/>
      <c r="AI960" s="1028"/>
      <c r="AJ960" s="1028"/>
      <c r="AK960" s="1028"/>
      <c r="AL960" s="1028"/>
      <c r="AM960" s="1028"/>
      <c r="AN960" s="1028"/>
      <c r="AO960" s="1028"/>
      <c r="AP960" s="1028"/>
      <c r="AQ960" s="1028"/>
      <c r="AR960" s="1028"/>
      <c r="AS960" s="1028"/>
    </row>
    <row r="961" spans="1:45" ht="12.75" customHeight="1">
      <c r="A961" s="1028"/>
      <c r="B961" s="1028"/>
      <c r="C961" s="1028"/>
      <c r="D961" s="1102"/>
      <c r="E961" s="1028"/>
      <c r="F961" s="1028"/>
      <c r="G961" s="1028"/>
      <c r="H961" s="1028"/>
      <c r="I961" s="1028"/>
      <c r="J961" s="1102"/>
      <c r="K961" s="1028"/>
      <c r="L961" s="1028"/>
      <c r="M961" s="1028"/>
      <c r="N961" s="1028"/>
      <c r="O961" s="1028"/>
      <c r="P961" s="1028"/>
      <c r="Q961" s="1028"/>
      <c r="R961" s="1162"/>
      <c r="S961" s="713"/>
      <c r="T961" s="747"/>
      <c r="U961" s="1028"/>
      <c r="V961" s="1102"/>
      <c r="W961" s="1165"/>
      <c r="X961" s="1028"/>
      <c r="Y961" s="1028"/>
      <c r="Z961" s="1028"/>
      <c r="AA961" s="1028"/>
      <c r="AB961" s="1028"/>
      <c r="AC961" s="1028"/>
      <c r="AD961" s="1028"/>
      <c r="AE961" s="1028"/>
      <c r="AF961" s="1028"/>
      <c r="AG961" s="1028"/>
      <c r="AH961" s="1028"/>
      <c r="AI961" s="1028"/>
      <c r="AJ961" s="1028"/>
      <c r="AK961" s="1028"/>
      <c r="AL961" s="1028"/>
      <c r="AM961" s="1028"/>
      <c r="AN961" s="1028"/>
      <c r="AO961" s="1028"/>
      <c r="AP961" s="1028"/>
      <c r="AQ961" s="1028"/>
      <c r="AR961" s="1028"/>
      <c r="AS961" s="1028"/>
    </row>
    <row r="962" spans="1:45" ht="12.75" customHeight="1">
      <c r="A962" s="1028"/>
      <c r="B962" s="1028"/>
      <c r="C962" s="1028"/>
      <c r="D962" s="1102"/>
      <c r="E962" s="1028"/>
      <c r="F962" s="1028"/>
      <c r="G962" s="1028"/>
      <c r="H962" s="1028"/>
      <c r="I962" s="1028"/>
      <c r="J962" s="1102"/>
      <c r="K962" s="1028"/>
      <c r="L962" s="1028"/>
      <c r="M962" s="1028"/>
      <c r="N962" s="1028"/>
      <c r="O962" s="1028"/>
      <c r="P962" s="1028"/>
      <c r="Q962" s="1028"/>
      <c r="R962" s="1162"/>
      <c r="S962" s="713"/>
      <c r="T962" s="747"/>
      <c r="U962" s="1028"/>
      <c r="V962" s="1102"/>
      <c r="W962" s="1165"/>
      <c r="X962" s="1028"/>
      <c r="Y962" s="1028"/>
      <c r="Z962" s="1028"/>
      <c r="AA962" s="1028"/>
      <c r="AB962" s="1028"/>
      <c r="AC962" s="1028"/>
      <c r="AD962" s="1028"/>
      <c r="AE962" s="1028"/>
      <c r="AF962" s="1028"/>
      <c r="AG962" s="1028"/>
      <c r="AH962" s="1028"/>
      <c r="AI962" s="1028"/>
      <c r="AJ962" s="1028"/>
      <c r="AK962" s="1028"/>
      <c r="AL962" s="1028"/>
      <c r="AM962" s="1028"/>
      <c r="AN962" s="1028"/>
      <c r="AO962" s="1028"/>
      <c r="AP962" s="1028"/>
      <c r="AQ962" s="1028"/>
      <c r="AR962" s="1028"/>
      <c r="AS962" s="1028"/>
    </row>
    <row r="963" spans="1:45" ht="12.75" customHeight="1">
      <c r="A963" s="1028"/>
      <c r="B963" s="1028"/>
      <c r="C963" s="1028"/>
      <c r="D963" s="1102"/>
      <c r="E963" s="1028"/>
      <c r="F963" s="1028"/>
      <c r="G963" s="1028"/>
      <c r="H963" s="1028"/>
      <c r="I963" s="1028"/>
      <c r="J963" s="1102"/>
      <c r="K963" s="1028"/>
      <c r="L963" s="1028"/>
      <c r="M963" s="1028"/>
      <c r="N963" s="1028"/>
      <c r="O963" s="1028"/>
      <c r="P963" s="1028"/>
      <c r="Q963" s="1028"/>
      <c r="R963" s="1162"/>
      <c r="S963" s="713"/>
      <c r="T963" s="747"/>
      <c r="U963" s="1028"/>
      <c r="V963" s="1102"/>
      <c r="W963" s="1165"/>
      <c r="X963" s="1028"/>
      <c r="Y963" s="1028"/>
      <c r="Z963" s="1028"/>
      <c r="AA963" s="1028"/>
      <c r="AB963" s="1028"/>
      <c r="AC963" s="1028"/>
      <c r="AD963" s="1028"/>
      <c r="AE963" s="1028"/>
      <c r="AF963" s="1028"/>
      <c r="AG963" s="1028"/>
      <c r="AH963" s="1028"/>
      <c r="AI963" s="1028"/>
      <c r="AJ963" s="1028"/>
      <c r="AK963" s="1028"/>
      <c r="AL963" s="1028"/>
      <c r="AM963" s="1028"/>
      <c r="AN963" s="1028"/>
      <c r="AO963" s="1028"/>
      <c r="AP963" s="1028"/>
      <c r="AQ963" s="1028"/>
      <c r="AR963" s="1028"/>
      <c r="AS963" s="1028"/>
    </row>
    <row r="964" spans="1:45" ht="12.75" customHeight="1">
      <c r="A964" s="1028"/>
      <c r="B964" s="1028"/>
      <c r="C964" s="1028"/>
      <c r="D964" s="1102"/>
      <c r="E964" s="1028"/>
      <c r="F964" s="1028"/>
      <c r="G964" s="1028"/>
      <c r="H964" s="1028"/>
      <c r="I964" s="1028"/>
      <c r="J964" s="1102"/>
      <c r="K964" s="1028"/>
      <c r="L964" s="1028"/>
      <c r="M964" s="1028"/>
      <c r="N964" s="1028"/>
      <c r="O964" s="1028"/>
      <c r="P964" s="1028"/>
      <c r="Q964" s="1028"/>
      <c r="R964" s="1162"/>
      <c r="S964" s="713"/>
      <c r="T964" s="747"/>
      <c r="U964" s="1028"/>
      <c r="V964" s="1102"/>
      <c r="W964" s="1165"/>
      <c r="X964" s="1028"/>
      <c r="Y964" s="1028"/>
      <c r="Z964" s="1028"/>
      <c r="AA964" s="1028"/>
      <c r="AB964" s="1028"/>
      <c r="AC964" s="1028"/>
      <c r="AD964" s="1028"/>
      <c r="AE964" s="1028"/>
      <c r="AF964" s="1028"/>
      <c r="AG964" s="1028"/>
      <c r="AH964" s="1028"/>
      <c r="AI964" s="1028"/>
      <c r="AJ964" s="1028"/>
      <c r="AK964" s="1028"/>
      <c r="AL964" s="1028"/>
      <c r="AM964" s="1028"/>
      <c r="AN964" s="1028"/>
      <c r="AO964" s="1028"/>
      <c r="AP964" s="1028"/>
      <c r="AQ964" s="1028"/>
      <c r="AR964" s="1028"/>
      <c r="AS964" s="1028"/>
    </row>
    <row r="965" spans="1:45" ht="12.75" customHeight="1">
      <c r="A965" s="1028"/>
      <c r="B965" s="1028"/>
      <c r="C965" s="1028"/>
      <c r="D965" s="1102"/>
      <c r="E965" s="1028"/>
      <c r="F965" s="1028"/>
      <c r="G965" s="1028"/>
      <c r="H965" s="1028"/>
      <c r="I965" s="1028"/>
      <c r="J965" s="1102"/>
      <c r="K965" s="1028"/>
      <c r="L965" s="1028"/>
      <c r="M965" s="1028"/>
      <c r="N965" s="1028"/>
      <c r="O965" s="1028"/>
      <c r="P965" s="1028"/>
      <c r="Q965" s="1028"/>
      <c r="R965" s="1162"/>
      <c r="S965" s="713"/>
      <c r="T965" s="747"/>
      <c r="U965" s="1028"/>
      <c r="V965" s="1102"/>
      <c r="W965" s="1165"/>
      <c r="X965" s="1028"/>
      <c r="Y965" s="1028"/>
      <c r="Z965" s="1028"/>
      <c r="AA965" s="1028"/>
      <c r="AB965" s="1028"/>
      <c r="AC965" s="1028"/>
      <c r="AD965" s="1028"/>
      <c r="AE965" s="1028"/>
      <c r="AF965" s="1028"/>
      <c r="AG965" s="1028"/>
      <c r="AH965" s="1028"/>
      <c r="AI965" s="1028"/>
      <c r="AJ965" s="1028"/>
      <c r="AK965" s="1028"/>
      <c r="AL965" s="1028"/>
      <c r="AM965" s="1028"/>
      <c r="AN965" s="1028"/>
      <c r="AO965" s="1028"/>
      <c r="AP965" s="1028"/>
      <c r="AQ965" s="1028"/>
      <c r="AR965" s="1028"/>
      <c r="AS965" s="1028"/>
    </row>
    <row r="966" spans="1:45" ht="12.75" customHeight="1">
      <c r="A966" s="1028"/>
      <c r="B966" s="1028"/>
      <c r="C966" s="1028"/>
      <c r="D966" s="1102"/>
      <c r="E966" s="1028"/>
      <c r="F966" s="1028"/>
      <c r="G966" s="1028"/>
      <c r="H966" s="1028"/>
      <c r="I966" s="1028"/>
      <c r="J966" s="1102"/>
      <c r="K966" s="1028"/>
      <c r="L966" s="1028"/>
      <c r="M966" s="1028"/>
      <c r="N966" s="1028"/>
      <c r="O966" s="1028"/>
      <c r="P966" s="1028"/>
      <c r="Q966" s="1028"/>
      <c r="R966" s="1162"/>
      <c r="S966" s="713"/>
      <c r="T966" s="747"/>
      <c r="U966" s="1028"/>
      <c r="V966" s="1102"/>
      <c r="W966" s="1165"/>
      <c r="X966" s="1028"/>
      <c r="Y966" s="1028"/>
      <c r="Z966" s="1028"/>
      <c r="AA966" s="1028"/>
      <c r="AB966" s="1028"/>
      <c r="AC966" s="1028"/>
      <c r="AD966" s="1028"/>
      <c r="AE966" s="1028"/>
      <c r="AF966" s="1028"/>
      <c r="AG966" s="1028"/>
      <c r="AH966" s="1028"/>
      <c r="AI966" s="1028"/>
      <c r="AJ966" s="1028"/>
      <c r="AK966" s="1028"/>
      <c r="AL966" s="1028"/>
      <c r="AM966" s="1028"/>
      <c r="AN966" s="1028"/>
      <c r="AO966" s="1028"/>
      <c r="AP966" s="1028"/>
      <c r="AQ966" s="1028"/>
      <c r="AR966" s="1028"/>
      <c r="AS966" s="1028"/>
    </row>
    <row r="967" spans="1:45" ht="12.75" customHeight="1">
      <c r="A967" s="1028"/>
      <c r="B967" s="1028"/>
      <c r="C967" s="1028"/>
      <c r="D967" s="1102"/>
      <c r="E967" s="1028"/>
      <c r="F967" s="1028"/>
      <c r="G967" s="1028"/>
      <c r="H967" s="1028"/>
      <c r="I967" s="1028"/>
      <c r="J967" s="1102"/>
      <c r="K967" s="1028"/>
      <c r="L967" s="1028"/>
      <c r="M967" s="1028"/>
      <c r="N967" s="1028"/>
      <c r="O967" s="1028"/>
      <c r="P967" s="1028"/>
      <c r="Q967" s="1028"/>
      <c r="R967" s="1162"/>
      <c r="S967" s="713"/>
      <c r="T967" s="747"/>
      <c r="U967" s="1028"/>
      <c r="V967" s="1102"/>
      <c r="W967" s="1165"/>
      <c r="X967" s="1028"/>
      <c r="Y967" s="1028"/>
      <c r="Z967" s="1028"/>
      <c r="AA967" s="1028"/>
      <c r="AB967" s="1028"/>
      <c r="AC967" s="1028"/>
      <c r="AD967" s="1028"/>
      <c r="AE967" s="1028"/>
      <c r="AF967" s="1028"/>
      <c r="AG967" s="1028"/>
      <c r="AH967" s="1028"/>
      <c r="AI967" s="1028"/>
      <c r="AJ967" s="1028"/>
      <c r="AK967" s="1028"/>
      <c r="AL967" s="1028"/>
      <c r="AM967" s="1028"/>
      <c r="AN967" s="1028"/>
      <c r="AO967" s="1028"/>
      <c r="AP967" s="1028"/>
      <c r="AQ967" s="1028"/>
      <c r="AR967" s="1028"/>
      <c r="AS967" s="1028"/>
    </row>
    <row r="968" spans="1:45" ht="12.75" customHeight="1">
      <c r="A968" s="1028"/>
      <c r="B968" s="1028"/>
      <c r="C968" s="1028"/>
      <c r="D968" s="1102"/>
      <c r="E968" s="1028"/>
      <c r="F968" s="1028"/>
      <c r="G968" s="1028"/>
      <c r="H968" s="1028"/>
      <c r="I968" s="1028"/>
      <c r="J968" s="1102"/>
      <c r="K968" s="1028"/>
      <c r="L968" s="1028"/>
      <c r="M968" s="1028"/>
      <c r="N968" s="1028"/>
      <c r="O968" s="1028"/>
      <c r="P968" s="1028"/>
      <c r="Q968" s="1028"/>
      <c r="R968" s="1162"/>
      <c r="S968" s="713"/>
      <c r="T968" s="747"/>
      <c r="U968" s="1028"/>
      <c r="V968" s="1102"/>
      <c r="W968" s="1165"/>
      <c r="X968" s="1028"/>
      <c r="Y968" s="1028"/>
      <c r="Z968" s="1028"/>
      <c r="AA968" s="1028"/>
      <c r="AB968" s="1028"/>
      <c r="AC968" s="1028"/>
      <c r="AD968" s="1028"/>
      <c r="AE968" s="1028"/>
      <c r="AF968" s="1028"/>
      <c r="AG968" s="1028"/>
      <c r="AH968" s="1028"/>
      <c r="AI968" s="1028"/>
      <c r="AJ968" s="1028"/>
      <c r="AK968" s="1028"/>
      <c r="AL968" s="1028"/>
      <c r="AM968" s="1028"/>
      <c r="AN968" s="1028"/>
      <c r="AO968" s="1028"/>
      <c r="AP968" s="1028"/>
      <c r="AQ968" s="1028"/>
      <c r="AR968" s="1028"/>
      <c r="AS968" s="1028"/>
    </row>
    <row r="969" spans="1:45" ht="12.75" customHeight="1">
      <c r="A969" s="1028"/>
      <c r="B969" s="1028"/>
      <c r="C969" s="1028"/>
      <c r="D969" s="1102"/>
      <c r="E969" s="1028"/>
      <c r="F969" s="1028"/>
      <c r="G969" s="1028"/>
      <c r="H969" s="1028"/>
      <c r="I969" s="1028"/>
      <c r="J969" s="1102"/>
      <c r="K969" s="1028"/>
      <c r="L969" s="1028"/>
      <c r="M969" s="1028"/>
      <c r="N969" s="1028"/>
      <c r="O969" s="1028"/>
      <c r="P969" s="1028"/>
      <c r="Q969" s="1028"/>
      <c r="R969" s="1162"/>
      <c r="S969" s="713"/>
      <c r="T969" s="747"/>
      <c r="U969" s="1028"/>
      <c r="V969" s="1102"/>
      <c r="W969" s="1165"/>
      <c r="X969" s="1028"/>
      <c r="Y969" s="1028"/>
      <c r="Z969" s="1028"/>
      <c r="AA969" s="1028"/>
      <c r="AB969" s="1028"/>
      <c r="AC969" s="1028"/>
      <c r="AD969" s="1028"/>
      <c r="AE969" s="1028"/>
      <c r="AF969" s="1028"/>
      <c r="AG969" s="1028"/>
      <c r="AH969" s="1028"/>
      <c r="AI969" s="1028"/>
      <c r="AJ969" s="1028"/>
      <c r="AK969" s="1028"/>
      <c r="AL969" s="1028"/>
      <c r="AM969" s="1028"/>
      <c r="AN969" s="1028"/>
      <c r="AO969" s="1028"/>
      <c r="AP969" s="1028"/>
      <c r="AQ969" s="1028"/>
      <c r="AR969" s="1028"/>
      <c r="AS969" s="1028"/>
    </row>
    <row r="970" spans="1:45" ht="12.75" customHeight="1">
      <c r="A970" s="1028"/>
      <c r="B970" s="1028"/>
      <c r="C970" s="1028"/>
      <c r="D970" s="1102"/>
      <c r="E970" s="1028"/>
      <c r="F970" s="1028"/>
      <c r="G970" s="1028"/>
      <c r="H970" s="1028"/>
      <c r="I970" s="1028"/>
      <c r="J970" s="1102"/>
      <c r="K970" s="1028"/>
      <c r="L970" s="1028"/>
      <c r="M970" s="1028"/>
      <c r="N970" s="1028"/>
      <c r="O970" s="1028"/>
      <c r="P970" s="1028"/>
      <c r="Q970" s="1028"/>
      <c r="R970" s="1162"/>
      <c r="S970" s="713"/>
      <c r="T970" s="747"/>
      <c r="U970" s="1028"/>
      <c r="V970" s="1102"/>
      <c r="W970" s="1165"/>
      <c r="X970" s="1028"/>
      <c r="Y970" s="1028"/>
      <c r="Z970" s="1028"/>
      <c r="AA970" s="1028"/>
      <c r="AB970" s="1028"/>
      <c r="AC970" s="1028"/>
      <c r="AD970" s="1028"/>
      <c r="AE970" s="1028"/>
      <c r="AF970" s="1028"/>
      <c r="AG970" s="1028"/>
      <c r="AH970" s="1028"/>
      <c r="AI970" s="1028"/>
      <c r="AJ970" s="1028"/>
      <c r="AK970" s="1028"/>
      <c r="AL970" s="1028"/>
      <c r="AM970" s="1028"/>
      <c r="AN970" s="1028"/>
      <c r="AO970" s="1028"/>
      <c r="AP970" s="1028"/>
      <c r="AQ970" s="1028"/>
      <c r="AR970" s="1028"/>
      <c r="AS970" s="1028"/>
    </row>
    <row r="971" spans="1:45" ht="12.75" customHeight="1">
      <c r="A971" s="1028"/>
      <c r="B971" s="1028"/>
      <c r="C971" s="1028"/>
      <c r="D971" s="1102"/>
      <c r="E971" s="1028"/>
      <c r="F971" s="1028"/>
      <c r="G971" s="1028"/>
      <c r="H971" s="1028"/>
      <c r="I971" s="1028"/>
      <c r="J971" s="1102"/>
      <c r="K971" s="1028"/>
      <c r="L971" s="1028"/>
      <c r="M971" s="1028"/>
      <c r="N971" s="1028"/>
      <c r="O971" s="1028"/>
      <c r="P971" s="1028"/>
      <c r="Q971" s="1028"/>
      <c r="R971" s="1162"/>
      <c r="S971" s="713"/>
      <c r="T971" s="747"/>
      <c r="U971" s="1028"/>
      <c r="V971" s="1102"/>
      <c r="W971" s="1165"/>
      <c r="X971" s="1028"/>
      <c r="Y971" s="1028"/>
      <c r="Z971" s="1028"/>
      <c r="AA971" s="1028"/>
      <c r="AB971" s="1028"/>
      <c r="AC971" s="1028"/>
      <c r="AD971" s="1028"/>
      <c r="AE971" s="1028"/>
      <c r="AF971" s="1028"/>
      <c r="AG971" s="1028"/>
      <c r="AH971" s="1028"/>
      <c r="AI971" s="1028"/>
      <c r="AJ971" s="1028"/>
      <c r="AK971" s="1028"/>
      <c r="AL971" s="1028"/>
      <c r="AM971" s="1028"/>
      <c r="AN971" s="1028"/>
      <c r="AO971" s="1028"/>
      <c r="AP971" s="1028"/>
      <c r="AQ971" s="1028"/>
      <c r="AR971" s="1028"/>
      <c r="AS971" s="1028"/>
    </row>
    <row r="972" spans="1:45" ht="12.75" customHeight="1">
      <c r="A972" s="1028"/>
      <c r="B972" s="1028"/>
      <c r="C972" s="1028"/>
      <c r="D972" s="1102"/>
      <c r="E972" s="1028"/>
      <c r="F972" s="1028"/>
      <c r="G972" s="1028"/>
      <c r="H972" s="1028"/>
      <c r="I972" s="1028"/>
      <c r="J972" s="1102"/>
      <c r="K972" s="1028"/>
      <c r="L972" s="1028"/>
      <c r="M972" s="1028"/>
      <c r="N972" s="1028"/>
      <c r="O972" s="1028"/>
      <c r="P972" s="1028"/>
      <c r="Q972" s="1028"/>
      <c r="R972" s="1162"/>
      <c r="S972" s="713"/>
      <c r="T972" s="747"/>
      <c r="U972" s="1028"/>
      <c r="V972" s="1102"/>
      <c r="W972" s="1165"/>
      <c r="X972" s="1028"/>
      <c r="Y972" s="1028"/>
      <c r="Z972" s="1028"/>
      <c r="AA972" s="1028"/>
      <c r="AB972" s="1028"/>
      <c r="AC972" s="1028"/>
      <c r="AD972" s="1028"/>
      <c r="AE972" s="1028"/>
      <c r="AF972" s="1028"/>
      <c r="AG972" s="1028"/>
      <c r="AH972" s="1028"/>
      <c r="AI972" s="1028"/>
      <c r="AJ972" s="1028"/>
      <c r="AK972" s="1028"/>
      <c r="AL972" s="1028"/>
      <c r="AM972" s="1028"/>
      <c r="AN972" s="1028"/>
      <c r="AO972" s="1028"/>
      <c r="AP972" s="1028"/>
      <c r="AQ972" s="1028"/>
      <c r="AR972" s="1028"/>
      <c r="AS972" s="1028"/>
    </row>
    <row r="973" spans="1:45" ht="12.75" customHeight="1">
      <c r="A973" s="1028"/>
      <c r="B973" s="1028"/>
      <c r="C973" s="1028"/>
      <c r="D973" s="1102"/>
      <c r="E973" s="1028"/>
      <c r="F973" s="1028"/>
      <c r="G973" s="1028"/>
      <c r="H973" s="1028"/>
      <c r="I973" s="1028"/>
      <c r="J973" s="1102"/>
      <c r="K973" s="1028"/>
      <c r="L973" s="1028"/>
      <c r="M973" s="1028"/>
      <c r="N973" s="1028"/>
      <c r="O973" s="1028"/>
      <c r="P973" s="1028"/>
      <c r="Q973" s="1028"/>
      <c r="R973" s="1162"/>
      <c r="S973" s="713"/>
      <c r="T973" s="747"/>
      <c r="U973" s="1028"/>
      <c r="V973" s="1102"/>
      <c r="W973" s="1165"/>
      <c r="X973" s="1028"/>
      <c r="Y973" s="1028"/>
      <c r="Z973" s="1028"/>
      <c r="AA973" s="1028"/>
      <c r="AB973" s="1028"/>
      <c r="AC973" s="1028"/>
      <c r="AD973" s="1028"/>
      <c r="AE973" s="1028"/>
      <c r="AF973" s="1028"/>
      <c r="AG973" s="1028"/>
      <c r="AH973" s="1028"/>
      <c r="AI973" s="1028"/>
      <c r="AJ973" s="1028"/>
      <c r="AK973" s="1028"/>
      <c r="AL973" s="1028"/>
      <c r="AM973" s="1028"/>
      <c r="AN973" s="1028"/>
      <c r="AO973" s="1028"/>
      <c r="AP973" s="1028"/>
      <c r="AQ973" s="1028"/>
      <c r="AR973" s="1028"/>
      <c r="AS973" s="1028"/>
    </row>
    <row r="974" spans="1:45" ht="12.75" customHeight="1">
      <c r="A974" s="1028"/>
      <c r="B974" s="1028"/>
      <c r="C974" s="1028"/>
      <c r="D974" s="1102"/>
      <c r="E974" s="1028"/>
      <c r="F974" s="1028"/>
      <c r="G974" s="1028"/>
      <c r="H974" s="1028"/>
      <c r="I974" s="1028"/>
      <c r="J974" s="1102"/>
      <c r="K974" s="1028"/>
      <c r="L974" s="1028"/>
      <c r="M974" s="1028"/>
      <c r="N974" s="1028"/>
      <c r="O974" s="1028"/>
      <c r="P974" s="1028"/>
      <c r="Q974" s="1028"/>
      <c r="R974" s="1162"/>
      <c r="S974" s="713"/>
      <c r="T974" s="747"/>
      <c r="U974" s="1028"/>
      <c r="V974" s="1102"/>
      <c r="W974" s="1165"/>
      <c r="X974" s="1028"/>
      <c r="Y974" s="1028"/>
      <c r="Z974" s="1028"/>
      <c r="AA974" s="1028"/>
      <c r="AB974" s="1028"/>
      <c r="AC974" s="1028"/>
      <c r="AD974" s="1028"/>
      <c r="AE974" s="1028"/>
      <c r="AF974" s="1028"/>
      <c r="AG974" s="1028"/>
      <c r="AH974" s="1028"/>
      <c r="AI974" s="1028"/>
      <c r="AJ974" s="1028"/>
      <c r="AK974" s="1028"/>
      <c r="AL974" s="1028"/>
      <c r="AM974" s="1028"/>
      <c r="AN974" s="1028"/>
      <c r="AO974" s="1028"/>
      <c r="AP974" s="1028"/>
      <c r="AQ974" s="1028"/>
      <c r="AR974" s="1028"/>
      <c r="AS974" s="1028"/>
    </row>
    <row r="975" spans="1:45" ht="12.75" customHeight="1">
      <c r="A975" s="1028"/>
      <c r="B975" s="1028"/>
      <c r="C975" s="1028"/>
      <c r="D975" s="1102"/>
      <c r="E975" s="1028"/>
      <c r="F975" s="1028"/>
      <c r="G975" s="1028"/>
      <c r="H975" s="1028"/>
      <c r="I975" s="1028"/>
      <c r="J975" s="1102"/>
      <c r="K975" s="1028"/>
      <c r="L975" s="1028"/>
      <c r="M975" s="1028"/>
      <c r="N975" s="1028"/>
      <c r="O975" s="1028"/>
      <c r="P975" s="1028"/>
      <c r="Q975" s="1028"/>
      <c r="R975" s="1162"/>
      <c r="S975" s="713"/>
      <c r="T975" s="747"/>
      <c r="U975" s="1028"/>
      <c r="V975" s="1102"/>
      <c r="W975" s="1165"/>
      <c r="X975" s="1028"/>
      <c r="Y975" s="1028"/>
      <c r="Z975" s="1028"/>
      <c r="AA975" s="1028"/>
      <c r="AB975" s="1028"/>
      <c r="AC975" s="1028"/>
      <c r="AD975" s="1028"/>
      <c r="AE975" s="1028"/>
      <c r="AF975" s="1028"/>
      <c r="AG975" s="1028"/>
      <c r="AH975" s="1028"/>
      <c r="AI975" s="1028"/>
      <c r="AJ975" s="1028"/>
      <c r="AK975" s="1028"/>
      <c r="AL975" s="1028"/>
      <c r="AM975" s="1028"/>
      <c r="AN975" s="1028"/>
      <c r="AO975" s="1028"/>
      <c r="AP975" s="1028"/>
      <c r="AQ975" s="1028"/>
      <c r="AR975" s="1028"/>
      <c r="AS975" s="1028"/>
    </row>
    <row r="976" spans="1:45" ht="12.75" customHeight="1">
      <c r="A976" s="1028"/>
      <c r="B976" s="1028"/>
      <c r="C976" s="1028"/>
      <c r="D976" s="1102"/>
      <c r="E976" s="1028"/>
      <c r="F976" s="1028"/>
      <c r="G976" s="1028"/>
      <c r="H976" s="1028"/>
      <c r="I976" s="1028"/>
      <c r="J976" s="1102"/>
      <c r="K976" s="1028"/>
      <c r="L976" s="1028"/>
      <c r="M976" s="1028"/>
      <c r="N976" s="1028"/>
      <c r="O976" s="1028"/>
      <c r="P976" s="1028"/>
      <c r="Q976" s="1028"/>
      <c r="R976" s="1162"/>
      <c r="S976" s="713"/>
      <c r="T976" s="747"/>
      <c r="U976" s="1028"/>
      <c r="V976" s="1102"/>
      <c r="W976" s="1165"/>
      <c r="X976" s="1028"/>
      <c r="Y976" s="1028"/>
      <c r="Z976" s="1028"/>
      <c r="AA976" s="1028"/>
      <c r="AB976" s="1028"/>
      <c r="AC976" s="1028"/>
      <c r="AD976" s="1028"/>
      <c r="AE976" s="1028"/>
      <c r="AF976" s="1028"/>
      <c r="AG976" s="1028"/>
      <c r="AH976" s="1028"/>
      <c r="AI976" s="1028"/>
      <c r="AJ976" s="1028"/>
      <c r="AK976" s="1028"/>
      <c r="AL976" s="1028"/>
      <c r="AM976" s="1028"/>
      <c r="AN976" s="1028"/>
      <c r="AO976" s="1028"/>
      <c r="AP976" s="1028"/>
      <c r="AQ976" s="1028"/>
      <c r="AR976" s="1028"/>
      <c r="AS976" s="1028"/>
    </row>
    <row r="977" spans="1:45" ht="12.75" customHeight="1">
      <c r="A977" s="1028"/>
      <c r="B977" s="1028"/>
      <c r="C977" s="1028"/>
      <c r="D977" s="1102"/>
      <c r="E977" s="1028"/>
      <c r="F977" s="1028"/>
      <c r="G977" s="1028"/>
      <c r="H977" s="1028"/>
      <c r="I977" s="1028"/>
      <c r="J977" s="1102"/>
      <c r="K977" s="1028"/>
      <c r="L977" s="1028"/>
      <c r="M977" s="1028"/>
      <c r="N977" s="1028"/>
      <c r="O977" s="1028"/>
      <c r="P977" s="1028"/>
      <c r="Q977" s="1028"/>
      <c r="R977" s="1162"/>
      <c r="S977" s="713"/>
      <c r="T977" s="747"/>
      <c r="U977" s="1028"/>
      <c r="V977" s="1102"/>
      <c r="W977" s="1165"/>
      <c r="X977" s="1028"/>
      <c r="Y977" s="1028"/>
      <c r="Z977" s="1028"/>
      <c r="AA977" s="1028"/>
      <c r="AB977" s="1028"/>
      <c r="AC977" s="1028"/>
      <c r="AD977" s="1028"/>
      <c r="AE977" s="1028"/>
      <c r="AF977" s="1028"/>
      <c r="AG977" s="1028"/>
      <c r="AH977" s="1028"/>
      <c r="AI977" s="1028"/>
      <c r="AJ977" s="1028"/>
      <c r="AK977" s="1028"/>
      <c r="AL977" s="1028"/>
      <c r="AM977" s="1028"/>
      <c r="AN977" s="1028"/>
      <c r="AO977" s="1028"/>
      <c r="AP977" s="1028"/>
      <c r="AQ977" s="1028"/>
      <c r="AR977" s="1028"/>
      <c r="AS977" s="1028"/>
    </row>
    <row r="978" spans="1:45" ht="12.75" customHeight="1">
      <c r="A978" s="1028"/>
      <c r="B978" s="1028"/>
      <c r="C978" s="1028"/>
      <c r="D978" s="1102"/>
      <c r="E978" s="1028"/>
      <c r="F978" s="1028"/>
      <c r="G978" s="1028"/>
      <c r="H978" s="1028"/>
      <c r="I978" s="1028"/>
      <c r="J978" s="1102"/>
      <c r="K978" s="1028"/>
      <c r="L978" s="1028"/>
      <c r="M978" s="1028"/>
      <c r="N978" s="1028"/>
      <c r="O978" s="1028"/>
      <c r="P978" s="1028"/>
      <c r="Q978" s="1028"/>
      <c r="R978" s="1162"/>
      <c r="S978" s="713"/>
      <c r="T978" s="747"/>
      <c r="U978" s="1028"/>
      <c r="V978" s="1102"/>
      <c r="W978" s="1165"/>
      <c r="X978" s="1028"/>
      <c r="Y978" s="1028"/>
      <c r="Z978" s="1028"/>
      <c r="AA978" s="1028"/>
      <c r="AB978" s="1028"/>
      <c r="AC978" s="1028"/>
      <c r="AD978" s="1028"/>
      <c r="AE978" s="1028"/>
      <c r="AF978" s="1028"/>
      <c r="AG978" s="1028"/>
      <c r="AH978" s="1028"/>
      <c r="AI978" s="1028"/>
      <c r="AJ978" s="1028"/>
      <c r="AK978" s="1028"/>
      <c r="AL978" s="1028"/>
      <c r="AM978" s="1028"/>
      <c r="AN978" s="1028"/>
      <c r="AO978" s="1028"/>
      <c r="AP978" s="1028"/>
      <c r="AQ978" s="1028"/>
      <c r="AR978" s="1028"/>
      <c r="AS978" s="1028"/>
    </row>
    <row r="979" spans="1:45" ht="12.75" customHeight="1">
      <c r="A979" s="1028"/>
      <c r="B979" s="1028"/>
      <c r="C979" s="1028"/>
      <c r="D979" s="1102"/>
      <c r="E979" s="1028"/>
      <c r="F979" s="1028"/>
      <c r="G979" s="1028"/>
      <c r="H979" s="1028"/>
      <c r="I979" s="1028"/>
      <c r="J979" s="1102"/>
      <c r="K979" s="1028"/>
      <c r="L979" s="1028"/>
      <c r="M979" s="1028"/>
      <c r="N979" s="1028"/>
      <c r="O979" s="1028"/>
      <c r="P979" s="1028"/>
      <c r="Q979" s="1028"/>
      <c r="R979" s="1162"/>
      <c r="S979" s="713"/>
      <c r="T979" s="747"/>
      <c r="U979" s="1028"/>
      <c r="V979" s="1102"/>
      <c r="W979" s="1165"/>
      <c r="X979" s="1028"/>
      <c r="Y979" s="1028"/>
      <c r="Z979" s="1028"/>
      <c r="AA979" s="1028"/>
      <c r="AB979" s="1028"/>
      <c r="AC979" s="1028"/>
      <c r="AD979" s="1028"/>
      <c r="AE979" s="1028"/>
      <c r="AF979" s="1028"/>
      <c r="AG979" s="1028"/>
      <c r="AH979" s="1028"/>
      <c r="AI979" s="1028"/>
      <c r="AJ979" s="1028"/>
      <c r="AK979" s="1028"/>
      <c r="AL979" s="1028"/>
      <c r="AM979" s="1028"/>
      <c r="AN979" s="1028"/>
      <c r="AO979" s="1028"/>
      <c r="AP979" s="1028"/>
      <c r="AQ979" s="1028"/>
      <c r="AR979" s="1028"/>
      <c r="AS979" s="1028"/>
    </row>
    <row r="980" spans="1:45" ht="12.75" customHeight="1">
      <c r="A980" s="1028"/>
      <c r="B980" s="1028"/>
      <c r="C980" s="1028"/>
      <c r="D980" s="1102"/>
      <c r="E980" s="1028"/>
      <c r="F980" s="1028"/>
      <c r="G980" s="1028"/>
      <c r="H980" s="1028"/>
      <c r="I980" s="1028"/>
      <c r="J980" s="1102"/>
      <c r="K980" s="1028"/>
      <c r="L980" s="1028"/>
      <c r="M980" s="1028"/>
      <c r="N980" s="1028"/>
      <c r="O980" s="1028"/>
      <c r="P980" s="1028"/>
      <c r="Q980" s="1028"/>
      <c r="R980" s="1162"/>
      <c r="S980" s="713"/>
      <c r="T980" s="747"/>
      <c r="U980" s="1028"/>
      <c r="V980" s="1102"/>
      <c r="W980" s="1165"/>
      <c r="X980" s="1028"/>
      <c r="Y980" s="1028"/>
      <c r="Z980" s="1028"/>
      <c r="AA980" s="1028"/>
      <c r="AB980" s="1028"/>
      <c r="AC980" s="1028"/>
      <c r="AD980" s="1028"/>
      <c r="AE980" s="1028"/>
      <c r="AF980" s="1028"/>
      <c r="AG980" s="1028"/>
      <c r="AH980" s="1028"/>
      <c r="AI980" s="1028"/>
      <c r="AJ980" s="1028"/>
      <c r="AK980" s="1028"/>
      <c r="AL980" s="1028"/>
      <c r="AM980" s="1028"/>
      <c r="AN980" s="1028"/>
      <c r="AO980" s="1028"/>
      <c r="AP980" s="1028"/>
      <c r="AQ980" s="1028"/>
      <c r="AR980" s="1028"/>
      <c r="AS980" s="1028"/>
    </row>
    <row r="981" spans="1:45" ht="12.75" customHeight="1">
      <c r="A981" s="1028"/>
      <c r="B981" s="1028"/>
      <c r="C981" s="1028"/>
      <c r="D981" s="1102"/>
      <c r="E981" s="1028"/>
      <c r="F981" s="1028"/>
      <c r="G981" s="1028"/>
      <c r="H981" s="1028"/>
      <c r="I981" s="1028"/>
      <c r="J981" s="1102"/>
      <c r="K981" s="1028"/>
      <c r="L981" s="1028"/>
      <c r="M981" s="1028"/>
      <c r="N981" s="1028"/>
      <c r="O981" s="1028"/>
      <c r="P981" s="1028"/>
      <c r="Q981" s="1028"/>
      <c r="R981" s="1162"/>
      <c r="S981" s="713"/>
      <c r="T981" s="747"/>
      <c r="U981" s="1028"/>
      <c r="V981" s="1102"/>
      <c r="W981" s="1165"/>
      <c r="X981" s="1028"/>
      <c r="Y981" s="1028"/>
      <c r="Z981" s="1028"/>
      <c r="AA981" s="1028"/>
      <c r="AB981" s="1028"/>
      <c r="AC981" s="1028"/>
      <c r="AD981" s="1028"/>
      <c r="AE981" s="1028"/>
      <c r="AF981" s="1028"/>
      <c r="AG981" s="1028"/>
      <c r="AH981" s="1028"/>
      <c r="AI981" s="1028"/>
      <c r="AJ981" s="1028"/>
      <c r="AK981" s="1028"/>
      <c r="AL981" s="1028"/>
      <c r="AM981" s="1028"/>
      <c r="AN981" s="1028"/>
      <c r="AO981" s="1028"/>
      <c r="AP981" s="1028"/>
      <c r="AQ981" s="1028"/>
      <c r="AR981" s="1028"/>
      <c r="AS981" s="1028"/>
    </row>
    <row r="982" spans="1:45" ht="12.75" customHeight="1">
      <c r="A982" s="1028"/>
      <c r="B982" s="1028"/>
      <c r="C982" s="1028"/>
      <c r="D982" s="1102"/>
      <c r="E982" s="1028"/>
      <c r="F982" s="1028"/>
      <c r="G982" s="1028"/>
      <c r="H982" s="1028"/>
      <c r="I982" s="1028"/>
      <c r="J982" s="1102"/>
      <c r="K982" s="1028"/>
      <c r="L982" s="1028"/>
      <c r="M982" s="1028"/>
      <c r="N982" s="1028"/>
      <c r="O982" s="1028"/>
      <c r="P982" s="1028"/>
      <c r="Q982" s="1028"/>
      <c r="R982" s="1162"/>
      <c r="S982" s="713"/>
      <c r="T982" s="747"/>
      <c r="U982" s="1028"/>
      <c r="V982" s="1102"/>
      <c r="W982" s="1165"/>
      <c r="X982" s="1028"/>
      <c r="Y982" s="1028"/>
      <c r="Z982" s="1028"/>
      <c r="AA982" s="1028"/>
      <c r="AB982" s="1028"/>
      <c r="AC982" s="1028"/>
      <c r="AD982" s="1028"/>
      <c r="AE982" s="1028"/>
      <c r="AF982" s="1028"/>
      <c r="AG982" s="1028"/>
      <c r="AH982" s="1028"/>
      <c r="AI982" s="1028"/>
      <c r="AJ982" s="1028"/>
      <c r="AK982" s="1028"/>
      <c r="AL982" s="1028"/>
      <c r="AM982" s="1028"/>
      <c r="AN982" s="1028"/>
      <c r="AO982" s="1028"/>
      <c r="AP982" s="1028"/>
      <c r="AQ982" s="1028"/>
      <c r="AR982" s="1028"/>
      <c r="AS982" s="1028"/>
    </row>
    <row r="983" spans="1:45" ht="12.75" customHeight="1">
      <c r="A983" s="1028"/>
      <c r="B983" s="1028"/>
      <c r="C983" s="1028"/>
      <c r="D983" s="1102"/>
      <c r="E983" s="1028"/>
      <c r="F983" s="1028"/>
      <c r="G983" s="1028"/>
      <c r="H983" s="1028"/>
      <c r="I983" s="1028"/>
      <c r="J983" s="1102"/>
      <c r="K983" s="1028"/>
      <c r="L983" s="1028"/>
      <c r="M983" s="1028"/>
      <c r="N983" s="1028"/>
      <c r="O983" s="1028"/>
      <c r="P983" s="1028"/>
      <c r="Q983" s="1028"/>
      <c r="R983" s="1162"/>
      <c r="S983" s="713"/>
      <c r="T983" s="747"/>
      <c r="U983" s="1028"/>
      <c r="V983" s="1102"/>
      <c r="W983" s="1165"/>
      <c r="X983" s="1028"/>
      <c r="Y983" s="1028"/>
      <c r="Z983" s="1028"/>
      <c r="AA983" s="1028"/>
      <c r="AB983" s="1028"/>
      <c r="AC983" s="1028"/>
      <c r="AD983" s="1028"/>
      <c r="AE983" s="1028"/>
      <c r="AF983" s="1028"/>
      <c r="AG983" s="1028"/>
      <c r="AH983" s="1028"/>
      <c r="AI983" s="1028"/>
      <c r="AJ983" s="1028"/>
      <c r="AK983" s="1028"/>
      <c r="AL983" s="1028"/>
      <c r="AM983" s="1028"/>
      <c r="AN983" s="1028"/>
      <c r="AO983" s="1028"/>
      <c r="AP983" s="1028"/>
      <c r="AQ983" s="1028"/>
      <c r="AR983" s="1028"/>
      <c r="AS983" s="1028"/>
    </row>
    <row r="984" spans="1:45" ht="12.75" customHeight="1">
      <c r="A984" s="1028"/>
      <c r="B984" s="1028"/>
      <c r="C984" s="1028"/>
      <c r="D984" s="1102"/>
      <c r="E984" s="1028"/>
      <c r="F984" s="1028"/>
      <c r="G984" s="1028"/>
      <c r="H984" s="1028"/>
      <c r="I984" s="1028"/>
      <c r="J984" s="1102"/>
      <c r="K984" s="1028"/>
      <c r="L984" s="1028"/>
      <c r="M984" s="1028"/>
      <c r="N984" s="1028"/>
      <c r="O984" s="1028"/>
      <c r="P984" s="1028"/>
      <c r="Q984" s="1028"/>
      <c r="R984" s="1162"/>
      <c r="S984" s="713"/>
      <c r="T984" s="747"/>
      <c r="U984" s="1028"/>
      <c r="V984" s="1102"/>
      <c r="W984" s="1165"/>
      <c r="X984" s="1028"/>
      <c r="Y984" s="1028"/>
      <c r="Z984" s="1028"/>
      <c r="AA984" s="1028"/>
      <c r="AB984" s="1028"/>
      <c r="AC984" s="1028"/>
      <c r="AD984" s="1028"/>
      <c r="AE984" s="1028"/>
      <c r="AF984" s="1028"/>
      <c r="AG984" s="1028"/>
      <c r="AH984" s="1028"/>
      <c r="AI984" s="1028"/>
      <c r="AJ984" s="1028"/>
      <c r="AK984" s="1028"/>
      <c r="AL984" s="1028"/>
      <c r="AM984" s="1028"/>
      <c r="AN984" s="1028"/>
      <c r="AO984" s="1028"/>
      <c r="AP984" s="1028"/>
      <c r="AQ984" s="1028"/>
      <c r="AR984" s="1028"/>
      <c r="AS984" s="1028"/>
    </row>
    <row r="985" spans="1:45" ht="12.75" customHeight="1">
      <c r="A985" s="1028"/>
      <c r="B985" s="1028"/>
      <c r="C985" s="1028"/>
      <c r="D985" s="1102"/>
      <c r="E985" s="1028"/>
      <c r="F985" s="1028"/>
      <c r="G985" s="1028"/>
      <c r="H985" s="1028"/>
      <c r="I985" s="1028"/>
      <c r="J985" s="1102"/>
      <c r="K985" s="1028"/>
      <c r="L985" s="1028"/>
      <c r="M985" s="1028"/>
      <c r="N985" s="1028"/>
      <c r="O985" s="1028"/>
      <c r="P985" s="1028"/>
      <c r="Q985" s="1028"/>
      <c r="R985" s="1162"/>
      <c r="S985" s="713"/>
      <c r="T985" s="747"/>
      <c r="U985" s="1028"/>
      <c r="V985" s="1102"/>
      <c r="W985" s="1165"/>
      <c r="X985" s="1028"/>
      <c r="Y985" s="1028"/>
      <c r="Z985" s="1028"/>
      <c r="AA985" s="1028"/>
      <c r="AB985" s="1028"/>
      <c r="AC985" s="1028"/>
      <c r="AD985" s="1028"/>
      <c r="AE985" s="1028"/>
      <c r="AF985" s="1028"/>
      <c r="AG985" s="1028"/>
      <c r="AH985" s="1028"/>
      <c r="AI985" s="1028"/>
      <c r="AJ985" s="1028"/>
      <c r="AK985" s="1028"/>
      <c r="AL985" s="1028"/>
      <c r="AM985" s="1028"/>
      <c r="AN985" s="1028"/>
      <c r="AO985" s="1028"/>
      <c r="AP985" s="1028"/>
      <c r="AQ985" s="1028"/>
      <c r="AR985" s="1028"/>
      <c r="AS985" s="1028"/>
    </row>
    <row r="986" spans="1:45" ht="12.75" customHeight="1">
      <c r="A986" s="1028"/>
      <c r="B986" s="1028"/>
      <c r="C986" s="1028"/>
      <c r="D986" s="1102"/>
      <c r="E986" s="1028"/>
      <c r="F986" s="1028"/>
      <c r="G986" s="1028"/>
      <c r="H986" s="1028"/>
      <c r="I986" s="1028"/>
      <c r="J986" s="1102"/>
      <c r="K986" s="1028"/>
      <c r="L986" s="1028"/>
      <c r="M986" s="1028"/>
      <c r="N986" s="1028"/>
      <c r="O986" s="1028"/>
      <c r="P986" s="1028"/>
      <c r="Q986" s="1028"/>
      <c r="R986" s="1162"/>
      <c r="S986" s="713"/>
      <c r="T986" s="747"/>
      <c r="U986" s="1028"/>
      <c r="V986" s="1102"/>
      <c r="W986" s="1165"/>
      <c r="X986" s="1028"/>
      <c r="Y986" s="1028"/>
      <c r="Z986" s="1028"/>
      <c r="AA986" s="1028"/>
      <c r="AB986" s="1028"/>
      <c r="AC986" s="1028"/>
      <c r="AD986" s="1028"/>
      <c r="AE986" s="1028"/>
      <c r="AF986" s="1028"/>
      <c r="AG986" s="1028"/>
      <c r="AH986" s="1028"/>
      <c r="AI986" s="1028"/>
      <c r="AJ986" s="1028"/>
      <c r="AK986" s="1028"/>
      <c r="AL986" s="1028"/>
      <c r="AM986" s="1028"/>
      <c r="AN986" s="1028"/>
      <c r="AO986" s="1028"/>
      <c r="AP986" s="1028"/>
      <c r="AQ986" s="1028"/>
      <c r="AR986" s="1028"/>
      <c r="AS986" s="1028"/>
    </row>
    <row r="987" spans="1:45" ht="12.75" customHeight="1">
      <c r="A987" s="1028"/>
      <c r="B987" s="1028"/>
      <c r="C987" s="1028"/>
      <c r="D987" s="1102"/>
      <c r="E987" s="1028"/>
      <c r="F987" s="1028"/>
      <c r="G987" s="1028"/>
      <c r="H987" s="1028"/>
      <c r="I987" s="1028"/>
      <c r="J987" s="1102"/>
      <c r="K987" s="1028"/>
      <c r="L987" s="1028"/>
      <c r="M987" s="1028"/>
      <c r="N987" s="1028"/>
      <c r="O987" s="1028"/>
      <c r="P987" s="1028"/>
      <c r="Q987" s="1028"/>
      <c r="R987" s="1162"/>
      <c r="S987" s="713"/>
      <c r="T987" s="747"/>
      <c r="U987" s="1028"/>
      <c r="V987" s="1102"/>
      <c r="W987" s="1165"/>
      <c r="X987" s="1028"/>
      <c r="Y987" s="1028"/>
      <c r="Z987" s="1028"/>
      <c r="AA987" s="1028"/>
      <c r="AB987" s="1028"/>
      <c r="AC987" s="1028"/>
      <c r="AD987" s="1028"/>
      <c r="AE987" s="1028"/>
      <c r="AF987" s="1028"/>
      <c r="AG987" s="1028"/>
      <c r="AH987" s="1028"/>
      <c r="AI987" s="1028"/>
      <c r="AJ987" s="1028"/>
      <c r="AK987" s="1028"/>
      <c r="AL987" s="1028"/>
      <c r="AM987" s="1028"/>
      <c r="AN987" s="1028"/>
      <c r="AO987" s="1028"/>
      <c r="AP987" s="1028"/>
      <c r="AQ987" s="1028"/>
      <c r="AR987" s="1028"/>
      <c r="AS987" s="1028"/>
    </row>
    <row r="988" spans="1:45" ht="12.75" customHeight="1">
      <c r="A988" s="1028"/>
      <c r="B988" s="1028"/>
      <c r="C988" s="1028"/>
      <c r="D988" s="1102"/>
      <c r="E988" s="1028"/>
      <c r="F988" s="1028"/>
      <c r="G988" s="1028"/>
      <c r="H988" s="1028"/>
      <c r="I988" s="1028"/>
      <c r="J988" s="1102"/>
      <c r="K988" s="1028"/>
      <c r="L988" s="1028"/>
      <c r="M988" s="1028"/>
      <c r="N988" s="1028"/>
      <c r="O988" s="1028"/>
      <c r="P988" s="1028"/>
      <c r="Q988" s="1028"/>
      <c r="R988" s="1162"/>
      <c r="S988" s="713"/>
      <c r="T988" s="747"/>
      <c r="U988" s="1028"/>
      <c r="V988" s="1102"/>
      <c r="W988" s="1165"/>
      <c r="X988" s="1028"/>
      <c r="Y988" s="1028"/>
      <c r="Z988" s="1028"/>
      <c r="AA988" s="1028"/>
      <c r="AB988" s="1028"/>
      <c r="AC988" s="1028"/>
      <c r="AD988" s="1028"/>
      <c r="AE988" s="1028"/>
      <c r="AF988" s="1028"/>
      <c r="AG988" s="1028"/>
      <c r="AH988" s="1028"/>
      <c r="AI988" s="1028"/>
      <c r="AJ988" s="1028"/>
      <c r="AK988" s="1028"/>
      <c r="AL988" s="1028"/>
      <c r="AM988" s="1028"/>
      <c r="AN988" s="1028"/>
      <c r="AO988" s="1028"/>
      <c r="AP988" s="1028"/>
      <c r="AQ988" s="1028"/>
      <c r="AR988" s="1028"/>
      <c r="AS988" s="1028"/>
    </row>
    <row r="989" spans="1:45" ht="12.75" customHeight="1">
      <c r="A989" s="1028"/>
      <c r="B989" s="1028"/>
      <c r="C989" s="1028"/>
      <c r="D989" s="1102"/>
      <c r="E989" s="1028"/>
      <c r="F989" s="1028"/>
      <c r="G989" s="1028"/>
      <c r="H989" s="1028"/>
      <c r="I989" s="1028"/>
      <c r="J989" s="1102"/>
      <c r="K989" s="1028"/>
      <c r="L989" s="1028"/>
      <c r="M989" s="1028"/>
      <c r="N989" s="1028"/>
      <c r="O989" s="1028"/>
      <c r="P989" s="1028"/>
      <c r="Q989" s="1028"/>
      <c r="R989" s="1162"/>
      <c r="S989" s="713"/>
      <c r="T989" s="747"/>
      <c r="U989" s="1028"/>
      <c r="V989" s="1102"/>
      <c r="W989" s="1165"/>
      <c r="X989" s="1028"/>
      <c r="Y989" s="1028"/>
      <c r="Z989" s="1028"/>
      <c r="AA989" s="1028"/>
      <c r="AB989" s="1028"/>
      <c r="AC989" s="1028"/>
      <c r="AD989" s="1028"/>
      <c r="AE989" s="1028"/>
      <c r="AF989" s="1028"/>
      <c r="AG989" s="1028"/>
      <c r="AH989" s="1028"/>
      <c r="AI989" s="1028"/>
      <c r="AJ989" s="1028"/>
      <c r="AK989" s="1028"/>
      <c r="AL989" s="1028"/>
      <c r="AM989" s="1028"/>
      <c r="AN989" s="1028"/>
      <c r="AO989" s="1028"/>
      <c r="AP989" s="1028"/>
      <c r="AQ989" s="1028"/>
      <c r="AR989" s="1028"/>
      <c r="AS989" s="1028"/>
    </row>
    <row r="990" spans="1:45" ht="12.75" customHeight="1">
      <c r="A990" s="1028"/>
      <c r="B990" s="1028"/>
      <c r="C990" s="1028"/>
      <c r="D990" s="1102"/>
      <c r="E990" s="1028"/>
      <c r="F990" s="1028"/>
      <c r="G990" s="1028"/>
      <c r="H990" s="1028"/>
      <c r="I990" s="1028"/>
      <c r="J990" s="1102"/>
      <c r="K990" s="1028"/>
      <c r="L990" s="1028"/>
      <c r="M990" s="1028"/>
      <c r="N990" s="1028"/>
      <c r="O990" s="1028"/>
      <c r="P990" s="1028"/>
      <c r="Q990" s="1028"/>
      <c r="R990" s="1162"/>
      <c r="S990" s="713"/>
      <c r="T990" s="747"/>
      <c r="U990" s="1028"/>
      <c r="V990" s="1102"/>
      <c r="W990" s="1165"/>
      <c r="X990" s="1028"/>
      <c r="Y990" s="1028"/>
      <c r="Z990" s="1028"/>
      <c r="AA990" s="1028"/>
      <c r="AB990" s="1028"/>
      <c r="AC990" s="1028"/>
      <c r="AD990" s="1028"/>
      <c r="AE990" s="1028"/>
      <c r="AF990" s="1028"/>
      <c r="AG990" s="1028"/>
      <c r="AH990" s="1028"/>
      <c r="AI990" s="1028"/>
      <c r="AJ990" s="1028"/>
      <c r="AK990" s="1028"/>
      <c r="AL990" s="1028"/>
      <c r="AM990" s="1028"/>
      <c r="AN990" s="1028"/>
      <c r="AO990" s="1028"/>
      <c r="AP990" s="1028"/>
      <c r="AQ990" s="1028"/>
      <c r="AR990" s="1028"/>
      <c r="AS990" s="1028"/>
    </row>
    <row r="991" spans="1:45" ht="12.75" customHeight="1">
      <c r="A991" s="1028"/>
      <c r="B991" s="1028"/>
      <c r="C991" s="1028"/>
      <c r="D991" s="1102"/>
      <c r="E991" s="1028"/>
      <c r="F991" s="1028"/>
      <c r="G991" s="1028"/>
      <c r="H991" s="1028"/>
      <c r="I991" s="1028"/>
      <c r="J991" s="1102"/>
      <c r="K991" s="1028"/>
      <c r="L991" s="1028"/>
      <c r="M991" s="1028"/>
      <c r="N991" s="1028"/>
      <c r="O991" s="1028"/>
      <c r="P991" s="1028"/>
      <c r="Q991" s="1028"/>
      <c r="R991" s="1162"/>
      <c r="S991" s="713"/>
      <c r="T991" s="747"/>
      <c r="U991" s="1028"/>
      <c r="V991" s="1102"/>
      <c r="W991" s="1165"/>
      <c r="X991" s="1028"/>
      <c r="Y991" s="1028"/>
      <c r="Z991" s="1028"/>
      <c r="AA991" s="1028"/>
      <c r="AB991" s="1028"/>
      <c r="AC991" s="1028"/>
      <c r="AD991" s="1028"/>
      <c r="AE991" s="1028"/>
      <c r="AF991" s="1028"/>
      <c r="AG991" s="1028"/>
      <c r="AH991" s="1028"/>
      <c r="AI991" s="1028"/>
      <c r="AJ991" s="1028"/>
      <c r="AK991" s="1028"/>
      <c r="AL991" s="1028"/>
      <c r="AM991" s="1028"/>
      <c r="AN991" s="1028"/>
      <c r="AO991" s="1028"/>
      <c r="AP991" s="1028"/>
      <c r="AQ991" s="1028"/>
      <c r="AR991" s="1028"/>
      <c r="AS991" s="1028"/>
    </row>
    <row r="992" spans="1:45" ht="12.75" customHeight="1">
      <c r="A992" s="1028"/>
      <c r="B992" s="1028"/>
      <c r="C992" s="1028"/>
      <c r="D992" s="1102"/>
      <c r="E992" s="1028"/>
      <c r="F992" s="1028"/>
      <c r="G992" s="1028"/>
      <c r="H992" s="1028"/>
      <c r="I992" s="1028"/>
      <c r="J992" s="1102"/>
      <c r="K992" s="1028"/>
      <c r="L992" s="1028"/>
      <c r="M992" s="1028"/>
      <c r="N992" s="1028"/>
      <c r="O992" s="1028"/>
      <c r="P992" s="1028"/>
      <c r="Q992" s="1028"/>
      <c r="R992" s="1162"/>
      <c r="S992" s="713"/>
      <c r="T992" s="747"/>
      <c r="U992" s="1028"/>
      <c r="V992" s="1102"/>
      <c r="W992" s="1165"/>
      <c r="X992" s="1028"/>
      <c r="Y992" s="1028"/>
      <c r="Z992" s="1028"/>
      <c r="AA992" s="1028"/>
      <c r="AB992" s="1028"/>
      <c r="AC992" s="1028"/>
      <c r="AD992" s="1028"/>
      <c r="AE992" s="1028"/>
      <c r="AF992" s="1028"/>
      <c r="AG992" s="1028"/>
      <c r="AH992" s="1028"/>
      <c r="AI992" s="1028"/>
      <c r="AJ992" s="1028"/>
      <c r="AK992" s="1028"/>
      <c r="AL992" s="1028"/>
      <c r="AM992" s="1028"/>
      <c r="AN992" s="1028"/>
      <c r="AO992" s="1028"/>
      <c r="AP992" s="1028"/>
      <c r="AQ992" s="1028"/>
      <c r="AR992" s="1028"/>
      <c r="AS992" s="1028"/>
    </row>
    <row r="993" spans="1:45" ht="12.75" customHeight="1">
      <c r="A993" s="1028"/>
      <c r="B993" s="1028"/>
      <c r="C993" s="1028"/>
      <c r="D993" s="1102"/>
      <c r="E993" s="1028"/>
      <c r="F993" s="1028"/>
      <c r="G993" s="1028"/>
      <c r="H993" s="1028"/>
      <c r="I993" s="1028"/>
      <c r="J993" s="1102"/>
      <c r="K993" s="1028"/>
      <c r="L993" s="1028"/>
      <c r="M993" s="1028"/>
      <c r="N993" s="1028"/>
      <c r="O993" s="1028"/>
      <c r="P993" s="1028"/>
      <c r="Q993" s="1028"/>
      <c r="R993" s="1162"/>
      <c r="S993" s="713"/>
      <c r="T993" s="747"/>
      <c r="U993" s="1028"/>
      <c r="V993" s="1102"/>
      <c r="W993" s="1165"/>
      <c r="X993" s="1028"/>
      <c r="Y993" s="1028"/>
      <c r="Z993" s="1028"/>
      <c r="AA993" s="1028"/>
      <c r="AB993" s="1028"/>
      <c r="AC993" s="1028"/>
      <c r="AD993" s="1028"/>
      <c r="AE993" s="1028"/>
      <c r="AF993" s="1028"/>
      <c r="AG993" s="1028"/>
      <c r="AH993" s="1028"/>
      <c r="AI993" s="1028"/>
      <c r="AJ993" s="1028"/>
      <c r="AK993" s="1028"/>
      <c r="AL993" s="1028"/>
      <c r="AM993" s="1028"/>
      <c r="AN993" s="1028"/>
      <c r="AO993" s="1028"/>
      <c r="AP993" s="1028"/>
      <c r="AQ993" s="1028"/>
      <c r="AR993" s="1028"/>
      <c r="AS993" s="1028"/>
    </row>
    <row r="994" spans="1:45" ht="12.75" customHeight="1">
      <c r="A994" s="1028"/>
      <c r="B994" s="1028"/>
      <c r="C994" s="1028"/>
      <c r="D994" s="1102"/>
      <c r="E994" s="1028"/>
      <c r="F994" s="1028"/>
      <c r="G994" s="1028"/>
      <c r="H994" s="1028"/>
      <c r="I994" s="1028"/>
      <c r="J994" s="1102"/>
      <c r="K994" s="1028"/>
      <c r="L994" s="1028"/>
      <c r="M994" s="1028"/>
      <c r="N994" s="1028"/>
      <c r="O994" s="1028"/>
      <c r="P994" s="1028"/>
      <c r="Q994" s="1028"/>
      <c r="R994" s="1162"/>
      <c r="S994" s="713"/>
      <c r="T994" s="747"/>
      <c r="U994" s="1028"/>
      <c r="V994" s="1102"/>
      <c r="W994" s="1165"/>
      <c r="X994" s="1028"/>
      <c r="Y994" s="1028"/>
      <c r="Z994" s="1028"/>
      <c r="AA994" s="1028"/>
      <c r="AB994" s="1028"/>
      <c r="AC994" s="1028"/>
      <c r="AD994" s="1028"/>
      <c r="AE994" s="1028"/>
      <c r="AF994" s="1028"/>
      <c r="AG994" s="1028"/>
      <c r="AH994" s="1028"/>
      <c r="AI994" s="1028"/>
      <c r="AJ994" s="1028"/>
      <c r="AK994" s="1028"/>
      <c r="AL994" s="1028"/>
      <c r="AM994" s="1028"/>
      <c r="AN994" s="1028"/>
      <c r="AO994" s="1028"/>
      <c r="AP994" s="1028"/>
      <c r="AQ994" s="1028"/>
      <c r="AR994" s="1028"/>
      <c r="AS994" s="1028"/>
    </row>
    <row r="995" spans="1:45" ht="12.75" customHeight="1">
      <c r="A995" s="1028"/>
      <c r="B995" s="1028"/>
      <c r="C995" s="1028"/>
      <c r="D995" s="1102"/>
      <c r="E995" s="1028"/>
      <c r="F995" s="1028"/>
      <c r="G995" s="1028"/>
      <c r="H995" s="1028"/>
      <c r="I995" s="1028"/>
      <c r="J995" s="1102"/>
      <c r="K995" s="1028"/>
      <c r="L995" s="1028"/>
      <c r="M995" s="1028"/>
      <c r="N995" s="1028"/>
      <c r="O995" s="1028"/>
      <c r="P995" s="1028"/>
      <c r="Q995" s="1028"/>
      <c r="R995" s="1162"/>
      <c r="S995" s="713"/>
      <c r="T995" s="747"/>
      <c r="U995" s="1028"/>
      <c r="V995" s="1102"/>
      <c r="W995" s="1165"/>
      <c r="X995" s="1028"/>
      <c r="Y995" s="1028"/>
      <c r="Z995" s="1028"/>
      <c r="AA995" s="1028"/>
      <c r="AB995" s="1028"/>
      <c r="AC995" s="1028"/>
      <c r="AD995" s="1028"/>
      <c r="AE995" s="1028"/>
      <c r="AF995" s="1028"/>
      <c r="AG995" s="1028"/>
      <c r="AH995" s="1028"/>
      <c r="AI995" s="1028"/>
      <c r="AJ995" s="1028"/>
      <c r="AK995" s="1028"/>
      <c r="AL995" s="1028"/>
      <c r="AM995" s="1028"/>
      <c r="AN995" s="1028"/>
      <c r="AO995" s="1028"/>
      <c r="AP995" s="1028"/>
      <c r="AQ995" s="1028"/>
      <c r="AR995" s="1028"/>
      <c r="AS995" s="1028"/>
    </row>
    <row r="996" spans="1:45" ht="12.75" customHeight="1">
      <c r="A996" s="1028"/>
      <c r="B996" s="1028"/>
      <c r="C996" s="1028"/>
      <c r="D996" s="1102"/>
      <c r="E996" s="1028"/>
      <c r="F996" s="1028"/>
      <c r="G996" s="1028"/>
      <c r="H996" s="1028"/>
      <c r="I996" s="1028"/>
      <c r="J996" s="1102"/>
      <c r="K996" s="1028"/>
      <c r="L996" s="1028"/>
      <c r="M996" s="1028"/>
      <c r="N996" s="1028"/>
      <c r="O996" s="1028"/>
      <c r="P996" s="1028"/>
      <c r="Q996" s="1028"/>
      <c r="R996" s="1162"/>
      <c r="S996" s="713"/>
      <c r="T996" s="747"/>
      <c r="U996" s="1028"/>
      <c r="V996" s="1102"/>
      <c r="W996" s="1165"/>
      <c r="X996" s="1028"/>
      <c r="Y996" s="1028"/>
      <c r="Z996" s="1028"/>
      <c r="AA996" s="1028"/>
      <c r="AB996" s="1028"/>
      <c r="AC996" s="1028"/>
      <c r="AD996" s="1028"/>
      <c r="AE996" s="1028"/>
      <c r="AF996" s="1028"/>
      <c r="AG996" s="1028"/>
      <c r="AH996" s="1028"/>
      <c r="AI996" s="1028"/>
      <c r="AJ996" s="1028"/>
      <c r="AK996" s="1028"/>
      <c r="AL996" s="1028"/>
      <c r="AM996" s="1028"/>
      <c r="AN996" s="1028"/>
      <c r="AO996" s="1028"/>
      <c r="AP996" s="1028"/>
      <c r="AQ996" s="1028"/>
      <c r="AR996" s="1028"/>
      <c r="AS996" s="1028"/>
    </row>
    <row r="997" spans="1:45" ht="12.75" customHeight="1">
      <c r="A997" s="1028"/>
      <c r="B997" s="1028"/>
      <c r="C997" s="1028"/>
      <c r="D997" s="1102"/>
      <c r="E997" s="1028"/>
      <c r="F997" s="1028"/>
      <c r="G997" s="1028"/>
      <c r="H997" s="1028"/>
      <c r="I997" s="1028"/>
      <c r="J997" s="1102"/>
      <c r="K997" s="1028"/>
      <c r="L997" s="1028"/>
      <c r="M997" s="1028"/>
      <c r="N997" s="1028"/>
      <c r="O997" s="1028"/>
      <c r="P997" s="1028"/>
      <c r="Q997" s="1028"/>
      <c r="R997" s="1162"/>
      <c r="S997" s="713"/>
      <c r="T997" s="747"/>
      <c r="U997" s="1028"/>
      <c r="V997" s="1102"/>
      <c r="W997" s="1165"/>
      <c r="X997" s="1028"/>
      <c r="Y997" s="1028"/>
      <c r="Z997" s="1028"/>
      <c r="AA997" s="1028"/>
      <c r="AB997" s="1028"/>
      <c r="AC997" s="1028"/>
      <c r="AD997" s="1028"/>
      <c r="AE997" s="1028"/>
      <c r="AF997" s="1028"/>
      <c r="AG997" s="1028"/>
      <c r="AH997" s="1028"/>
      <c r="AI997" s="1028"/>
      <c r="AJ997" s="1028"/>
      <c r="AK997" s="1028"/>
      <c r="AL997" s="1028"/>
      <c r="AM997" s="1028"/>
      <c r="AN997" s="1028"/>
      <c r="AO997" s="1028"/>
      <c r="AP997" s="1028"/>
      <c r="AQ997" s="1028"/>
      <c r="AR997" s="1028"/>
      <c r="AS997" s="1028"/>
    </row>
    <row r="998" spans="1:45" ht="12.75" customHeight="1">
      <c r="A998" s="1028"/>
      <c r="B998" s="1028"/>
      <c r="C998" s="1028"/>
      <c r="D998" s="1102"/>
      <c r="E998" s="1028"/>
      <c r="F998" s="1028"/>
      <c r="G998" s="1028"/>
      <c r="H998" s="1028"/>
      <c r="I998" s="1028"/>
      <c r="J998" s="1102"/>
      <c r="K998" s="1028"/>
      <c r="L998" s="1028"/>
      <c r="M998" s="1028"/>
      <c r="N998" s="1028"/>
      <c r="O998" s="1028"/>
      <c r="P998" s="1028"/>
      <c r="Q998" s="1028"/>
      <c r="R998" s="1162"/>
      <c r="S998" s="713"/>
      <c r="T998" s="747"/>
      <c r="U998" s="1028"/>
      <c r="V998" s="1102"/>
      <c r="W998" s="1165"/>
      <c r="X998" s="1028"/>
      <c r="Y998" s="1028"/>
      <c r="Z998" s="1028"/>
      <c r="AA998" s="1028"/>
      <c r="AB998" s="1028"/>
      <c r="AC998" s="1028"/>
      <c r="AD998" s="1028"/>
      <c r="AE998" s="1028"/>
      <c r="AF998" s="1028"/>
      <c r="AG998" s="1028"/>
      <c r="AH998" s="1028"/>
      <c r="AI998" s="1028"/>
      <c r="AJ998" s="1028"/>
      <c r="AK998" s="1028"/>
      <c r="AL998" s="1028"/>
      <c r="AM998" s="1028"/>
      <c r="AN998" s="1028"/>
      <c r="AO998" s="1028"/>
      <c r="AP998" s="1028"/>
      <c r="AQ998" s="1028"/>
      <c r="AR998" s="1028"/>
      <c r="AS998" s="1028"/>
    </row>
    <row r="999" spans="1:45" ht="12.75" customHeight="1">
      <c r="A999" s="1028"/>
      <c r="B999" s="1028"/>
      <c r="C999" s="1028"/>
      <c r="D999" s="1102"/>
      <c r="E999" s="1028"/>
      <c r="F999" s="1028"/>
      <c r="G999" s="1028"/>
      <c r="H999" s="1028"/>
      <c r="I999" s="1028"/>
      <c r="J999" s="1102"/>
      <c r="K999" s="1028"/>
      <c r="L999" s="1028"/>
      <c r="M999" s="1028"/>
      <c r="N999" s="1028"/>
      <c r="O999" s="1028"/>
      <c r="P999" s="1028"/>
      <c r="Q999" s="1028"/>
      <c r="R999" s="1162"/>
      <c r="S999" s="713"/>
      <c r="T999" s="747"/>
      <c r="U999" s="1028"/>
      <c r="V999" s="1102"/>
      <c r="W999" s="1165"/>
      <c r="X999" s="1028"/>
      <c r="Y999" s="1028"/>
      <c r="Z999" s="1028"/>
      <c r="AA999" s="1028"/>
      <c r="AB999" s="1028"/>
      <c r="AC999" s="1028"/>
      <c r="AD999" s="1028"/>
      <c r="AE999" s="1028"/>
      <c r="AF999" s="1028"/>
      <c r="AG999" s="1028"/>
      <c r="AH999" s="1028"/>
      <c r="AI999" s="1028"/>
      <c r="AJ999" s="1028"/>
      <c r="AK999" s="1028"/>
      <c r="AL999" s="1028"/>
      <c r="AM999" s="1028"/>
      <c r="AN999" s="1028"/>
      <c r="AO999" s="1028"/>
      <c r="AP999" s="1028"/>
      <c r="AQ999" s="1028"/>
      <c r="AR999" s="1028"/>
      <c r="AS999" s="1028"/>
    </row>
    <row r="1000" spans="1:45" ht="12.75" customHeight="1">
      <c r="A1000" s="1028"/>
      <c r="B1000" s="1028"/>
      <c r="C1000" s="1028"/>
      <c r="D1000" s="1102"/>
      <c r="E1000" s="1028"/>
      <c r="F1000" s="1028"/>
      <c r="G1000" s="1028"/>
      <c r="H1000" s="1028"/>
      <c r="I1000" s="1028"/>
      <c r="J1000" s="1102"/>
      <c r="K1000" s="1028"/>
      <c r="L1000" s="1028"/>
      <c r="M1000" s="1028"/>
      <c r="N1000" s="1028"/>
      <c r="O1000" s="1028"/>
      <c r="P1000" s="1028"/>
      <c r="Q1000" s="1028"/>
      <c r="R1000" s="1162"/>
      <c r="S1000" s="713"/>
      <c r="T1000" s="747"/>
      <c r="U1000" s="1028"/>
      <c r="V1000" s="1102"/>
      <c r="W1000" s="1165"/>
      <c r="X1000" s="1028"/>
      <c r="Y1000" s="1028"/>
      <c r="Z1000" s="1028"/>
      <c r="AA1000" s="1028"/>
      <c r="AB1000" s="1028"/>
      <c r="AC1000" s="1028"/>
      <c r="AD1000" s="1028"/>
      <c r="AE1000" s="1028"/>
      <c r="AF1000" s="1028"/>
      <c r="AG1000" s="1028"/>
      <c r="AH1000" s="1028"/>
      <c r="AI1000" s="1028"/>
      <c r="AJ1000" s="1028"/>
      <c r="AK1000" s="1028"/>
      <c r="AL1000" s="1028"/>
      <c r="AM1000" s="1028"/>
      <c r="AN1000" s="1028"/>
      <c r="AO1000" s="1028"/>
      <c r="AP1000" s="1028"/>
      <c r="AQ1000" s="1028"/>
      <c r="AR1000" s="1028"/>
      <c r="AS1000" s="1028"/>
    </row>
  </sheetData>
  <mergeCells count="11">
    <mergeCell ref="W4:W5"/>
    <mergeCell ref="D4:D5"/>
    <mergeCell ref="E4:E5"/>
    <mergeCell ref="F4:F5"/>
    <mergeCell ref="G4:G5"/>
    <mergeCell ref="V4:V5"/>
    <mergeCell ref="K4:L4"/>
    <mergeCell ref="N4:Q4"/>
    <mergeCell ref="R4:S4"/>
    <mergeCell ref="T4:U4"/>
    <mergeCell ref="P5:Q5"/>
  </mergeCells>
  <printOptions horizontalCentered="1"/>
  <pageMargins left="7.0000000000000007E-2" right="0.25" top="0.59" bottom="0.33" header="0" footer="0"/>
  <pageSetup paperSize="8" orientation="landscape"/>
  <headerFooter>
    <oddHeader>&amp;R&amp;D</oddHeader>
    <oddFooter>&amp;RBy Samantha  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4296875" defaultRowHeight="15" customHeight="1"/>
  <cols>
    <col min="1" max="1" width="5.6328125" customWidth="1"/>
    <col min="2" max="2" width="14" customWidth="1"/>
    <col min="3" max="3" width="25.08984375" customWidth="1"/>
    <col min="4" max="4" width="11" customWidth="1"/>
    <col min="5" max="5" width="10" customWidth="1"/>
    <col min="6" max="6" width="12.90625" customWidth="1"/>
    <col min="7" max="8" width="16.08984375" customWidth="1"/>
    <col min="9" max="9" width="11" hidden="1" customWidth="1"/>
    <col min="10" max="10" width="22.6328125" customWidth="1"/>
    <col min="11" max="11" width="18.08984375" customWidth="1"/>
    <col min="12" max="12" width="19.6328125" customWidth="1"/>
    <col min="13" max="13" width="21.6328125" customWidth="1"/>
    <col min="14" max="14" width="8.6328125" customWidth="1"/>
    <col min="15" max="15" width="14.36328125" customWidth="1"/>
    <col min="16" max="16" width="13.6328125" customWidth="1"/>
    <col min="17" max="26" width="8.6328125" customWidth="1"/>
  </cols>
  <sheetData>
    <row r="1" spans="1:26" ht="12.75" customHeight="1">
      <c r="A1" s="804" t="s">
        <v>337</v>
      </c>
      <c r="B1" s="801"/>
      <c r="C1" s="801"/>
      <c r="D1" s="802"/>
      <c r="E1" s="802"/>
      <c r="F1" s="802"/>
      <c r="G1" s="803"/>
      <c r="H1" s="803"/>
      <c r="I1" s="801"/>
      <c r="J1" s="801"/>
      <c r="K1" s="801"/>
      <c r="L1" s="801"/>
      <c r="M1" s="801"/>
      <c r="N1" s="801"/>
      <c r="O1" s="801"/>
      <c r="P1" s="801"/>
      <c r="Q1" s="801"/>
      <c r="R1" s="801"/>
      <c r="S1" s="801"/>
      <c r="T1" s="801"/>
      <c r="U1" s="801"/>
      <c r="V1" s="801"/>
      <c r="W1" s="801"/>
      <c r="X1" s="801"/>
      <c r="Y1" s="801"/>
      <c r="Z1" s="801"/>
    </row>
    <row r="2" spans="1:26" ht="12.75" customHeight="1">
      <c r="A2" s="804" t="s">
        <v>449</v>
      </c>
      <c r="B2" s="801"/>
      <c r="C2" s="801"/>
      <c r="D2" s="802"/>
      <c r="E2" s="802"/>
      <c r="F2" s="802"/>
      <c r="G2" s="803"/>
      <c r="H2" s="803"/>
      <c r="I2" s="801"/>
      <c r="J2" s="801"/>
      <c r="K2" s="801"/>
      <c r="L2" s="801"/>
      <c r="M2" s="801"/>
      <c r="N2" s="801"/>
      <c r="O2" s="801"/>
      <c r="P2" s="801"/>
      <c r="Q2" s="801"/>
      <c r="R2" s="801"/>
      <c r="S2" s="801"/>
      <c r="T2" s="801"/>
      <c r="U2" s="801"/>
      <c r="V2" s="801"/>
      <c r="W2" s="801"/>
      <c r="X2" s="801"/>
      <c r="Y2" s="801"/>
      <c r="Z2" s="801"/>
    </row>
    <row r="3" spans="1:26" ht="12.75" customHeight="1">
      <c r="A3" s="804"/>
      <c r="B3" s="801"/>
      <c r="C3" s="801"/>
      <c r="D3" s="802"/>
      <c r="E3" s="802"/>
      <c r="F3" s="802"/>
      <c r="G3" s="803"/>
      <c r="H3" s="803"/>
      <c r="I3" s="801"/>
      <c r="J3" s="801"/>
      <c r="K3" s="801"/>
      <c r="L3" s="801"/>
      <c r="M3" s="801"/>
      <c r="N3" s="801"/>
      <c r="O3" s="801"/>
      <c r="P3" s="801"/>
      <c r="Q3" s="801"/>
      <c r="R3" s="801"/>
      <c r="S3" s="801"/>
      <c r="T3" s="801"/>
      <c r="U3" s="801"/>
      <c r="V3" s="801"/>
      <c r="W3" s="801"/>
      <c r="X3" s="801"/>
      <c r="Y3" s="801"/>
      <c r="Z3" s="801"/>
    </row>
    <row r="4" spans="1:26" ht="12.75" customHeight="1">
      <c r="A4" s="801"/>
      <c r="B4" s="801"/>
      <c r="C4" s="801"/>
      <c r="D4" s="802"/>
      <c r="E4" s="802"/>
      <c r="F4" s="802"/>
      <c r="G4" s="803"/>
      <c r="H4" s="803"/>
      <c r="I4" s="801"/>
      <c r="J4" s="801"/>
      <c r="K4" s="801"/>
      <c r="L4" s="801"/>
      <c r="M4" s="801"/>
    </row>
    <row r="5" spans="1:26" ht="12.75" customHeight="1">
      <c r="A5" s="804" t="s">
        <v>450</v>
      </c>
      <c r="B5" s="801"/>
      <c r="C5" s="801"/>
      <c r="D5" s="802"/>
      <c r="E5" s="802"/>
      <c r="F5" s="802"/>
      <c r="G5" s="803"/>
      <c r="H5" s="803"/>
      <c r="I5" s="801"/>
      <c r="J5" s="801"/>
      <c r="K5" s="801"/>
      <c r="L5" s="801"/>
      <c r="M5" s="801"/>
    </row>
    <row r="6" spans="1:26" ht="12.75" customHeight="1">
      <c r="A6" s="801"/>
      <c r="B6" s="801"/>
      <c r="C6" s="801"/>
      <c r="D6" s="802"/>
      <c r="E6" s="802"/>
      <c r="F6" s="802"/>
      <c r="G6" s="803"/>
      <c r="H6" s="996"/>
      <c r="I6" s="801"/>
      <c r="J6" s="801"/>
      <c r="K6" s="801"/>
      <c r="L6" s="801"/>
      <c r="M6" s="801"/>
    </row>
    <row r="7" spans="1:26" ht="12.75" customHeight="1">
      <c r="A7" s="997" t="s">
        <v>5</v>
      </c>
      <c r="B7" s="809" t="s">
        <v>10</v>
      </c>
      <c r="C7" s="998" t="s">
        <v>451</v>
      </c>
      <c r="D7" s="809" t="s">
        <v>23</v>
      </c>
      <c r="E7" s="809" t="s">
        <v>452</v>
      </c>
      <c r="F7" s="809" t="s">
        <v>453</v>
      </c>
      <c r="G7" s="999" t="s">
        <v>454</v>
      </c>
      <c r="H7" s="810" t="s">
        <v>350</v>
      </c>
      <c r="I7" s="809" t="s">
        <v>455</v>
      </c>
      <c r="J7" s="1403" t="s">
        <v>456</v>
      </c>
      <c r="K7" s="1404"/>
      <c r="L7" s="809" t="s">
        <v>457</v>
      </c>
      <c r="M7" s="1030" t="s">
        <v>458</v>
      </c>
      <c r="N7" s="1031"/>
      <c r="O7" s="1031"/>
      <c r="P7" s="1031"/>
      <c r="Q7" s="1031"/>
      <c r="R7" s="1031"/>
      <c r="S7" s="1031"/>
      <c r="T7" s="1031"/>
      <c r="U7" s="1031"/>
      <c r="V7" s="1031"/>
      <c r="W7" s="1031"/>
      <c r="X7" s="1031"/>
      <c r="Y7" s="1031"/>
      <c r="Z7" s="1031"/>
    </row>
    <row r="8" spans="1:26" ht="12.75" customHeight="1">
      <c r="A8" s="1000"/>
      <c r="B8" s="1001"/>
      <c r="C8" s="1002"/>
      <c r="D8" s="1003" t="s">
        <v>355</v>
      </c>
      <c r="E8" s="1003"/>
      <c r="F8" s="1003"/>
      <c r="G8" s="1004" t="s">
        <v>459</v>
      </c>
      <c r="H8" s="1005" t="s">
        <v>459</v>
      </c>
      <c r="I8" s="1001"/>
      <c r="J8" s="1032" t="s">
        <v>460</v>
      </c>
      <c r="K8" s="1032" t="s">
        <v>461</v>
      </c>
      <c r="L8" s="1033" t="s">
        <v>462</v>
      </c>
      <c r="M8" s="1034"/>
      <c r="O8" s="747" t="s">
        <v>463</v>
      </c>
      <c r="P8" s="747" t="s">
        <v>464</v>
      </c>
    </row>
    <row r="9" spans="1:26" ht="12.75" customHeight="1">
      <c r="A9" s="1006"/>
      <c r="B9" s="818"/>
      <c r="C9" s="1007"/>
      <c r="D9" s="819"/>
      <c r="E9" s="819"/>
      <c r="F9" s="819"/>
      <c r="G9" s="1008"/>
      <c r="H9" s="820"/>
      <c r="I9" s="818"/>
      <c r="J9" s="819"/>
      <c r="K9" s="819"/>
      <c r="L9" s="1035"/>
      <c r="M9" s="1036"/>
      <c r="N9" s="1028"/>
      <c r="O9" s="1028"/>
      <c r="P9" s="1028"/>
      <c r="Q9" s="1028"/>
      <c r="R9" s="1028"/>
      <c r="S9" s="1028"/>
      <c r="T9" s="1028"/>
      <c r="U9" s="1028"/>
      <c r="V9" s="1028"/>
      <c r="W9" s="1028"/>
      <c r="X9" s="1028"/>
      <c r="Y9" s="1028"/>
      <c r="Z9" s="1028"/>
    </row>
    <row r="10" spans="1:26" ht="12.75" customHeight="1">
      <c r="A10" s="1009">
        <v>1</v>
      </c>
      <c r="B10" s="858" t="str">
        <f>'Renew 07.workl'!B8</f>
        <v>#01-88</v>
      </c>
      <c r="C10" s="858" t="str">
        <f>'Renew 07.workl'!C8</f>
        <v>Timemachine Studio</v>
      </c>
      <c r="D10" s="921">
        <f>'Renew 07.workl'!D8</f>
        <v>523</v>
      </c>
      <c r="E10" s="1010" t="str">
        <f>'Renew 07.workl'!F8</f>
        <v>-</v>
      </c>
      <c r="F10" s="860">
        <f>'Renew 07.workl'!E8</f>
        <v>39096</v>
      </c>
      <c r="G10" s="862">
        <f>'2007 Renewal '!K6</f>
        <v>11.5</v>
      </c>
      <c r="H10" s="1011">
        <f>'2007 Renewal '!R6</f>
        <v>12.5</v>
      </c>
      <c r="I10" s="818"/>
      <c r="J10" s="1035">
        <v>0</v>
      </c>
      <c r="K10" s="1011">
        <f>J10*H10*D10</f>
        <v>0</v>
      </c>
      <c r="L10" s="824">
        <v>0</v>
      </c>
      <c r="M10" s="1037" t="str">
        <f>'2007 Renewal '!H6</f>
        <v>New Lease</v>
      </c>
      <c r="O10" s="803">
        <f>(G10*D10)</f>
        <v>6014.5</v>
      </c>
      <c r="P10" s="746">
        <f>H10*D10</f>
        <v>6537.5</v>
      </c>
    </row>
    <row r="11" spans="1:26" ht="12.75" customHeight="1">
      <c r="A11" s="1009">
        <f t="shared" ref="A11:A18" si="0">A10+1</f>
        <v>2</v>
      </c>
      <c r="B11" s="858" t="str">
        <f>'Renew 07.workl'!B9</f>
        <v>#02-24B</v>
      </c>
      <c r="C11" s="858" t="str">
        <f>'Renew 07.workl'!C9</f>
        <v>Raffles Medical Group</v>
      </c>
      <c r="D11" s="921">
        <f>'Renew 07.workl'!D9</f>
        <v>879</v>
      </c>
      <c r="E11" s="1010" t="str">
        <f>'Renew 07.workl'!F9</f>
        <v>-</v>
      </c>
      <c r="F11" s="860">
        <f>'Renew 07.workl'!E9</f>
        <v>39122</v>
      </c>
      <c r="G11" s="862">
        <f>'2007 Renewal '!K7</f>
        <v>8.5</v>
      </c>
      <c r="H11" s="1011">
        <f>'2007 Renewal '!R7</f>
        <v>9.5</v>
      </c>
      <c r="I11" s="818"/>
      <c r="J11" s="1035">
        <v>1</v>
      </c>
      <c r="K11" s="1011">
        <f>J11*H11*D11</f>
        <v>8350.5</v>
      </c>
      <c r="L11" s="824">
        <v>0</v>
      </c>
      <c r="M11" s="1037" t="str">
        <f>'2007 Renewal '!H7</f>
        <v>New Lease</v>
      </c>
      <c r="O11" s="803">
        <f>(G11*D11)</f>
        <v>7471.5</v>
      </c>
      <c r="P11" s="746">
        <f>H11*D11</f>
        <v>8350.5</v>
      </c>
    </row>
    <row r="12" spans="1:26" ht="12.75" customHeight="1">
      <c r="A12" s="1009">
        <f t="shared" si="0"/>
        <v>3</v>
      </c>
      <c r="B12" s="858" t="str">
        <f>'Renew 07.workl'!B10</f>
        <v>#02-24C</v>
      </c>
      <c r="C12" s="858" t="str">
        <f>'Renew 07.workl'!C10</f>
        <v>7-24 Contacts.Com</v>
      </c>
      <c r="D12" s="921">
        <f>'Renew 07.workl'!D10</f>
        <v>310</v>
      </c>
      <c r="E12" s="1010" t="str">
        <f>'Renew 07.workl'!F10</f>
        <v>-</v>
      </c>
      <c r="F12" s="860">
        <f>'Renew 07.workl'!E10</f>
        <v>39122</v>
      </c>
      <c r="G12" s="862">
        <f>'2007 Renewal '!K8</f>
        <v>9.68</v>
      </c>
      <c r="H12" s="1011">
        <f>'2007 Renewal '!R8</f>
        <v>10.7</v>
      </c>
      <c r="I12" s="818"/>
      <c r="J12" s="1035">
        <v>0</v>
      </c>
      <c r="K12" s="1011">
        <f>J12*H12*D12</f>
        <v>0</v>
      </c>
      <c r="L12" s="824">
        <v>0</v>
      </c>
      <c r="M12" s="1037" t="str">
        <f>'2007 Renewal '!H8</f>
        <v>New Lease</v>
      </c>
      <c r="O12" s="803">
        <f>(G12*D12)</f>
        <v>3000.8</v>
      </c>
      <c r="P12" s="746">
        <f>H12*D12</f>
        <v>3317</v>
      </c>
    </row>
    <row r="13" spans="1:26" ht="12.75" customHeight="1">
      <c r="A13" s="1009">
        <f t="shared" si="0"/>
        <v>4</v>
      </c>
      <c r="B13" s="858" t="str">
        <f>'Renew 07.workl'!B11</f>
        <v>#01-28/29</v>
      </c>
      <c r="C13" s="858" t="str">
        <f>'Renew 07.workl'!C11</f>
        <v>Osim</v>
      </c>
      <c r="D13" s="859">
        <f>'Renew 07.workl'!D11</f>
        <v>1053</v>
      </c>
      <c r="E13" s="1010">
        <f>'Renew 07.workl'!F11</f>
        <v>3</v>
      </c>
      <c r="F13" s="860">
        <f>'Renew 07.workl'!E11</f>
        <v>39141</v>
      </c>
      <c r="G13" s="862">
        <f>'2007 Renewal '!K9</f>
        <v>10</v>
      </c>
      <c r="H13" s="1011">
        <f>'2007 Renewal '!R9</f>
        <v>13</v>
      </c>
      <c r="I13" s="818"/>
      <c r="J13" s="1035">
        <v>0</v>
      </c>
      <c r="K13" s="1011">
        <f>J13*H13*D13</f>
        <v>0</v>
      </c>
      <c r="L13" s="824">
        <v>0</v>
      </c>
      <c r="M13" s="1037" t="str">
        <f>'2007 Renewal '!H9</f>
        <v>Renew</v>
      </c>
      <c r="O13" s="803">
        <f>(G13*D13)</f>
        <v>10530</v>
      </c>
      <c r="P13" s="746">
        <f>H13*D13</f>
        <v>13689</v>
      </c>
    </row>
    <row r="14" spans="1:26" ht="12.75" customHeight="1">
      <c r="A14" s="1009">
        <f t="shared" si="0"/>
        <v>5</v>
      </c>
      <c r="B14" s="858" t="str">
        <f>'Renew 07.workl'!B12</f>
        <v>#01-13A&amp;B</v>
      </c>
      <c r="C14" s="858" t="str">
        <f>'Renew 07.workl'!C12</f>
        <v>Citibank ATM</v>
      </c>
      <c r="D14" s="921" t="s">
        <v>465</v>
      </c>
      <c r="E14" s="1010">
        <f>'Renew 07.workl'!F12</f>
        <v>2</v>
      </c>
      <c r="F14" s="860">
        <f>'Renew 07.workl'!E12</f>
        <v>39141</v>
      </c>
      <c r="G14" s="862">
        <f>'2007 Renewal '!L10</f>
        <v>5000</v>
      </c>
      <c r="H14" s="1011">
        <f>'2007 Renewal '!S10</f>
        <v>5200</v>
      </c>
      <c r="I14" s="818"/>
      <c r="J14" s="1035">
        <v>0</v>
      </c>
      <c r="K14" s="1011">
        <v>0</v>
      </c>
      <c r="L14" s="824">
        <v>0</v>
      </c>
      <c r="M14" s="1037" t="str">
        <f>'2007 Renewal '!H10</f>
        <v>Renew</v>
      </c>
      <c r="O14" s="803">
        <f t="shared" ref="O14:P16" si="1">G14</f>
        <v>5000</v>
      </c>
      <c r="P14" s="746">
        <f t="shared" si="1"/>
        <v>5200</v>
      </c>
    </row>
    <row r="15" spans="1:26" ht="12.75" customHeight="1">
      <c r="A15" s="1009">
        <f t="shared" si="0"/>
        <v>6</v>
      </c>
      <c r="B15" s="858" t="str">
        <f>'Renew 07.workl'!B13</f>
        <v>ATM</v>
      </c>
      <c r="C15" s="858" t="str">
        <f>'Renew 07.workl'!C13</f>
        <v>DBS ATM</v>
      </c>
      <c r="D15" s="921" t="str">
        <f>'Renew 07.workl'!D13</f>
        <v>NIL</v>
      </c>
      <c r="E15" s="1010" t="str">
        <f>'Renew 07.workl'!F13</f>
        <v>-</v>
      </c>
      <c r="F15" s="860">
        <f>'Renew 07.workl'!E13</f>
        <v>39141</v>
      </c>
      <c r="G15" s="862">
        <f>'2007 Renewal '!L11</f>
        <v>2000</v>
      </c>
      <c r="H15" s="1011">
        <f>'2007 Renewal '!S11</f>
        <v>2100</v>
      </c>
      <c r="I15" s="818"/>
      <c r="J15" s="1035">
        <v>0</v>
      </c>
      <c r="K15" s="1011">
        <v>0</v>
      </c>
      <c r="L15" s="824">
        <v>0</v>
      </c>
      <c r="M15" s="1037" t="str">
        <f>'2007 Renewal '!H11</f>
        <v>New Lease</v>
      </c>
      <c r="O15" s="803">
        <f t="shared" si="1"/>
        <v>2000</v>
      </c>
      <c r="P15" s="746">
        <f t="shared" si="1"/>
        <v>2100</v>
      </c>
    </row>
    <row r="16" spans="1:26" ht="12.75" customHeight="1">
      <c r="A16" s="1009">
        <f t="shared" si="0"/>
        <v>7</v>
      </c>
      <c r="B16" s="858" t="str">
        <f>'Renew 07.workl'!B14</f>
        <v>ATM</v>
      </c>
      <c r="C16" s="858" t="str">
        <f>'Renew 07.workl'!C14</f>
        <v>UOB ATM</v>
      </c>
      <c r="D16" s="1010" t="str">
        <f>'Renew 07.workl'!D14</f>
        <v>NIL</v>
      </c>
      <c r="E16" s="1010" t="str">
        <f>'Renew 07.workl'!F14</f>
        <v>-</v>
      </c>
      <c r="F16" s="860">
        <f>'Renew 07.workl'!E14</f>
        <v>39141</v>
      </c>
      <c r="G16" s="862">
        <f>'2007 Renewal '!L12</f>
        <v>2500</v>
      </c>
      <c r="H16" s="1011">
        <f>'2007 Renewal '!S12</f>
        <v>2600</v>
      </c>
      <c r="I16" s="818"/>
      <c r="J16" s="1035">
        <v>0</v>
      </c>
      <c r="K16" s="1011">
        <v>0</v>
      </c>
      <c r="L16" s="824">
        <v>0</v>
      </c>
      <c r="M16" s="1037" t="str">
        <f>'2007 Renewal '!H12</f>
        <v>New Lease</v>
      </c>
      <c r="O16" s="803">
        <f t="shared" si="1"/>
        <v>2500</v>
      </c>
      <c r="P16" s="746">
        <f t="shared" si="1"/>
        <v>2600</v>
      </c>
    </row>
    <row r="17" spans="1:16" ht="12.75" customHeight="1">
      <c r="A17" s="1009">
        <f t="shared" si="0"/>
        <v>8</v>
      </c>
      <c r="B17" s="858" t="str">
        <f>'Renew 07.workl'!B15</f>
        <v>#01-27</v>
      </c>
      <c r="C17" s="858" t="str">
        <f>'Renew 07.workl'!C15</f>
        <v>The Hour Glass</v>
      </c>
      <c r="D17" s="859">
        <f>'Renew 07.workl'!D15</f>
        <v>1025</v>
      </c>
      <c r="E17" s="1010" t="str">
        <f>'Renew 07.workl'!F15</f>
        <v>-</v>
      </c>
      <c r="F17" s="860">
        <f>'Renew 07.workl'!E15</f>
        <v>39183</v>
      </c>
      <c r="G17" s="862">
        <f>'2007 Renewal '!K13</f>
        <v>14.8</v>
      </c>
      <c r="H17" s="1011">
        <f>'2007 Renewal '!R13</f>
        <v>15.5</v>
      </c>
      <c r="I17" s="818"/>
      <c r="J17" s="1035">
        <v>1</v>
      </c>
      <c r="K17" s="1011">
        <f>J17*H17*D17</f>
        <v>15887.5</v>
      </c>
      <c r="L17" s="824">
        <v>0</v>
      </c>
      <c r="M17" s="1037" t="str">
        <f>'2007 Renewal '!H13</f>
        <v>New Lease</v>
      </c>
      <c r="O17" s="803">
        <f>(G17*D17)</f>
        <v>15170</v>
      </c>
      <c r="P17" s="746">
        <f t="shared" ref="P17:P44" si="2">H17*D17</f>
        <v>15887.5</v>
      </c>
    </row>
    <row r="18" spans="1:16" ht="12.75" customHeight="1">
      <c r="A18" s="1009">
        <f t="shared" si="0"/>
        <v>9</v>
      </c>
      <c r="B18" s="858" t="str">
        <f>'Renew 07.workl'!B16</f>
        <v>#01-90</v>
      </c>
      <c r="C18" s="858" t="str">
        <f>'Renew 07.workl'!C16</f>
        <v>GNC</v>
      </c>
      <c r="D18" s="859">
        <f>'Renew 07.workl'!D16</f>
        <v>540</v>
      </c>
      <c r="E18" s="1010" t="str">
        <f>'Renew 07.workl'!F16</f>
        <v>-</v>
      </c>
      <c r="F18" s="860">
        <f>'Renew 07.workl'!E16</f>
        <v>39194</v>
      </c>
      <c r="G18" s="1012" t="s">
        <v>466</v>
      </c>
      <c r="H18" s="1011">
        <f>'2007 Renewal '!R16</f>
        <v>15.5</v>
      </c>
      <c r="I18" s="818"/>
      <c r="J18" s="1035">
        <v>0</v>
      </c>
      <c r="K18" s="1011">
        <f>J18*H18*D18</f>
        <v>0</v>
      </c>
      <c r="L18" s="824">
        <v>0</v>
      </c>
      <c r="M18" s="1037" t="str">
        <f>'2007 Renewal '!H14</f>
        <v>New Lease</v>
      </c>
      <c r="O18" s="803"/>
      <c r="P18" s="746">
        <f t="shared" si="2"/>
        <v>8370</v>
      </c>
    </row>
    <row r="19" spans="1:16" ht="12.75" customHeight="1">
      <c r="A19" s="1009"/>
      <c r="B19" s="858"/>
      <c r="C19" s="858"/>
      <c r="D19" s="859"/>
      <c r="E19" s="1010"/>
      <c r="F19" s="860"/>
      <c r="G19" s="1012" t="s">
        <v>467</v>
      </c>
      <c r="H19" s="1011"/>
      <c r="I19" s="818"/>
      <c r="J19" s="1035"/>
      <c r="K19" s="818"/>
      <c r="L19" s="824"/>
      <c r="M19" s="1038"/>
      <c r="O19" s="803">
        <f>15*D18</f>
        <v>8100</v>
      </c>
      <c r="P19" s="746">
        <f t="shared" si="2"/>
        <v>0</v>
      </c>
    </row>
    <row r="20" spans="1:16" ht="12.75" customHeight="1">
      <c r="A20" s="1009"/>
      <c r="B20" s="858"/>
      <c r="C20" s="858"/>
      <c r="D20" s="859"/>
      <c r="E20" s="1010"/>
      <c r="F20" s="860"/>
      <c r="G20" s="1012" t="s">
        <v>468</v>
      </c>
      <c r="H20" s="1011"/>
      <c r="I20" s="818"/>
      <c r="J20" s="1035"/>
      <c r="K20" s="818"/>
      <c r="L20" s="824"/>
      <c r="M20" s="1038"/>
      <c r="P20" s="746">
        <f t="shared" si="2"/>
        <v>0</v>
      </c>
    </row>
    <row r="21" spans="1:16" ht="12.75" customHeight="1">
      <c r="A21" s="1009">
        <f>A18+1</f>
        <v>10</v>
      </c>
      <c r="B21" s="858" t="str">
        <f>'Renew 07.workl'!B19</f>
        <v>#01-30</v>
      </c>
      <c r="C21" s="858" t="str">
        <f>'Renew 07.workl'!C19</f>
        <v>Sentiments</v>
      </c>
      <c r="D21" s="859">
        <f>'Renew 07.workl'!D19</f>
        <v>528</v>
      </c>
      <c r="E21" s="1010">
        <f>'Renew 07.workl'!F19</f>
        <v>3</v>
      </c>
      <c r="F21" s="860">
        <f>'Renew 07.workl'!E19</f>
        <v>39216</v>
      </c>
      <c r="G21" s="862">
        <f>'2007 Renewal '!K17</f>
        <v>11</v>
      </c>
      <c r="H21" s="1011">
        <f>'2007 Renewal '!R17</f>
        <v>13</v>
      </c>
      <c r="I21" s="818"/>
      <c r="J21" s="1035">
        <v>3</v>
      </c>
      <c r="K21" s="1011">
        <f>J21*H21*D21</f>
        <v>20592</v>
      </c>
      <c r="L21" s="824">
        <f>(H21*D21)-D21</f>
        <v>6336</v>
      </c>
      <c r="M21" s="1038" t="str">
        <f>'2007 Renewal '!H17</f>
        <v>Replace</v>
      </c>
      <c r="O21" s="803">
        <f>(G21*D21)</f>
        <v>5808</v>
      </c>
      <c r="P21" s="746">
        <f t="shared" si="2"/>
        <v>6864</v>
      </c>
    </row>
    <row r="22" spans="1:16" ht="12.75" customHeight="1">
      <c r="A22" s="1009">
        <f>A21+1</f>
        <v>11</v>
      </c>
      <c r="B22" s="858" t="str">
        <f>'Renew 07.workl'!B20</f>
        <v>#01-23/24/25</v>
      </c>
      <c r="C22" s="858" t="str">
        <f>'Renew 07.workl'!C20</f>
        <v>Bakerzin</v>
      </c>
      <c r="D22" s="859">
        <f>'Renew 07.workl'!D20</f>
        <v>1091</v>
      </c>
      <c r="E22" s="1010">
        <f>'Renew 07.workl'!F20</f>
        <v>3</v>
      </c>
      <c r="F22" s="860">
        <f>'Renew 07.workl'!E20</f>
        <v>39218</v>
      </c>
      <c r="G22" s="862">
        <f>'2007 Renewal '!K18</f>
        <v>12.5</v>
      </c>
      <c r="H22" s="1011">
        <f>'2007 Renewal '!R18</f>
        <v>13.5</v>
      </c>
      <c r="I22" s="818"/>
      <c r="J22" s="1035">
        <v>0</v>
      </c>
      <c r="K22" s="1011">
        <f>J22*D22*H22</f>
        <v>0</v>
      </c>
      <c r="L22" s="824">
        <v>0</v>
      </c>
      <c r="M22" s="1038" t="str">
        <f>'2007 Renewal '!H18</f>
        <v>Renew</v>
      </c>
      <c r="O22" s="803">
        <f>(G22*D22)</f>
        <v>13637.5</v>
      </c>
      <c r="P22" s="746">
        <f t="shared" si="2"/>
        <v>14728.5</v>
      </c>
    </row>
    <row r="23" spans="1:16" ht="12.75" customHeight="1">
      <c r="A23" s="1009">
        <f>A22+1</f>
        <v>12</v>
      </c>
      <c r="B23" s="858" t="str">
        <f>'Renew 07.workl'!B21</f>
        <v>#01-48</v>
      </c>
      <c r="C23" s="858" t="str">
        <f>'Renew 07.workl'!C21</f>
        <v>Fang</v>
      </c>
      <c r="D23" s="859">
        <f>'Renew 07.workl'!D21</f>
        <v>439</v>
      </c>
      <c r="E23" s="1010">
        <f>'Renew 07.workl'!F21</f>
        <v>3</v>
      </c>
      <c r="F23" s="860">
        <f>'Renew 07.workl'!E21</f>
        <v>39223</v>
      </c>
      <c r="G23" s="862">
        <f>'2007 Renewal '!K19</f>
        <v>10</v>
      </c>
      <c r="H23" s="1011">
        <f>'2007 Renewal '!R19</f>
        <v>15</v>
      </c>
      <c r="I23" s="818"/>
      <c r="J23" s="1035">
        <v>3</v>
      </c>
      <c r="K23" s="1011">
        <f>J23*D23*H23</f>
        <v>19755</v>
      </c>
      <c r="L23" s="824">
        <f>(H23*D23)-D23</f>
        <v>6146</v>
      </c>
      <c r="M23" s="1038" t="str">
        <f>'2007 Renewal '!H19</f>
        <v>Replace</v>
      </c>
      <c r="O23" s="803">
        <f>(G23*D23)</f>
        <v>4390</v>
      </c>
      <c r="P23" s="746">
        <f t="shared" si="2"/>
        <v>6585</v>
      </c>
    </row>
    <row r="24" spans="1:16" ht="12.75" customHeight="1">
      <c r="A24" s="1009">
        <f>A23+1</f>
        <v>13</v>
      </c>
      <c r="B24" s="858" t="str">
        <f>'Renew 07.workl'!B22</f>
        <v>#01-47A</v>
      </c>
      <c r="C24" s="858" t="str">
        <f>'Renew 07.workl'!C22</f>
        <v>Nail Passion</v>
      </c>
      <c r="D24" s="859">
        <f>'Renew 07.workl'!D22</f>
        <v>530</v>
      </c>
      <c r="E24" s="1010" t="str">
        <f>'Renew 07.workl'!F22</f>
        <v>-</v>
      </c>
      <c r="F24" s="860">
        <f>'Renew 07.workl'!E22</f>
        <v>39278</v>
      </c>
      <c r="G24" s="862">
        <f>'2007 Renewal '!K20</f>
        <v>12</v>
      </c>
      <c r="H24" s="1011">
        <f>'2007 Renewal '!R20</f>
        <v>13</v>
      </c>
      <c r="I24" s="818"/>
      <c r="J24" s="1035">
        <v>1</v>
      </c>
      <c r="K24" s="1011">
        <f>J24*D24*H24</f>
        <v>6890</v>
      </c>
      <c r="L24" s="824">
        <v>0</v>
      </c>
      <c r="M24" s="1038" t="str">
        <f>'2007 Renewal '!H20</f>
        <v>New Lease</v>
      </c>
      <c r="O24" s="803">
        <f>(G24*D24)</f>
        <v>6360</v>
      </c>
      <c r="P24" s="746">
        <f t="shared" si="2"/>
        <v>6890</v>
      </c>
    </row>
    <row r="25" spans="1:16" ht="12.75" customHeight="1">
      <c r="A25" s="1009">
        <f>A24+1</f>
        <v>14</v>
      </c>
      <c r="B25" s="858" t="str">
        <f>'Renew 07.workl'!B23</f>
        <v>#01-103</v>
      </c>
      <c r="C25" s="858" t="str">
        <f>'Renew 07.workl'!C23</f>
        <v>Out Of The Box Photography</v>
      </c>
      <c r="D25" s="859">
        <f>'Renew 07.workl'!D23</f>
        <v>883</v>
      </c>
      <c r="E25" s="1010">
        <f>'Renew 07.workl'!F23</f>
        <v>3</v>
      </c>
      <c r="F25" s="860">
        <f>'Renew 07.workl'!E23</f>
        <v>39294</v>
      </c>
      <c r="G25" s="862">
        <f>'2007 Renewal '!K21</f>
        <v>7</v>
      </c>
      <c r="H25" s="1011">
        <f>'2007 Renewal '!R21</f>
        <v>11</v>
      </c>
      <c r="I25" s="818"/>
      <c r="J25" s="1035">
        <v>3</v>
      </c>
      <c r="K25" s="1011">
        <f>J25*D25*H25</f>
        <v>29139</v>
      </c>
      <c r="L25" s="824">
        <v>0</v>
      </c>
      <c r="M25" s="1038" t="str">
        <f>'2007 Renewal '!H21</f>
        <v>Renew</v>
      </c>
      <c r="O25" s="803">
        <f>(G25*D25)</f>
        <v>6181</v>
      </c>
      <c r="P25" s="746">
        <f t="shared" si="2"/>
        <v>9713</v>
      </c>
    </row>
    <row r="26" spans="1:16" ht="12.75" customHeight="1">
      <c r="A26" s="1009">
        <f>A25+1</f>
        <v>15</v>
      </c>
      <c r="B26" s="858" t="str">
        <f>'Renew 07.workl'!B24</f>
        <v>#01-95/96/97/98</v>
      </c>
      <c r="C26" s="858" t="str">
        <f>'Renew 07.workl'!C24</f>
        <v>Candy Empire</v>
      </c>
      <c r="D26" s="859">
        <f>'Renew 07.workl'!D24</f>
        <v>2246</v>
      </c>
      <c r="E26" s="1010">
        <f>'Renew 07.workl'!F24</f>
        <v>3</v>
      </c>
      <c r="F26" s="860">
        <f>'Renew 07.workl'!E24</f>
        <v>39328</v>
      </c>
      <c r="G26" s="1012" t="s">
        <v>469</v>
      </c>
      <c r="H26" s="1011">
        <f>'2007 Renewal '!R24</f>
        <v>12.5</v>
      </c>
      <c r="I26" s="818"/>
      <c r="J26" s="1035">
        <v>0</v>
      </c>
      <c r="K26" s="1011">
        <f>J26*D26*H26</f>
        <v>0</v>
      </c>
      <c r="L26" s="824">
        <v>0</v>
      </c>
      <c r="M26" s="1038" t="str">
        <f>'2007 Renewal '!H22</f>
        <v>Renew</v>
      </c>
      <c r="O26" s="803"/>
      <c r="P26" s="746">
        <f t="shared" si="2"/>
        <v>28075</v>
      </c>
    </row>
    <row r="27" spans="1:16" ht="12.75" customHeight="1">
      <c r="A27" s="1009"/>
      <c r="B27" s="858"/>
      <c r="C27" s="858"/>
      <c r="D27" s="859"/>
      <c r="E27" s="1010"/>
      <c r="F27" s="860"/>
      <c r="G27" s="1012" t="s">
        <v>470</v>
      </c>
      <c r="H27" s="1011"/>
      <c r="I27" s="818"/>
      <c r="J27" s="1035"/>
      <c r="K27" s="1011"/>
      <c r="L27" s="824"/>
      <c r="M27" s="1038"/>
      <c r="O27" s="803">
        <f>9*D26</f>
        <v>20214</v>
      </c>
      <c r="P27" s="746">
        <f t="shared" si="2"/>
        <v>0</v>
      </c>
    </row>
    <row r="28" spans="1:16" ht="12.75" customHeight="1">
      <c r="A28" s="1009"/>
      <c r="B28" s="858"/>
      <c r="C28" s="858"/>
      <c r="D28" s="859"/>
      <c r="E28" s="1010"/>
      <c r="F28" s="860"/>
      <c r="G28" s="1012" t="s">
        <v>471</v>
      </c>
      <c r="H28" s="1011"/>
      <c r="I28" s="818"/>
      <c r="J28" s="1035"/>
      <c r="K28" s="1011"/>
      <c r="L28" s="824"/>
      <c r="M28" s="1038"/>
      <c r="O28" s="803"/>
      <c r="P28" s="746">
        <f t="shared" si="2"/>
        <v>0</v>
      </c>
    </row>
    <row r="29" spans="1:16" ht="12.75" customHeight="1">
      <c r="A29" s="1009">
        <f>A26+1</f>
        <v>16</v>
      </c>
      <c r="B29" s="858" t="str">
        <f>'Renew 07.workl'!B27</f>
        <v>#01-K7/K8/K9</v>
      </c>
      <c r="C29" s="858" t="str">
        <f>'Renew 07.workl'!C27</f>
        <v>QB House Shell Type</v>
      </c>
      <c r="D29" s="859">
        <f>'Renew 07.workl'!D27</f>
        <v>120</v>
      </c>
      <c r="E29" s="1010" t="str">
        <f>'Renew 07.workl'!F27</f>
        <v>-</v>
      </c>
      <c r="F29" s="860">
        <f>'Renew 07.workl'!E27</f>
        <v>39339</v>
      </c>
      <c r="G29" s="862">
        <f>'2007 Renewal '!K25</f>
        <v>15.8333333333333</v>
      </c>
      <c r="H29" s="1011">
        <f>'2007 Renewal '!R25</f>
        <v>0</v>
      </c>
      <c r="I29" s="818"/>
      <c r="J29" s="1383" t="s">
        <v>102</v>
      </c>
      <c r="K29" s="1384" t="s">
        <v>102</v>
      </c>
      <c r="L29" s="824">
        <f>G29*D29</f>
        <v>1900</v>
      </c>
      <c r="M29" s="1038" t="str">
        <f>'2007 Renewal '!H25</f>
        <v>Relocate</v>
      </c>
      <c r="O29" s="803">
        <f t="shared" ref="O29:O37" si="3">(G29*D29)</f>
        <v>1900</v>
      </c>
      <c r="P29" s="746">
        <f t="shared" si="2"/>
        <v>0</v>
      </c>
    </row>
    <row r="30" spans="1:16" ht="12.75" customHeight="1">
      <c r="A30" s="1009">
        <f t="shared" ref="A30:A38" si="4">A29+1</f>
        <v>17</v>
      </c>
      <c r="B30" s="858" t="str">
        <f>'Renew 07.workl'!B28</f>
        <v>#02-30</v>
      </c>
      <c r="C30" s="858" t="str">
        <f>'Renew 07.workl'!C28</f>
        <v>La Vogue</v>
      </c>
      <c r="D30" s="859">
        <f>'Renew 07.workl'!D28</f>
        <v>880</v>
      </c>
      <c r="E30" s="1010">
        <f>'Renew 07.workl'!F28</f>
        <v>3</v>
      </c>
      <c r="F30" s="860">
        <f>'Renew 07.workl'!E28</f>
        <v>39340</v>
      </c>
      <c r="G30" s="862">
        <f>'2007 Renewal '!K26</f>
        <v>6</v>
      </c>
      <c r="H30" s="1011">
        <f>'2007 Renewal '!R26</f>
        <v>7</v>
      </c>
      <c r="I30" s="818"/>
      <c r="J30" s="1035">
        <v>1</v>
      </c>
      <c r="K30" s="1011">
        <f t="shared" ref="K30:K38" si="5">J30*D30*H30</f>
        <v>6160</v>
      </c>
      <c r="L30" s="824">
        <v>0</v>
      </c>
      <c r="M30" s="1038" t="str">
        <f>'2007 Renewal '!H26</f>
        <v>Renew</v>
      </c>
      <c r="O30" s="803">
        <f t="shared" si="3"/>
        <v>5280</v>
      </c>
      <c r="P30" s="746">
        <f t="shared" si="2"/>
        <v>6160</v>
      </c>
    </row>
    <row r="31" spans="1:16" ht="12.75" customHeight="1">
      <c r="A31" s="1009">
        <f t="shared" si="4"/>
        <v>18</v>
      </c>
      <c r="B31" s="858" t="str">
        <f>'Renew 07.workl'!B29</f>
        <v>#01-50</v>
      </c>
      <c r="C31" s="858" t="str">
        <f>'Renew 07.workl'!C29</f>
        <v>Dreamweavers</v>
      </c>
      <c r="D31" s="859">
        <f>'Renew 07.workl'!D29</f>
        <v>517</v>
      </c>
      <c r="E31" s="1010">
        <f>'Renew 07.workl'!F29</f>
        <v>3</v>
      </c>
      <c r="F31" s="860">
        <f>'Renew 07.workl'!E29</f>
        <v>39355</v>
      </c>
      <c r="G31" s="862">
        <f>'2007 Renewal '!K27</f>
        <v>8</v>
      </c>
      <c r="H31" s="1011">
        <f>'2007 Renewal '!R27</f>
        <v>11</v>
      </c>
      <c r="I31" s="818"/>
      <c r="J31" s="1035">
        <v>2</v>
      </c>
      <c r="K31" s="1011">
        <f t="shared" si="5"/>
        <v>11374</v>
      </c>
      <c r="L31" s="824">
        <f>(H31*D31)-D31</f>
        <v>5170</v>
      </c>
      <c r="M31" s="1038" t="str">
        <f>'2007 Renewal '!H27</f>
        <v>Replace</v>
      </c>
      <c r="O31" s="803">
        <f t="shared" si="3"/>
        <v>4136</v>
      </c>
      <c r="P31" s="746">
        <f t="shared" si="2"/>
        <v>5687</v>
      </c>
    </row>
    <row r="32" spans="1:16" ht="12.75" customHeight="1">
      <c r="A32" s="1009">
        <f t="shared" si="4"/>
        <v>19</v>
      </c>
      <c r="B32" s="858" t="str">
        <f>'Renew 07.workl'!B30</f>
        <v>#01-55/56</v>
      </c>
      <c r="C32" s="858" t="str">
        <f>'Renew 07.workl'!C30</f>
        <v>Long John Silver's</v>
      </c>
      <c r="D32" s="859">
        <f>'Renew 07.workl'!D30</f>
        <v>1214</v>
      </c>
      <c r="E32" s="1010">
        <f>'Renew 07.workl'!F30</f>
        <v>3</v>
      </c>
      <c r="F32" s="860">
        <f>'Renew 07.workl'!E30</f>
        <v>39356</v>
      </c>
      <c r="G32" s="862">
        <f>'2007 Renewal '!K28</f>
        <v>6</v>
      </c>
      <c r="H32" s="1011">
        <f>'2007 Renewal '!R28</f>
        <v>8</v>
      </c>
      <c r="I32" s="818"/>
      <c r="J32" s="1035">
        <v>2</v>
      </c>
      <c r="K32" s="1011">
        <f t="shared" si="5"/>
        <v>19424</v>
      </c>
      <c r="L32" s="824">
        <v>0</v>
      </c>
      <c r="M32" s="1038" t="str">
        <f>'2007 Renewal '!H28</f>
        <v>Renew</v>
      </c>
      <c r="O32" s="803">
        <f t="shared" si="3"/>
        <v>7284</v>
      </c>
      <c r="P32" s="746">
        <f t="shared" si="2"/>
        <v>9712</v>
      </c>
    </row>
    <row r="33" spans="1:16" ht="12.75" customHeight="1">
      <c r="A33" s="1009">
        <f t="shared" si="4"/>
        <v>20</v>
      </c>
      <c r="B33" s="858" t="str">
        <f>'Renew 07.workl'!B31</f>
        <v>#01-K4</v>
      </c>
      <c r="C33" s="858" t="str">
        <f>'Renew 07.workl'!C31</f>
        <v>Sunglass Hut</v>
      </c>
      <c r="D33" s="859">
        <f>'Renew 07.workl'!D31</f>
        <v>210</v>
      </c>
      <c r="E33" s="1010" t="str">
        <f>'Renew 07.workl'!F31</f>
        <v>-</v>
      </c>
      <c r="F33" s="860">
        <f>'Renew 07.workl'!E31</f>
        <v>39358</v>
      </c>
      <c r="G33" s="862">
        <f>'2007 Renewal '!K29</f>
        <v>20.48</v>
      </c>
      <c r="H33" s="1011">
        <f>'2007 Renewal '!R29</f>
        <v>23.81</v>
      </c>
      <c r="I33" s="818"/>
      <c r="J33" s="1035">
        <v>0</v>
      </c>
      <c r="K33" s="1011">
        <f t="shared" si="5"/>
        <v>0</v>
      </c>
      <c r="L33" s="824">
        <v>0</v>
      </c>
      <c r="M33" s="1038" t="str">
        <f>'2007 Renewal '!H29</f>
        <v>New Lease</v>
      </c>
      <c r="O33" s="803">
        <f t="shared" si="3"/>
        <v>4300.8</v>
      </c>
      <c r="P33" s="746">
        <f t="shared" si="2"/>
        <v>5000.1000000000004</v>
      </c>
    </row>
    <row r="34" spans="1:16" ht="12.75" customHeight="1">
      <c r="A34" s="1009">
        <f t="shared" si="4"/>
        <v>21</v>
      </c>
      <c r="B34" s="858" t="str">
        <f>'Renew 07.workl'!B32</f>
        <v>#02-25</v>
      </c>
      <c r="C34" s="858" t="str">
        <f>'Renew 07.workl'!C32</f>
        <v>Copy Lab</v>
      </c>
      <c r="D34" s="859">
        <f>'Renew 07.workl'!D32</f>
        <v>443</v>
      </c>
      <c r="E34" s="1010">
        <f>'Renew 07.workl'!F32</f>
        <v>2</v>
      </c>
      <c r="F34" s="860">
        <f>'Renew 07.workl'!E32</f>
        <v>39359</v>
      </c>
      <c r="G34" s="862">
        <f>'2007 Renewal '!K30</f>
        <v>7</v>
      </c>
      <c r="H34" s="1011">
        <f>'2007 Renewal '!R30</f>
        <v>8</v>
      </c>
      <c r="I34" s="818"/>
      <c r="J34" s="1035">
        <v>0</v>
      </c>
      <c r="K34" s="1011">
        <f t="shared" si="5"/>
        <v>0</v>
      </c>
      <c r="L34" s="824">
        <v>0</v>
      </c>
      <c r="M34" s="1038" t="str">
        <f>'2007 Renewal '!H30</f>
        <v>Renew</v>
      </c>
      <c r="O34" s="803">
        <f t="shared" si="3"/>
        <v>3101</v>
      </c>
      <c r="P34" s="746">
        <f t="shared" si="2"/>
        <v>3544</v>
      </c>
    </row>
    <row r="35" spans="1:16" ht="12.75" customHeight="1">
      <c r="A35" s="1009">
        <f t="shared" si="4"/>
        <v>22</v>
      </c>
      <c r="B35" s="858" t="str">
        <f>'Renew 07.workl'!B33</f>
        <v>#01-78</v>
      </c>
      <c r="C35" s="858" t="str">
        <f>'Renew 07.workl'!C33</f>
        <v>The Luggage Shop</v>
      </c>
      <c r="D35" s="859">
        <f>'Renew 07.workl'!D33</f>
        <v>323</v>
      </c>
      <c r="E35" s="1010">
        <f>'Renew 07.workl'!F33</f>
        <v>2</v>
      </c>
      <c r="F35" s="860">
        <f>'Renew 07.workl'!E33</f>
        <v>39370</v>
      </c>
      <c r="G35" s="862">
        <f>'2007 Renewal '!K31</f>
        <v>15</v>
      </c>
      <c r="H35" s="1011">
        <f>'2007 Renewal '!R31</f>
        <v>15.5</v>
      </c>
      <c r="I35" s="818"/>
      <c r="J35" s="1035">
        <v>0</v>
      </c>
      <c r="K35" s="1011">
        <f t="shared" si="5"/>
        <v>0</v>
      </c>
      <c r="L35" s="824">
        <v>0</v>
      </c>
      <c r="M35" s="1038" t="str">
        <f>'2007 Renewal '!H31</f>
        <v>Renew</v>
      </c>
      <c r="O35" s="803">
        <f t="shared" si="3"/>
        <v>4845</v>
      </c>
      <c r="P35" s="746">
        <f t="shared" si="2"/>
        <v>5006.5</v>
      </c>
    </row>
    <row r="36" spans="1:16" ht="12.75" customHeight="1">
      <c r="A36" s="1009">
        <f t="shared" si="4"/>
        <v>23</v>
      </c>
      <c r="B36" s="858" t="str">
        <f>'Renew 07.workl'!B34</f>
        <v>#02-24A</v>
      </c>
      <c r="C36" s="858" t="str">
        <f>'Renew 07.workl'!C34</f>
        <v>Chuan Enterprise</v>
      </c>
      <c r="D36" s="859">
        <f>'Renew 07.workl'!D34</f>
        <v>129</v>
      </c>
      <c r="E36" s="1010" t="str">
        <f>'Renew 07.workl'!F34</f>
        <v>-</v>
      </c>
      <c r="F36" s="860">
        <f>'Renew 07.workl'!E34</f>
        <v>39395</v>
      </c>
      <c r="G36" s="862">
        <f>'2007 Renewal '!K32</f>
        <v>18.559999999999999</v>
      </c>
      <c r="H36" s="1011">
        <f>'2007 Renewal '!R32</f>
        <v>21.7</v>
      </c>
      <c r="I36" s="818"/>
      <c r="J36" s="1035">
        <v>0</v>
      </c>
      <c r="K36" s="1011">
        <f t="shared" si="5"/>
        <v>0</v>
      </c>
      <c r="L36" s="824">
        <v>0</v>
      </c>
      <c r="M36" s="1038" t="str">
        <f>'2007 Renewal '!H32</f>
        <v>New Lease</v>
      </c>
      <c r="O36" s="803">
        <f t="shared" si="3"/>
        <v>2394.2399999999998</v>
      </c>
      <c r="P36" s="746">
        <f t="shared" si="2"/>
        <v>2799.3</v>
      </c>
    </row>
    <row r="37" spans="1:16" ht="12.75" customHeight="1">
      <c r="A37" s="1009">
        <f t="shared" si="4"/>
        <v>24</v>
      </c>
      <c r="B37" s="858" t="str">
        <f>'Renew 07.workl'!B35</f>
        <v>#02-25A</v>
      </c>
      <c r="C37" s="858" t="str">
        <f>'Renew 07.workl'!C35</f>
        <v>AS Newsmart</v>
      </c>
      <c r="D37" s="859">
        <f>'Renew 07.workl'!D35</f>
        <v>75</v>
      </c>
      <c r="E37" s="1010" t="str">
        <f>'Renew 07.workl'!F35</f>
        <v>-</v>
      </c>
      <c r="F37" s="860">
        <f>'Renew 07.workl'!E35</f>
        <v>39395</v>
      </c>
      <c r="G37" s="862">
        <f>'2007 Renewal '!K33</f>
        <v>25.33</v>
      </c>
      <c r="H37" s="1011">
        <f>'2007 Renewal '!R33</f>
        <v>26.67</v>
      </c>
      <c r="I37" s="818"/>
      <c r="J37" s="1035">
        <v>0</v>
      </c>
      <c r="K37" s="1011">
        <f t="shared" si="5"/>
        <v>0</v>
      </c>
      <c r="L37" s="824">
        <f>(H37*D37)-D37</f>
        <v>1925.25</v>
      </c>
      <c r="M37" s="1038" t="str">
        <f>'2007 Renewal '!H33</f>
        <v>Extend/ Relocate</v>
      </c>
      <c r="O37" s="803">
        <f t="shared" si="3"/>
        <v>1899.75</v>
      </c>
      <c r="P37" s="746">
        <f t="shared" si="2"/>
        <v>2000.25</v>
      </c>
    </row>
    <row r="38" spans="1:16" ht="12.75" customHeight="1">
      <c r="A38" s="1009">
        <f t="shared" si="4"/>
        <v>25</v>
      </c>
      <c r="B38" s="858" t="str">
        <f>'Renew 07.workl'!B36</f>
        <v>#01-99 to 101, #01-114 to 120</v>
      </c>
      <c r="C38" s="858" t="str">
        <f>'Renew 07.workl'!C36</f>
        <v>Outback Steakhouse</v>
      </c>
      <c r="D38" s="859">
        <f>'Renew 07.workl'!D36</f>
        <v>5939</v>
      </c>
      <c r="E38" s="1010">
        <f>'Renew 07.workl'!F36</f>
        <v>3</v>
      </c>
      <c r="F38" s="860">
        <f>'Renew 07.workl'!E36</f>
        <v>39400</v>
      </c>
      <c r="G38" s="1012" t="s">
        <v>472</v>
      </c>
      <c r="H38" s="1011">
        <f>'2007 Renewal '!R37</f>
        <v>10</v>
      </c>
      <c r="I38" s="818"/>
      <c r="J38" s="1035">
        <v>3</v>
      </c>
      <c r="K38" s="1011">
        <f t="shared" si="5"/>
        <v>178170</v>
      </c>
      <c r="L38" s="824">
        <f>(H38*D38)-D38</f>
        <v>53451</v>
      </c>
      <c r="M38" s="1038" t="str">
        <f>'2007 Renewal '!H34</f>
        <v>Downsize</v>
      </c>
      <c r="O38" s="803"/>
      <c r="P38" s="746">
        <f t="shared" si="2"/>
        <v>59390</v>
      </c>
    </row>
    <row r="39" spans="1:16" ht="12.75" customHeight="1">
      <c r="A39" s="1009"/>
      <c r="B39" s="858"/>
      <c r="C39" s="858"/>
      <c r="D39" s="859"/>
      <c r="E39" s="1010"/>
      <c r="F39" s="860"/>
      <c r="G39" s="1012" t="s">
        <v>473</v>
      </c>
      <c r="H39" s="1011"/>
      <c r="I39" s="818"/>
      <c r="J39" s="1035"/>
      <c r="K39" s="1011"/>
      <c r="L39" s="824"/>
      <c r="M39" s="1038"/>
      <c r="O39" s="803">
        <f>6.5*D38</f>
        <v>38603.5</v>
      </c>
      <c r="P39" s="746">
        <f t="shared" si="2"/>
        <v>0</v>
      </c>
    </row>
    <row r="40" spans="1:16" ht="12.75" customHeight="1">
      <c r="A40" s="1009"/>
      <c r="B40" s="858"/>
      <c r="C40" s="858"/>
      <c r="D40" s="859"/>
      <c r="E40" s="1010"/>
      <c r="F40" s="860"/>
      <c r="G40" s="1012" t="s">
        <v>474</v>
      </c>
      <c r="H40" s="1011"/>
      <c r="I40" s="818"/>
      <c r="J40" s="1035"/>
      <c r="K40" s="1011"/>
      <c r="L40" s="824"/>
      <c r="M40" s="1038"/>
      <c r="O40" s="803"/>
      <c r="P40" s="746">
        <f t="shared" si="2"/>
        <v>0</v>
      </c>
    </row>
    <row r="41" spans="1:16" ht="12.75" customHeight="1">
      <c r="A41" s="1009"/>
      <c r="B41" s="858"/>
      <c r="C41" s="858"/>
      <c r="D41" s="859"/>
      <c r="E41" s="1010"/>
      <c r="F41" s="860"/>
      <c r="G41" s="1012" t="s">
        <v>475</v>
      </c>
      <c r="H41" s="1011"/>
      <c r="I41" s="818"/>
      <c r="J41" s="1035"/>
      <c r="K41" s="1011"/>
      <c r="L41" s="824"/>
      <c r="M41" s="1038"/>
      <c r="O41" s="803"/>
      <c r="P41" s="746">
        <f t="shared" si="2"/>
        <v>0</v>
      </c>
    </row>
    <row r="42" spans="1:16" ht="12.75" customHeight="1">
      <c r="A42" s="1009">
        <f>A38+1</f>
        <v>26</v>
      </c>
      <c r="B42" s="858" t="str">
        <f>'Renew 07.workl'!B40</f>
        <v>#01-105</v>
      </c>
      <c r="C42" s="858" t="str">
        <f>'Renew 07.workl'!C40</f>
        <v>Red Army Watches</v>
      </c>
      <c r="D42" s="859">
        <f>'Renew 07.workl'!D40</f>
        <v>388</v>
      </c>
      <c r="E42" s="1010">
        <f>'Renew 07.workl'!F40</f>
        <v>3</v>
      </c>
      <c r="F42" s="860">
        <f>'Renew 07.workl'!E40</f>
        <v>39400</v>
      </c>
      <c r="G42" s="862">
        <f>'2007 Renewal '!K38</f>
        <v>8</v>
      </c>
      <c r="H42" s="1011">
        <f>'2007 Renewal '!R38</f>
        <v>16</v>
      </c>
      <c r="I42" s="818"/>
      <c r="J42" s="1035">
        <v>3</v>
      </c>
      <c r="K42" s="1011">
        <f>J42*D42*H42</f>
        <v>18624</v>
      </c>
      <c r="L42" s="824">
        <f>(H42*D42)-D42</f>
        <v>5820</v>
      </c>
      <c r="M42" s="1038" t="str">
        <f>'2007 Renewal '!H38</f>
        <v>Relocate</v>
      </c>
      <c r="O42" s="803">
        <f>(G42*D42)</f>
        <v>3104</v>
      </c>
      <c r="P42" s="746">
        <f t="shared" si="2"/>
        <v>6208</v>
      </c>
    </row>
    <row r="43" spans="1:16" ht="12.75" customHeight="1">
      <c r="A43" s="1009">
        <f>A42+1</f>
        <v>27</v>
      </c>
      <c r="B43" s="858" t="str">
        <f>'Renew 07.workl'!B41</f>
        <v>#02-25B</v>
      </c>
      <c r="C43" s="858" t="str">
        <f>'Renew 07.workl'!C41</f>
        <v>Little Production Hse</v>
      </c>
      <c r="D43" s="859">
        <f>'Renew 07.workl'!D41</f>
        <v>344</v>
      </c>
      <c r="E43" s="1010">
        <f>'Renew 07.workl'!F41</f>
        <v>2</v>
      </c>
      <c r="F43" s="860">
        <f>'Renew 07.workl'!E41</f>
        <v>39431</v>
      </c>
      <c r="G43" s="862">
        <f>'2007 Renewal '!K39</f>
        <v>9</v>
      </c>
      <c r="H43" s="1011">
        <f>'2007 Renewal '!R39</f>
        <v>9</v>
      </c>
      <c r="I43" s="818"/>
      <c r="J43" s="1035">
        <v>0</v>
      </c>
      <c r="K43" s="1011">
        <f>J43*D43*H43</f>
        <v>0</v>
      </c>
      <c r="L43" s="824">
        <f>(H43*D43)-D43</f>
        <v>2752</v>
      </c>
      <c r="M43" s="1038" t="str">
        <f>'2007 Renewal '!H39</f>
        <v>Replace</v>
      </c>
      <c r="O43" s="803">
        <f>(G43*D43)</f>
        <v>3096</v>
      </c>
      <c r="P43" s="746">
        <f t="shared" si="2"/>
        <v>3096</v>
      </c>
    </row>
    <row r="44" spans="1:16" ht="12.75" customHeight="1">
      <c r="A44" s="1009">
        <f>A43+1</f>
        <v>28</v>
      </c>
      <c r="B44" s="858" t="str">
        <f>'Renew 07.workl'!B42</f>
        <v>#01-49</v>
      </c>
      <c r="C44" s="858" t="str">
        <f>'Renew 07.workl'!C42</f>
        <v>Lilla Gems</v>
      </c>
      <c r="D44" s="859">
        <f>'Renew 07.workl'!D42</f>
        <v>491</v>
      </c>
      <c r="E44" s="1010">
        <f>'Renew 07.workl'!F42</f>
        <v>2</v>
      </c>
      <c r="F44" s="860">
        <f>'Renew 07.workl'!E42</f>
        <v>39447</v>
      </c>
      <c r="G44" s="862">
        <f>'2007 Renewal '!K40</f>
        <v>9.5</v>
      </c>
      <c r="H44" s="1011">
        <f>'2007 Renewal '!R40</f>
        <v>10.5</v>
      </c>
      <c r="I44" s="818"/>
      <c r="J44" s="1035">
        <v>1</v>
      </c>
      <c r="K44" s="1011">
        <f>J44*D44*H44</f>
        <v>5155.5</v>
      </c>
      <c r="L44" s="824">
        <v>0</v>
      </c>
      <c r="M44" s="1038" t="str">
        <f>'2007 Renewal '!H40</f>
        <v>Renew</v>
      </c>
      <c r="O44" s="803">
        <f>(G44*D44)</f>
        <v>4664.5</v>
      </c>
      <c r="P44" s="746">
        <f t="shared" si="2"/>
        <v>5155.5</v>
      </c>
    </row>
    <row r="45" spans="1:16" ht="12.75" customHeight="1">
      <c r="A45" s="1009"/>
      <c r="B45" s="858"/>
      <c r="C45" s="858"/>
      <c r="D45" s="921"/>
      <c r="E45" s="921"/>
      <c r="F45" s="921"/>
      <c r="G45" s="858"/>
      <c r="H45" s="858"/>
      <c r="I45" s="858"/>
      <c r="J45" s="1039"/>
      <c r="K45" s="858"/>
      <c r="L45" s="1040"/>
      <c r="M45" s="1038"/>
      <c r="O45" s="803"/>
    </row>
    <row r="46" spans="1:16" ht="12.75" customHeight="1">
      <c r="A46" s="1013"/>
      <c r="B46" s="1405" t="s">
        <v>476</v>
      </c>
      <c r="C46" s="1406"/>
      <c r="D46" s="1014">
        <f>SUM(D10:D45)</f>
        <v>21120</v>
      </c>
      <c r="E46" s="1014"/>
      <c r="F46" s="1015"/>
      <c r="G46" s="1016">
        <f>O46/D46</f>
        <v>9.5163868371212104</v>
      </c>
      <c r="H46" s="1016">
        <f>P46/(D46)</f>
        <v>11.9633357007576</v>
      </c>
      <c r="I46" s="1041">
        <f>(H46-G46)/G46*100</f>
        <v>25.7130033227673</v>
      </c>
      <c r="J46" s="1042">
        <f>AVERAGE(J10:J44)</f>
        <v>0.88888888888888895</v>
      </c>
      <c r="K46" s="1043">
        <f>SUM(K10:K45)</f>
        <v>339521.5</v>
      </c>
      <c r="L46" s="1043">
        <f>SUM(L10:L45)</f>
        <v>83500.25</v>
      </c>
      <c r="M46" s="1044"/>
      <c r="O46" s="803">
        <f>SUM(O10:O44)</f>
        <v>200986.09</v>
      </c>
      <c r="P46" s="803">
        <f>SUM(P10:P44)</f>
        <v>252665.65</v>
      </c>
    </row>
    <row r="47" spans="1:16" ht="12.75" customHeight="1">
      <c r="A47" s="1017"/>
      <c r="B47" s="1018" t="s">
        <v>477</v>
      </c>
      <c r="C47" s="1018"/>
      <c r="D47" s="1019"/>
      <c r="E47" s="1019"/>
      <c r="F47" s="1020"/>
      <c r="G47" s="950">
        <f>H46-G46</f>
        <v>2.4469488636363601</v>
      </c>
      <c r="H47" s="1021">
        <f>G47/G46</f>
        <v>0.25713003322767303</v>
      </c>
      <c r="I47" s="1045"/>
      <c r="J47" s="1046"/>
      <c r="K47" s="1047"/>
      <c r="L47" s="1047"/>
      <c r="M47" s="1048"/>
      <c r="O47" s="803"/>
      <c r="P47" s="803"/>
    </row>
    <row r="48" spans="1:16" ht="18.75" customHeight="1">
      <c r="B48" s="1022"/>
      <c r="C48" s="1023"/>
      <c r="D48" s="1024"/>
      <c r="E48" s="1024"/>
      <c r="F48" s="1025"/>
      <c r="G48" s="1026"/>
      <c r="H48" s="1027"/>
      <c r="I48" s="1049"/>
      <c r="J48" s="1049"/>
      <c r="K48" s="1049"/>
      <c r="L48" s="1049"/>
    </row>
    <row r="49" spans="1:12" ht="12.75" customHeight="1">
      <c r="A49" s="1028" t="s">
        <v>478</v>
      </c>
      <c r="B49" s="1022"/>
      <c r="C49" s="1023"/>
      <c r="D49" s="1024"/>
      <c r="E49" s="1024"/>
      <c r="F49" s="1025"/>
      <c r="G49" s="1026"/>
      <c r="H49" s="1026"/>
      <c r="I49" s="1049">
        <f>SUM(I10:I45)/17</f>
        <v>0</v>
      </c>
      <c r="J49" s="1049"/>
      <c r="K49" s="1049"/>
      <c r="L49" s="1049"/>
    </row>
    <row r="50" spans="1:12" ht="12.75" customHeight="1">
      <c r="B50" s="1022"/>
      <c r="D50" s="747"/>
      <c r="E50" s="747"/>
      <c r="F50" s="747"/>
      <c r="G50" s="1029"/>
      <c r="H50" s="1029"/>
      <c r="I50" s="1050"/>
      <c r="J50" s="1050"/>
      <c r="K50" s="1051"/>
      <c r="L50" s="1050"/>
    </row>
    <row r="51" spans="1:12" ht="12.75" customHeight="1">
      <c r="B51" s="1022"/>
      <c r="D51" s="747"/>
      <c r="E51" s="747"/>
      <c r="F51" s="747"/>
      <c r="G51" s="1029"/>
      <c r="H51" s="1029"/>
      <c r="I51" s="1050"/>
      <c r="J51" s="1050"/>
      <c r="K51" s="1051"/>
      <c r="L51" s="1050"/>
    </row>
    <row r="52" spans="1:12" ht="12.75" customHeight="1">
      <c r="B52" s="1022"/>
      <c r="D52" s="747"/>
      <c r="E52" s="747"/>
      <c r="F52" s="747"/>
      <c r="G52" s="1029"/>
      <c r="H52" s="1029"/>
      <c r="I52" s="1050"/>
      <c r="J52" s="1050"/>
      <c r="K52" s="1050"/>
      <c r="L52" s="1050"/>
    </row>
    <row r="53" spans="1:12" ht="12.75" customHeight="1">
      <c r="B53" s="1022"/>
      <c r="D53" s="747"/>
      <c r="E53" s="747"/>
      <c r="F53" s="747"/>
      <c r="G53" s="1029"/>
      <c r="H53" s="1029"/>
      <c r="I53" s="1050"/>
      <c r="J53" s="1050"/>
      <c r="K53" s="1050"/>
      <c r="L53" s="1050"/>
    </row>
    <row r="54" spans="1:12" ht="12.75" customHeight="1">
      <c r="B54" s="1022"/>
      <c r="D54" s="747"/>
      <c r="E54" s="747"/>
      <c r="F54" s="747"/>
      <c r="G54" s="1029"/>
      <c r="H54" s="1029"/>
      <c r="I54" s="1050"/>
      <c r="J54" s="1050"/>
      <c r="K54" s="1050"/>
      <c r="L54" s="1050"/>
    </row>
    <row r="55" spans="1:12" ht="12.75" customHeight="1">
      <c r="D55" s="747"/>
      <c r="E55" s="747"/>
      <c r="F55" s="747"/>
      <c r="G55" s="1029"/>
      <c r="H55" s="1029"/>
    </row>
    <row r="56" spans="1:12" ht="12.75" customHeight="1">
      <c r="D56" s="747"/>
      <c r="E56" s="747"/>
      <c r="F56" s="747"/>
      <c r="G56" s="1029"/>
      <c r="H56" s="1029"/>
    </row>
    <row r="57" spans="1:12" ht="12.75" customHeight="1">
      <c r="D57" s="747"/>
      <c r="E57" s="747"/>
      <c r="F57" s="747"/>
      <c r="G57" s="1029"/>
      <c r="H57" s="1029"/>
    </row>
    <row r="58" spans="1:12" ht="12.75" customHeight="1">
      <c r="D58" s="747"/>
      <c r="E58" s="747"/>
      <c r="F58" s="747"/>
      <c r="G58" s="1029"/>
      <c r="H58" s="1029"/>
    </row>
    <row r="59" spans="1:12" ht="12.75" customHeight="1">
      <c r="D59" s="747"/>
      <c r="E59" s="747"/>
      <c r="F59" s="747"/>
      <c r="G59" s="1029"/>
      <c r="H59" s="1029"/>
    </row>
    <row r="60" spans="1:12" ht="12.75" customHeight="1">
      <c r="D60" s="747"/>
      <c r="E60" s="747"/>
      <c r="F60" s="747"/>
      <c r="G60" s="1029"/>
      <c r="H60" s="1029"/>
    </row>
    <row r="61" spans="1:12" ht="12.75" customHeight="1">
      <c r="D61" s="747"/>
      <c r="E61" s="747"/>
      <c r="F61" s="747"/>
      <c r="G61" s="1029"/>
      <c r="H61" s="1029"/>
    </row>
    <row r="62" spans="1:12" ht="12.75" customHeight="1">
      <c r="D62" s="747"/>
      <c r="E62" s="747"/>
      <c r="F62" s="747"/>
      <c r="G62" s="1029"/>
      <c r="H62" s="1029"/>
    </row>
    <row r="63" spans="1:12" ht="12.75" customHeight="1">
      <c r="D63" s="747"/>
      <c r="E63" s="747"/>
      <c r="F63" s="747"/>
      <c r="G63" s="1029"/>
      <c r="H63" s="1029"/>
    </row>
    <row r="64" spans="1:12" ht="12.75" customHeight="1">
      <c r="D64" s="747"/>
      <c r="E64" s="747"/>
      <c r="F64" s="747"/>
      <c r="G64" s="1029"/>
      <c r="H64" s="1029"/>
    </row>
    <row r="65" spans="4:8" ht="12.75" customHeight="1">
      <c r="D65" s="747"/>
      <c r="E65" s="747"/>
      <c r="F65" s="747"/>
      <c r="G65" s="1029"/>
      <c r="H65" s="1029"/>
    </row>
    <row r="66" spans="4:8" ht="12.75" customHeight="1">
      <c r="D66" s="747"/>
      <c r="E66" s="747"/>
      <c r="F66" s="747"/>
      <c r="G66" s="1029"/>
      <c r="H66" s="1029"/>
    </row>
    <row r="67" spans="4:8" ht="12.75" customHeight="1">
      <c r="D67" s="747"/>
      <c r="E67" s="747"/>
      <c r="F67" s="747"/>
      <c r="G67" s="1029"/>
      <c r="H67" s="1029"/>
    </row>
    <row r="68" spans="4:8" ht="12.75" customHeight="1">
      <c r="D68" s="747"/>
      <c r="E68" s="747"/>
      <c r="F68" s="747"/>
      <c r="G68" s="1029"/>
      <c r="H68" s="1029"/>
    </row>
    <row r="69" spans="4:8" ht="12.75" customHeight="1">
      <c r="D69" s="747"/>
      <c r="E69" s="747"/>
      <c r="F69" s="747"/>
      <c r="G69" s="1029"/>
      <c r="H69" s="1029"/>
    </row>
    <row r="70" spans="4:8" ht="12.75" customHeight="1">
      <c r="D70" s="747"/>
      <c r="E70" s="747"/>
      <c r="F70" s="747"/>
      <c r="G70" s="1029"/>
      <c r="H70" s="1029"/>
    </row>
    <row r="71" spans="4:8" ht="12.75" customHeight="1">
      <c r="D71" s="747"/>
      <c r="E71" s="747"/>
      <c r="F71" s="747"/>
      <c r="G71" s="1029"/>
      <c r="H71" s="1029"/>
    </row>
    <row r="72" spans="4:8" ht="12.75" customHeight="1">
      <c r="D72" s="747"/>
      <c r="E72" s="747"/>
      <c r="F72" s="747"/>
      <c r="G72" s="1029"/>
      <c r="H72" s="1029"/>
    </row>
    <row r="73" spans="4:8" ht="12.75" customHeight="1">
      <c r="D73" s="747"/>
      <c r="E73" s="747"/>
      <c r="F73" s="747"/>
      <c r="G73" s="1029"/>
      <c r="H73" s="1029"/>
    </row>
    <row r="74" spans="4:8" ht="12.75" customHeight="1">
      <c r="D74" s="747"/>
      <c r="E74" s="747"/>
      <c r="F74" s="747"/>
      <c r="G74" s="1029"/>
      <c r="H74" s="1029"/>
    </row>
    <row r="75" spans="4:8" ht="12.75" customHeight="1">
      <c r="D75" s="747"/>
      <c r="E75" s="747"/>
      <c r="F75" s="747"/>
      <c r="G75" s="1029"/>
      <c r="H75" s="1029"/>
    </row>
    <row r="76" spans="4:8" ht="12.75" customHeight="1">
      <c r="D76" s="747"/>
      <c r="E76" s="747"/>
      <c r="F76" s="747"/>
      <c r="G76" s="1029"/>
      <c r="H76" s="1029"/>
    </row>
    <row r="77" spans="4:8" ht="12.75" customHeight="1">
      <c r="D77" s="747"/>
      <c r="E77" s="747"/>
      <c r="F77" s="747"/>
      <c r="G77" s="1029"/>
      <c r="H77" s="1029"/>
    </row>
    <row r="78" spans="4:8" ht="12.75" customHeight="1">
      <c r="D78" s="747"/>
      <c r="E78" s="747"/>
      <c r="F78" s="747"/>
      <c r="G78" s="1029"/>
      <c r="H78" s="1029"/>
    </row>
    <row r="79" spans="4:8" ht="12.75" customHeight="1">
      <c r="D79" s="747"/>
      <c r="E79" s="747"/>
      <c r="F79" s="747"/>
      <c r="G79" s="1029"/>
      <c r="H79" s="1029"/>
    </row>
    <row r="80" spans="4:8" ht="12.75" customHeight="1">
      <c r="D80" s="747"/>
      <c r="E80" s="747"/>
      <c r="F80" s="747"/>
      <c r="G80" s="1029"/>
      <c r="H80" s="1029"/>
    </row>
    <row r="81" spans="4:8" ht="12.75" customHeight="1">
      <c r="D81" s="747"/>
      <c r="E81" s="747"/>
      <c r="F81" s="747"/>
      <c r="G81" s="1029"/>
      <c r="H81" s="1029"/>
    </row>
    <row r="82" spans="4:8" ht="12.75" customHeight="1">
      <c r="D82" s="747"/>
      <c r="E82" s="747"/>
      <c r="F82" s="747"/>
      <c r="G82" s="1029"/>
      <c r="H82" s="1029"/>
    </row>
    <row r="83" spans="4:8" ht="12.75" customHeight="1">
      <c r="D83" s="747"/>
      <c r="E83" s="747"/>
      <c r="F83" s="747"/>
      <c r="G83" s="1029"/>
      <c r="H83" s="1029"/>
    </row>
    <row r="84" spans="4:8" ht="12.75" customHeight="1">
      <c r="D84" s="747"/>
      <c r="E84" s="747"/>
      <c r="F84" s="747"/>
      <c r="G84" s="1029"/>
      <c r="H84" s="1029"/>
    </row>
    <row r="85" spans="4:8" ht="12.75" customHeight="1">
      <c r="D85" s="747"/>
      <c r="E85" s="747"/>
      <c r="F85" s="747"/>
      <c r="G85" s="1029"/>
      <c r="H85" s="1029"/>
    </row>
    <row r="86" spans="4:8" ht="12.75" customHeight="1">
      <c r="D86" s="747"/>
      <c r="E86" s="747"/>
      <c r="F86" s="747"/>
      <c r="G86" s="1029"/>
      <c r="H86" s="1029"/>
    </row>
    <row r="87" spans="4:8" ht="12.75" customHeight="1">
      <c r="D87" s="747"/>
      <c r="E87" s="747"/>
      <c r="F87" s="747"/>
      <c r="G87" s="1029"/>
      <c r="H87" s="1029"/>
    </row>
    <row r="88" spans="4:8" ht="12.75" customHeight="1">
      <c r="D88" s="747"/>
      <c r="E88" s="747"/>
      <c r="F88" s="747"/>
      <c r="G88" s="1029"/>
      <c r="H88" s="1029"/>
    </row>
    <row r="89" spans="4:8" ht="12.75" customHeight="1">
      <c r="D89" s="747"/>
      <c r="E89" s="747"/>
      <c r="F89" s="747"/>
      <c r="G89" s="1029"/>
      <c r="H89" s="1029"/>
    </row>
    <row r="90" spans="4:8" ht="12.75" customHeight="1">
      <c r="D90" s="747"/>
      <c r="E90" s="747"/>
      <c r="F90" s="747"/>
      <c r="G90" s="1029"/>
      <c r="H90" s="1029"/>
    </row>
    <row r="91" spans="4:8" ht="12.75" customHeight="1">
      <c r="D91" s="747"/>
      <c r="E91" s="747"/>
      <c r="F91" s="747"/>
      <c r="G91" s="1029"/>
      <c r="H91" s="1029"/>
    </row>
    <row r="92" spans="4:8" ht="12.75" customHeight="1">
      <c r="D92" s="747"/>
      <c r="E92" s="747"/>
      <c r="F92" s="747"/>
      <c r="G92" s="1029"/>
      <c r="H92" s="1029"/>
    </row>
    <row r="93" spans="4:8" ht="12.75" customHeight="1">
      <c r="D93" s="747"/>
      <c r="E93" s="747"/>
      <c r="F93" s="747"/>
      <c r="G93" s="1029"/>
      <c r="H93" s="1029"/>
    </row>
    <row r="94" spans="4:8" ht="12.75" customHeight="1">
      <c r="D94" s="747"/>
      <c r="E94" s="747"/>
      <c r="F94" s="747"/>
      <c r="G94" s="1029"/>
      <c r="H94" s="1029"/>
    </row>
    <row r="95" spans="4:8" ht="12.75" customHeight="1">
      <c r="D95" s="747"/>
      <c r="E95" s="747"/>
      <c r="F95" s="747"/>
      <c r="G95" s="1029"/>
      <c r="H95" s="1029"/>
    </row>
    <row r="96" spans="4:8" ht="12.75" customHeight="1">
      <c r="D96" s="747"/>
      <c r="E96" s="747"/>
      <c r="F96" s="747"/>
      <c r="G96" s="1029"/>
      <c r="H96" s="1029"/>
    </row>
    <row r="97" spans="4:8" ht="12.75" customHeight="1">
      <c r="D97" s="747"/>
      <c r="E97" s="747"/>
      <c r="F97" s="747"/>
      <c r="G97" s="1029"/>
      <c r="H97" s="1029"/>
    </row>
    <row r="98" spans="4:8" ht="12.75" customHeight="1">
      <c r="D98" s="747"/>
      <c r="E98" s="747"/>
      <c r="F98" s="747"/>
      <c r="G98" s="1029"/>
      <c r="H98" s="1029"/>
    </row>
    <row r="99" spans="4:8" ht="12.75" customHeight="1">
      <c r="D99" s="747"/>
      <c r="E99" s="747"/>
      <c r="F99" s="747"/>
      <c r="G99" s="1029"/>
      <c r="H99" s="1029"/>
    </row>
    <row r="100" spans="4:8" ht="12.75" customHeight="1">
      <c r="D100" s="747"/>
      <c r="E100" s="747"/>
      <c r="F100" s="747"/>
      <c r="G100" s="1029"/>
      <c r="H100" s="1029"/>
    </row>
    <row r="101" spans="4:8" ht="12.75" customHeight="1">
      <c r="D101" s="747"/>
      <c r="E101" s="747"/>
      <c r="F101" s="747"/>
      <c r="G101" s="1029"/>
      <c r="H101" s="1029"/>
    </row>
    <row r="102" spans="4:8" ht="12.75" customHeight="1">
      <c r="D102" s="747"/>
      <c r="E102" s="747"/>
      <c r="F102" s="747"/>
      <c r="G102" s="1029"/>
      <c r="H102" s="1029"/>
    </row>
    <row r="103" spans="4:8" ht="12.75" customHeight="1">
      <c r="D103" s="747"/>
      <c r="E103" s="747"/>
      <c r="F103" s="747"/>
      <c r="G103" s="1029"/>
      <c r="H103" s="1029"/>
    </row>
    <row r="104" spans="4:8" ht="12.75" customHeight="1">
      <c r="D104" s="747"/>
      <c r="E104" s="747"/>
      <c r="F104" s="747"/>
      <c r="G104" s="1029"/>
      <c r="H104" s="1029"/>
    </row>
    <row r="105" spans="4:8" ht="12.75" customHeight="1">
      <c r="D105" s="747"/>
      <c r="E105" s="747"/>
      <c r="F105" s="747"/>
      <c r="G105" s="1029"/>
      <c r="H105" s="1029"/>
    </row>
    <row r="106" spans="4:8" ht="12.75" customHeight="1">
      <c r="D106" s="747"/>
      <c r="E106" s="747"/>
      <c r="F106" s="747"/>
      <c r="G106" s="1029"/>
      <c r="H106" s="1029"/>
    </row>
    <row r="107" spans="4:8" ht="12.75" customHeight="1">
      <c r="D107" s="747"/>
      <c r="E107" s="747"/>
      <c r="F107" s="747"/>
      <c r="G107" s="1029"/>
      <c r="H107" s="1029"/>
    </row>
    <row r="108" spans="4:8" ht="12.75" customHeight="1">
      <c r="D108" s="747"/>
      <c r="E108" s="747"/>
      <c r="F108" s="747"/>
      <c r="G108" s="1029"/>
      <c r="H108" s="1029"/>
    </row>
    <row r="109" spans="4:8" ht="12.75" customHeight="1">
      <c r="D109" s="747"/>
      <c r="E109" s="747"/>
      <c r="F109" s="747"/>
      <c r="G109" s="1029"/>
      <c r="H109" s="1029"/>
    </row>
    <row r="110" spans="4:8" ht="12.75" customHeight="1">
      <c r="D110" s="747"/>
      <c r="E110" s="747"/>
      <c r="F110" s="747"/>
      <c r="G110" s="1029"/>
      <c r="H110" s="1029"/>
    </row>
    <row r="111" spans="4:8" ht="12.75" customHeight="1">
      <c r="D111" s="747"/>
      <c r="E111" s="747"/>
      <c r="F111" s="747"/>
      <c r="G111" s="1029"/>
      <c r="H111" s="1029"/>
    </row>
    <row r="112" spans="4:8" ht="12.75" customHeight="1">
      <c r="D112" s="747"/>
      <c r="E112" s="747"/>
      <c r="F112" s="747"/>
      <c r="G112" s="1029"/>
      <c r="H112" s="1029"/>
    </row>
    <row r="113" spans="4:8" ht="12.75" customHeight="1">
      <c r="D113" s="747"/>
      <c r="E113" s="747"/>
      <c r="F113" s="747"/>
      <c r="G113" s="1029"/>
      <c r="H113" s="1029"/>
    </row>
    <row r="114" spans="4:8" ht="12.75" customHeight="1">
      <c r="D114" s="747"/>
      <c r="E114" s="747"/>
      <c r="F114" s="747"/>
      <c r="G114" s="1029"/>
      <c r="H114" s="1029"/>
    </row>
    <row r="115" spans="4:8" ht="12.75" customHeight="1">
      <c r="D115" s="747"/>
      <c r="E115" s="747"/>
      <c r="F115" s="747"/>
      <c r="G115" s="1029"/>
      <c r="H115" s="1029"/>
    </row>
    <row r="116" spans="4:8" ht="12.75" customHeight="1">
      <c r="D116" s="747"/>
      <c r="E116" s="747"/>
      <c r="F116" s="747"/>
      <c r="G116" s="1029"/>
      <c r="H116" s="1029"/>
    </row>
    <row r="117" spans="4:8" ht="12.75" customHeight="1">
      <c r="D117" s="747"/>
      <c r="E117" s="747"/>
      <c r="F117" s="747"/>
      <c r="G117" s="1029"/>
      <c r="H117" s="1029"/>
    </row>
    <row r="118" spans="4:8" ht="12.75" customHeight="1">
      <c r="D118" s="747"/>
      <c r="E118" s="747"/>
      <c r="F118" s="747"/>
      <c r="G118" s="1029"/>
      <c r="H118" s="1029"/>
    </row>
    <row r="119" spans="4:8" ht="12.75" customHeight="1">
      <c r="D119" s="747"/>
      <c r="E119" s="747"/>
      <c r="F119" s="747"/>
      <c r="G119" s="1029"/>
      <c r="H119" s="1029"/>
    </row>
    <row r="120" spans="4:8" ht="12.75" customHeight="1">
      <c r="D120" s="747"/>
      <c r="E120" s="747"/>
      <c r="F120" s="747"/>
      <c r="G120" s="1029"/>
      <c r="H120" s="1029"/>
    </row>
    <row r="121" spans="4:8" ht="12.75" customHeight="1">
      <c r="D121" s="747"/>
      <c r="E121" s="747"/>
      <c r="F121" s="747"/>
      <c r="G121" s="1029"/>
      <c r="H121" s="1029"/>
    </row>
    <row r="122" spans="4:8" ht="12.75" customHeight="1">
      <c r="D122" s="747"/>
      <c r="E122" s="747"/>
      <c r="F122" s="747"/>
      <c r="G122" s="1029"/>
      <c r="H122" s="1029"/>
    </row>
    <row r="123" spans="4:8" ht="12.75" customHeight="1">
      <c r="D123" s="747"/>
      <c r="E123" s="747"/>
      <c r="F123" s="747"/>
      <c r="G123" s="1029"/>
      <c r="H123" s="1029"/>
    </row>
    <row r="124" spans="4:8" ht="12.75" customHeight="1">
      <c r="D124" s="747"/>
      <c r="E124" s="747"/>
      <c r="F124" s="747"/>
      <c r="G124" s="1029"/>
      <c r="H124" s="1029"/>
    </row>
    <row r="125" spans="4:8" ht="12.75" customHeight="1">
      <c r="D125" s="747"/>
      <c r="E125" s="747"/>
      <c r="F125" s="747"/>
      <c r="G125" s="1029"/>
      <c r="H125" s="1029"/>
    </row>
    <row r="126" spans="4:8" ht="12.75" customHeight="1">
      <c r="D126" s="747"/>
      <c r="E126" s="747"/>
      <c r="F126" s="747"/>
      <c r="G126" s="1029"/>
      <c r="H126" s="1029"/>
    </row>
    <row r="127" spans="4:8" ht="12.75" customHeight="1">
      <c r="D127" s="747"/>
      <c r="E127" s="747"/>
      <c r="F127" s="747"/>
      <c r="G127" s="1029"/>
      <c r="H127" s="1029"/>
    </row>
    <row r="128" spans="4:8" ht="12.75" customHeight="1">
      <c r="D128" s="747"/>
      <c r="E128" s="747"/>
      <c r="F128" s="747"/>
      <c r="G128" s="1029"/>
      <c r="H128" s="1029"/>
    </row>
    <row r="129" spans="4:8" ht="12.75" customHeight="1">
      <c r="D129" s="747"/>
      <c r="E129" s="747"/>
      <c r="F129" s="747"/>
      <c r="G129" s="1029"/>
      <c r="H129" s="1029"/>
    </row>
    <row r="130" spans="4:8" ht="12.75" customHeight="1">
      <c r="D130" s="747"/>
      <c r="E130" s="747"/>
      <c r="F130" s="747"/>
      <c r="G130" s="1029"/>
      <c r="H130" s="1029"/>
    </row>
    <row r="131" spans="4:8" ht="12.75" customHeight="1">
      <c r="D131" s="747"/>
      <c r="E131" s="747"/>
      <c r="F131" s="747"/>
      <c r="G131" s="1029"/>
      <c r="H131" s="1029"/>
    </row>
    <row r="132" spans="4:8" ht="12.75" customHeight="1">
      <c r="D132" s="747"/>
      <c r="E132" s="747"/>
      <c r="F132" s="747"/>
      <c r="G132" s="1029"/>
      <c r="H132" s="1029"/>
    </row>
    <row r="133" spans="4:8" ht="12.75" customHeight="1">
      <c r="D133" s="747"/>
      <c r="E133" s="747"/>
      <c r="F133" s="747"/>
      <c r="G133" s="1029"/>
      <c r="H133" s="1029"/>
    </row>
    <row r="134" spans="4:8" ht="12.75" customHeight="1">
      <c r="D134" s="747"/>
      <c r="E134" s="747"/>
      <c r="F134" s="747"/>
      <c r="G134" s="1029"/>
      <c r="H134" s="1029"/>
    </row>
    <row r="135" spans="4:8" ht="12.75" customHeight="1">
      <c r="D135" s="747"/>
      <c r="E135" s="747"/>
      <c r="F135" s="747"/>
      <c r="G135" s="1029"/>
      <c r="H135" s="1029"/>
    </row>
    <row r="136" spans="4:8" ht="12.75" customHeight="1">
      <c r="D136" s="747"/>
      <c r="E136" s="747"/>
      <c r="F136" s="747"/>
      <c r="G136" s="1029"/>
      <c r="H136" s="1029"/>
    </row>
    <row r="137" spans="4:8" ht="12.75" customHeight="1">
      <c r="D137" s="747"/>
      <c r="E137" s="747"/>
      <c r="F137" s="747"/>
      <c r="G137" s="1029"/>
      <c r="H137" s="1029"/>
    </row>
    <row r="138" spans="4:8" ht="12.75" customHeight="1">
      <c r="D138" s="747"/>
      <c r="E138" s="747"/>
      <c r="F138" s="747"/>
      <c r="G138" s="1029"/>
      <c r="H138" s="1029"/>
    </row>
    <row r="139" spans="4:8" ht="12.75" customHeight="1">
      <c r="D139" s="747"/>
      <c r="E139" s="747"/>
      <c r="F139" s="747"/>
      <c r="G139" s="1029"/>
      <c r="H139" s="1029"/>
    </row>
    <row r="140" spans="4:8" ht="12.75" customHeight="1">
      <c r="D140" s="747"/>
      <c r="E140" s="747"/>
      <c r="F140" s="747"/>
      <c r="G140" s="1029"/>
      <c r="H140" s="1029"/>
    </row>
    <row r="141" spans="4:8" ht="12.75" customHeight="1">
      <c r="D141" s="747"/>
      <c r="E141" s="747"/>
      <c r="F141" s="747"/>
      <c r="G141" s="1029"/>
      <c r="H141" s="1029"/>
    </row>
    <row r="142" spans="4:8" ht="12.75" customHeight="1">
      <c r="D142" s="747"/>
      <c r="E142" s="747"/>
      <c r="F142" s="747"/>
      <c r="G142" s="1029"/>
      <c r="H142" s="1029"/>
    </row>
    <row r="143" spans="4:8" ht="12.75" customHeight="1">
      <c r="D143" s="747"/>
      <c r="E143" s="747"/>
      <c r="F143" s="747"/>
      <c r="G143" s="1029"/>
      <c r="H143" s="1029"/>
    </row>
    <row r="144" spans="4:8" ht="12.75" customHeight="1">
      <c r="D144" s="747"/>
      <c r="E144" s="747"/>
      <c r="F144" s="747"/>
      <c r="G144" s="1029"/>
      <c r="H144" s="1029"/>
    </row>
    <row r="145" spans="4:8" ht="12.75" customHeight="1">
      <c r="D145" s="747"/>
      <c r="E145" s="747"/>
      <c r="F145" s="747"/>
      <c r="G145" s="1029"/>
      <c r="H145" s="1029"/>
    </row>
    <row r="146" spans="4:8" ht="12.75" customHeight="1">
      <c r="D146" s="747"/>
      <c r="E146" s="747"/>
      <c r="F146" s="747"/>
      <c r="G146" s="1029"/>
      <c r="H146" s="1029"/>
    </row>
    <row r="147" spans="4:8" ht="12.75" customHeight="1">
      <c r="D147" s="747"/>
      <c r="E147" s="747"/>
      <c r="F147" s="747"/>
      <c r="G147" s="1029"/>
      <c r="H147" s="1029"/>
    </row>
    <row r="148" spans="4:8" ht="12.75" customHeight="1">
      <c r="D148" s="747"/>
      <c r="E148" s="747"/>
      <c r="F148" s="747"/>
      <c r="G148" s="1029"/>
      <c r="H148" s="1029"/>
    </row>
    <row r="149" spans="4:8" ht="12.75" customHeight="1">
      <c r="D149" s="747"/>
      <c r="E149" s="747"/>
      <c r="F149" s="747"/>
      <c r="G149" s="1029"/>
      <c r="H149" s="1029"/>
    </row>
    <row r="150" spans="4:8" ht="12.75" customHeight="1">
      <c r="D150" s="747"/>
      <c r="E150" s="747"/>
      <c r="F150" s="747"/>
      <c r="G150" s="1029"/>
      <c r="H150" s="1029"/>
    </row>
    <row r="151" spans="4:8" ht="12.75" customHeight="1">
      <c r="D151" s="747"/>
      <c r="E151" s="747"/>
      <c r="F151" s="747"/>
      <c r="G151" s="1029"/>
      <c r="H151" s="1029"/>
    </row>
    <row r="152" spans="4:8" ht="12.75" customHeight="1">
      <c r="D152" s="747"/>
      <c r="E152" s="747"/>
      <c r="F152" s="747"/>
      <c r="G152" s="1029"/>
      <c r="H152" s="1029"/>
    </row>
    <row r="153" spans="4:8" ht="12.75" customHeight="1">
      <c r="D153" s="747"/>
      <c r="E153" s="747"/>
      <c r="F153" s="747"/>
      <c r="G153" s="1029"/>
      <c r="H153" s="1029"/>
    </row>
    <row r="154" spans="4:8" ht="12.75" customHeight="1">
      <c r="D154" s="747"/>
      <c r="E154" s="747"/>
      <c r="F154" s="747"/>
      <c r="G154" s="1029"/>
      <c r="H154" s="1029"/>
    </row>
    <row r="155" spans="4:8" ht="12.75" customHeight="1">
      <c r="D155" s="747"/>
      <c r="E155" s="747"/>
      <c r="F155" s="747"/>
      <c r="G155" s="1029"/>
      <c r="H155" s="1029"/>
    </row>
    <row r="156" spans="4:8" ht="12.75" customHeight="1">
      <c r="D156" s="747"/>
      <c r="E156" s="747"/>
      <c r="F156" s="747"/>
      <c r="G156" s="1029"/>
      <c r="H156" s="1029"/>
    </row>
    <row r="157" spans="4:8" ht="12.75" customHeight="1">
      <c r="D157" s="747"/>
      <c r="E157" s="747"/>
      <c r="F157" s="747"/>
      <c r="G157" s="1029"/>
      <c r="H157" s="1029"/>
    </row>
    <row r="158" spans="4:8" ht="12.75" customHeight="1">
      <c r="D158" s="747"/>
      <c r="E158" s="747"/>
      <c r="F158" s="747"/>
      <c r="G158" s="1029"/>
      <c r="H158" s="1029"/>
    </row>
    <row r="159" spans="4:8" ht="12.75" customHeight="1">
      <c r="D159" s="747"/>
      <c r="E159" s="747"/>
      <c r="F159" s="747"/>
      <c r="G159" s="1029"/>
      <c r="H159" s="1029"/>
    </row>
    <row r="160" spans="4:8" ht="12.75" customHeight="1">
      <c r="D160" s="747"/>
      <c r="E160" s="747"/>
      <c r="F160" s="747"/>
      <c r="G160" s="1029"/>
      <c r="H160" s="1029"/>
    </row>
    <row r="161" spans="4:8" ht="12.75" customHeight="1">
      <c r="D161" s="747"/>
      <c r="E161" s="747"/>
      <c r="F161" s="747"/>
      <c r="G161" s="1029"/>
      <c r="H161" s="1029"/>
    </row>
    <row r="162" spans="4:8" ht="12.75" customHeight="1">
      <c r="D162" s="747"/>
      <c r="E162" s="747"/>
      <c r="F162" s="747"/>
      <c r="G162" s="1029"/>
      <c r="H162" s="1029"/>
    </row>
    <row r="163" spans="4:8" ht="12.75" customHeight="1">
      <c r="D163" s="747"/>
      <c r="E163" s="747"/>
      <c r="F163" s="747"/>
      <c r="G163" s="1029"/>
      <c r="H163" s="1029"/>
    </row>
    <row r="164" spans="4:8" ht="12.75" customHeight="1">
      <c r="D164" s="747"/>
      <c r="E164" s="747"/>
      <c r="F164" s="747"/>
      <c r="G164" s="1029"/>
      <c r="H164" s="1029"/>
    </row>
    <row r="165" spans="4:8" ht="12.75" customHeight="1">
      <c r="D165" s="747"/>
      <c r="E165" s="747"/>
      <c r="F165" s="747"/>
      <c r="G165" s="1029"/>
      <c r="H165" s="1029"/>
    </row>
    <row r="166" spans="4:8" ht="12.75" customHeight="1">
      <c r="D166" s="747"/>
      <c r="E166" s="747"/>
      <c r="F166" s="747"/>
      <c r="G166" s="1029"/>
      <c r="H166" s="1029"/>
    </row>
    <row r="167" spans="4:8" ht="12.75" customHeight="1">
      <c r="D167" s="747"/>
      <c r="E167" s="747"/>
      <c r="F167" s="747"/>
      <c r="G167" s="1029"/>
      <c r="H167" s="1029"/>
    </row>
    <row r="168" spans="4:8" ht="12.75" customHeight="1">
      <c r="D168" s="747"/>
      <c r="E168" s="747"/>
      <c r="F168" s="747"/>
      <c r="G168" s="1029"/>
      <c r="H168" s="1029"/>
    </row>
    <row r="169" spans="4:8" ht="12.75" customHeight="1">
      <c r="D169" s="747"/>
      <c r="E169" s="747"/>
      <c r="F169" s="747"/>
      <c r="G169" s="1029"/>
      <c r="H169" s="1029"/>
    </row>
    <row r="170" spans="4:8" ht="12.75" customHeight="1">
      <c r="D170" s="747"/>
      <c r="E170" s="747"/>
      <c r="F170" s="747"/>
      <c r="G170" s="1029"/>
      <c r="H170" s="1029"/>
    </row>
    <row r="171" spans="4:8" ht="12.75" customHeight="1">
      <c r="D171" s="747"/>
      <c r="E171" s="747"/>
      <c r="F171" s="747"/>
      <c r="G171" s="1029"/>
      <c r="H171" s="1029"/>
    </row>
    <row r="172" spans="4:8" ht="12.75" customHeight="1">
      <c r="D172" s="747"/>
      <c r="E172" s="747"/>
      <c r="F172" s="747"/>
      <c r="G172" s="1029"/>
      <c r="H172" s="1029"/>
    </row>
    <row r="173" spans="4:8" ht="12.75" customHeight="1">
      <c r="D173" s="747"/>
      <c r="E173" s="747"/>
      <c r="F173" s="747"/>
      <c r="G173" s="1029"/>
      <c r="H173" s="1029"/>
    </row>
    <row r="174" spans="4:8" ht="12.75" customHeight="1">
      <c r="D174" s="747"/>
      <c r="E174" s="747"/>
      <c r="F174" s="747"/>
      <c r="G174" s="1029"/>
      <c r="H174" s="1029"/>
    </row>
    <row r="175" spans="4:8" ht="12.75" customHeight="1">
      <c r="D175" s="747"/>
      <c r="E175" s="747"/>
      <c r="F175" s="747"/>
      <c r="G175" s="1029"/>
      <c r="H175" s="1029"/>
    </row>
    <row r="176" spans="4:8" ht="12.75" customHeight="1">
      <c r="D176" s="747"/>
      <c r="E176" s="747"/>
      <c r="F176" s="747"/>
      <c r="G176" s="1029"/>
      <c r="H176" s="1029"/>
    </row>
    <row r="177" spans="4:8" ht="12.75" customHeight="1">
      <c r="D177" s="747"/>
      <c r="E177" s="747"/>
      <c r="F177" s="747"/>
      <c r="G177" s="1029"/>
      <c r="H177" s="1029"/>
    </row>
    <row r="178" spans="4:8" ht="12.75" customHeight="1">
      <c r="D178" s="747"/>
      <c r="E178" s="747"/>
      <c r="F178" s="747"/>
      <c r="G178" s="1029"/>
      <c r="H178" s="1029"/>
    </row>
    <row r="179" spans="4:8" ht="12.75" customHeight="1">
      <c r="D179" s="747"/>
      <c r="E179" s="747"/>
      <c r="F179" s="747"/>
      <c r="G179" s="1029"/>
      <c r="H179" s="1029"/>
    </row>
    <row r="180" spans="4:8" ht="12.75" customHeight="1">
      <c r="D180" s="747"/>
      <c r="E180" s="747"/>
      <c r="F180" s="747"/>
      <c r="G180" s="1029"/>
      <c r="H180" s="1029"/>
    </row>
    <row r="181" spans="4:8" ht="12.75" customHeight="1">
      <c r="D181" s="747"/>
      <c r="E181" s="747"/>
      <c r="F181" s="747"/>
      <c r="G181" s="1029"/>
      <c r="H181" s="1029"/>
    </row>
    <row r="182" spans="4:8" ht="12.75" customHeight="1">
      <c r="D182" s="747"/>
      <c r="E182" s="747"/>
      <c r="F182" s="747"/>
      <c r="G182" s="1029"/>
      <c r="H182" s="1029"/>
    </row>
    <row r="183" spans="4:8" ht="12.75" customHeight="1">
      <c r="D183" s="747"/>
      <c r="E183" s="747"/>
      <c r="F183" s="747"/>
      <c r="G183" s="1029"/>
      <c r="H183" s="1029"/>
    </row>
    <row r="184" spans="4:8" ht="12.75" customHeight="1">
      <c r="D184" s="747"/>
      <c r="E184" s="747"/>
      <c r="F184" s="747"/>
      <c r="G184" s="1029"/>
      <c r="H184" s="1029"/>
    </row>
    <row r="185" spans="4:8" ht="12.75" customHeight="1">
      <c r="D185" s="747"/>
      <c r="E185" s="747"/>
      <c r="F185" s="747"/>
      <c r="G185" s="1029"/>
      <c r="H185" s="1029"/>
    </row>
    <row r="186" spans="4:8" ht="12.75" customHeight="1">
      <c r="D186" s="747"/>
      <c r="E186" s="747"/>
      <c r="F186" s="747"/>
      <c r="G186" s="1029"/>
      <c r="H186" s="1029"/>
    </row>
    <row r="187" spans="4:8" ht="12.75" customHeight="1">
      <c r="D187" s="747"/>
      <c r="E187" s="747"/>
      <c r="F187" s="747"/>
      <c r="G187" s="1029"/>
      <c r="H187" s="1029"/>
    </row>
    <row r="188" spans="4:8" ht="12.75" customHeight="1">
      <c r="D188" s="747"/>
      <c r="E188" s="747"/>
      <c r="F188" s="747"/>
      <c r="G188" s="1029"/>
      <c r="H188" s="1029"/>
    </row>
    <row r="189" spans="4:8" ht="12.75" customHeight="1">
      <c r="D189" s="747"/>
      <c r="E189" s="747"/>
      <c r="F189" s="747"/>
      <c r="G189" s="1029"/>
      <c r="H189" s="1029"/>
    </row>
    <row r="190" spans="4:8" ht="12.75" customHeight="1">
      <c r="D190" s="747"/>
      <c r="E190" s="747"/>
      <c r="F190" s="747"/>
      <c r="G190" s="1029"/>
      <c r="H190" s="1029"/>
    </row>
    <row r="191" spans="4:8" ht="12.75" customHeight="1">
      <c r="D191" s="747"/>
      <c r="E191" s="747"/>
      <c r="F191" s="747"/>
      <c r="G191" s="1029"/>
      <c r="H191" s="1029"/>
    </row>
    <row r="192" spans="4:8" ht="12.75" customHeight="1">
      <c r="D192" s="747"/>
      <c r="E192" s="747"/>
      <c r="F192" s="747"/>
      <c r="G192" s="1029"/>
      <c r="H192" s="1029"/>
    </row>
    <row r="193" spans="4:8" ht="12.75" customHeight="1">
      <c r="D193" s="747"/>
      <c r="E193" s="747"/>
      <c r="F193" s="747"/>
      <c r="G193" s="1029"/>
      <c r="H193" s="1029"/>
    </row>
    <row r="194" spans="4:8" ht="12.75" customHeight="1">
      <c r="D194" s="747"/>
      <c r="E194" s="747"/>
      <c r="F194" s="747"/>
      <c r="G194" s="1029"/>
      <c r="H194" s="1029"/>
    </row>
    <row r="195" spans="4:8" ht="12.75" customHeight="1">
      <c r="D195" s="747"/>
      <c r="E195" s="747"/>
      <c r="F195" s="747"/>
      <c r="G195" s="1029"/>
      <c r="H195" s="1029"/>
    </row>
    <row r="196" spans="4:8" ht="12.75" customHeight="1">
      <c r="D196" s="747"/>
      <c r="E196" s="747"/>
      <c r="F196" s="747"/>
      <c r="G196" s="1029"/>
      <c r="H196" s="1029"/>
    </row>
    <row r="197" spans="4:8" ht="12.75" customHeight="1">
      <c r="D197" s="747"/>
      <c r="E197" s="747"/>
      <c r="F197" s="747"/>
      <c r="G197" s="1029"/>
      <c r="H197" s="1029"/>
    </row>
    <row r="198" spans="4:8" ht="12.75" customHeight="1">
      <c r="D198" s="747"/>
      <c r="E198" s="747"/>
      <c r="F198" s="747"/>
      <c r="G198" s="1029"/>
      <c r="H198" s="1029"/>
    </row>
    <row r="199" spans="4:8" ht="12.75" customHeight="1">
      <c r="D199" s="747"/>
      <c r="E199" s="747"/>
      <c r="F199" s="747"/>
      <c r="G199" s="1029"/>
      <c r="H199" s="1029"/>
    </row>
    <row r="200" spans="4:8" ht="12.75" customHeight="1">
      <c r="D200" s="747"/>
      <c r="E200" s="747"/>
      <c r="F200" s="747"/>
      <c r="G200" s="1029"/>
      <c r="H200" s="1029"/>
    </row>
    <row r="201" spans="4:8" ht="12.75" customHeight="1">
      <c r="D201" s="747"/>
      <c r="E201" s="747"/>
      <c r="F201" s="747"/>
      <c r="G201" s="1029"/>
      <c r="H201" s="1029"/>
    </row>
    <row r="202" spans="4:8" ht="12.75" customHeight="1">
      <c r="D202" s="747"/>
      <c r="E202" s="747"/>
      <c r="F202" s="747"/>
      <c r="G202" s="1029"/>
      <c r="H202" s="1029"/>
    </row>
    <row r="203" spans="4:8" ht="12.75" customHeight="1">
      <c r="D203" s="747"/>
      <c r="E203" s="747"/>
      <c r="F203" s="747"/>
      <c r="G203" s="1029"/>
      <c r="H203" s="1029"/>
    </row>
    <row r="204" spans="4:8" ht="12.75" customHeight="1">
      <c r="D204" s="747"/>
      <c r="E204" s="747"/>
      <c r="F204" s="747"/>
      <c r="G204" s="1029"/>
      <c r="H204" s="1029"/>
    </row>
    <row r="205" spans="4:8" ht="12.75" customHeight="1">
      <c r="D205" s="747"/>
      <c r="E205" s="747"/>
      <c r="F205" s="747"/>
      <c r="G205" s="1029"/>
      <c r="H205" s="1029"/>
    </row>
    <row r="206" spans="4:8" ht="12.75" customHeight="1">
      <c r="D206" s="747"/>
      <c r="E206" s="747"/>
      <c r="F206" s="747"/>
      <c r="G206" s="1029"/>
      <c r="H206" s="1029"/>
    </row>
    <row r="207" spans="4:8" ht="12.75" customHeight="1">
      <c r="D207" s="747"/>
      <c r="E207" s="747"/>
      <c r="F207" s="747"/>
      <c r="G207" s="1029"/>
      <c r="H207" s="1029"/>
    </row>
    <row r="208" spans="4:8" ht="12.75" customHeight="1">
      <c r="D208" s="747"/>
      <c r="E208" s="747"/>
      <c r="F208" s="747"/>
      <c r="G208" s="1029"/>
      <c r="H208" s="1029"/>
    </row>
    <row r="209" spans="4:8" ht="12.75" customHeight="1">
      <c r="D209" s="747"/>
      <c r="E209" s="747"/>
      <c r="F209" s="747"/>
      <c r="G209" s="1029"/>
      <c r="H209" s="1029"/>
    </row>
    <row r="210" spans="4:8" ht="12.75" customHeight="1">
      <c r="D210" s="747"/>
      <c r="E210" s="747"/>
      <c r="F210" s="747"/>
      <c r="G210" s="1029"/>
      <c r="H210" s="1029"/>
    </row>
    <row r="211" spans="4:8" ht="12.75" customHeight="1">
      <c r="D211" s="747"/>
      <c r="E211" s="747"/>
      <c r="F211" s="747"/>
      <c r="G211" s="1029"/>
      <c r="H211" s="1029"/>
    </row>
    <row r="212" spans="4:8" ht="12.75" customHeight="1">
      <c r="D212" s="747"/>
      <c r="E212" s="747"/>
      <c r="F212" s="747"/>
      <c r="G212" s="1029"/>
      <c r="H212" s="1029"/>
    </row>
    <row r="213" spans="4:8" ht="12.75" customHeight="1">
      <c r="D213" s="747"/>
      <c r="E213" s="747"/>
      <c r="F213" s="747"/>
      <c r="G213" s="1029"/>
      <c r="H213" s="1029"/>
    </row>
    <row r="214" spans="4:8" ht="12.75" customHeight="1">
      <c r="D214" s="747"/>
      <c r="E214" s="747"/>
      <c r="F214" s="747"/>
      <c r="G214" s="1029"/>
      <c r="H214" s="1029"/>
    </row>
    <row r="215" spans="4:8" ht="12.75" customHeight="1">
      <c r="D215" s="747"/>
      <c r="E215" s="747"/>
      <c r="F215" s="747"/>
      <c r="G215" s="1029"/>
      <c r="H215" s="1029"/>
    </row>
    <row r="216" spans="4:8" ht="12.75" customHeight="1">
      <c r="D216" s="747"/>
      <c r="E216" s="747"/>
      <c r="F216" s="747"/>
      <c r="G216" s="1029"/>
      <c r="H216" s="1029"/>
    </row>
    <row r="217" spans="4:8" ht="12.75" customHeight="1">
      <c r="D217" s="747"/>
      <c r="E217" s="747"/>
      <c r="F217" s="747"/>
      <c r="G217" s="1029"/>
      <c r="H217" s="1029"/>
    </row>
    <row r="218" spans="4:8" ht="12.75" customHeight="1">
      <c r="D218" s="747"/>
      <c r="E218" s="747"/>
      <c r="F218" s="747"/>
      <c r="G218" s="1029"/>
      <c r="H218" s="1029"/>
    </row>
    <row r="219" spans="4:8" ht="12.75" customHeight="1">
      <c r="D219" s="747"/>
      <c r="E219" s="747"/>
      <c r="F219" s="747"/>
      <c r="G219" s="1029"/>
      <c r="H219" s="1029"/>
    </row>
    <row r="220" spans="4:8" ht="12.75" customHeight="1">
      <c r="D220" s="747"/>
      <c r="E220" s="747"/>
      <c r="F220" s="747"/>
      <c r="G220" s="1029"/>
      <c r="H220" s="1029"/>
    </row>
    <row r="221" spans="4:8" ht="12.75" customHeight="1">
      <c r="D221" s="747"/>
      <c r="E221" s="747"/>
      <c r="F221" s="747"/>
      <c r="G221" s="1029"/>
      <c r="H221" s="1029"/>
    </row>
    <row r="222" spans="4:8" ht="12.75" customHeight="1">
      <c r="D222" s="747"/>
      <c r="E222" s="747"/>
      <c r="F222" s="747"/>
      <c r="G222" s="1029"/>
      <c r="H222" s="1029"/>
    </row>
    <row r="223" spans="4:8" ht="12.75" customHeight="1">
      <c r="D223" s="747"/>
      <c r="E223" s="747"/>
      <c r="F223" s="747"/>
      <c r="G223" s="1029"/>
      <c r="H223" s="1029"/>
    </row>
    <row r="224" spans="4:8" ht="12.75" customHeight="1">
      <c r="D224" s="747"/>
      <c r="E224" s="747"/>
      <c r="F224" s="747"/>
      <c r="G224" s="1029"/>
      <c r="H224" s="1029"/>
    </row>
    <row r="225" spans="4:8" ht="12.75" customHeight="1">
      <c r="D225" s="747"/>
      <c r="E225" s="747"/>
      <c r="F225" s="747"/>
      <c r="G225" s="1029"/>
      <c r="H225" s="1029"/>
    </row>
    <row r="226" spans="4:8" ht="12.75" customHeight="1">
      <c r="D226" s="747"/>
      <c r="E226" s="747"/>
      <c r="F226" s="747"/>
      <c r="G226" s="1029"/>
      <c r="H226" s="1029"/>
    </row>
    <row r="227" spans="4:8" ht="12.75" customHeight="1">
      <c r="D227" s="747"/>
      <c r="E227" s="747"/>
      <c r="F227" s="747"/>
      <c r="G227" s="1029"/>
      <c r="H227" s="1029"/>
    </row>
    <row r="228" spans="4:8" ht="12.75" customHeight="1">
      <c r="D228" s="747"/>
      <c r="E228" s="747"/>
      <c r="F228" s="747"/>
      <c r="G228" s="1029"/>
      <c r="H228" s="1029"/>
    </row>
    <row r="229" spans="4:8" ht="12.75" customHeight="1">
      <c r="D229" s="747"/>
      <c r="E229" s="747"/>
      <c r="F229" s="747"/>
      <c r="G229" s="1029"/>
      <c r="H229" s="1029"/>
    </row>
    <row r="230" spans="4:8" ht="12.75" customHeight="1">
      <c r="D230" s="747"/>
      <c r="E230" s="747"/>
      <c r="F230" s="747"/>
      <c r="G230" s="1029"/>
      <c r="H230" s="1029"/>
    </row>
    <row r="231" spans="4:8" ht="12.75" customHeight="1">
      <c r="D231" s="747"/>
      <c r="E231" s="747"/>
      <c r="F231" s="747"/>
      <c r="G231" s="1029"/>
      <c r="H231" s="1029"/>
    </row>
    <row r="232" spans="4:8" ht="12.75" customHeight="1">
      <c r="D232" s="747"/>
      <c r="E232" s="747"/>
      <c r="F232" s="747"/>
      <c r="G232" s="1029"/>
      <c r="H232" s="1029"/>
    </row>
    <row r="233" spans="4:8" ht="12.75" customHeight="1">
      <c r="D233" s="747"/>
      <c r="E233" s="747"/>
      <c r="F233" s="747"/>
      <c r="G233" s="1029"/>
      <c r="H233" s="1029"/>
    </row>
    <row r="234" spans="4:8" ht="12.75" customHeight="1">
      <c r="D234" s="747"/>
      <c r="E234" s="747"/>
      <c r="F234" s="747"/>
      <c r="G234" s="1029"/>
      <c r="H234" s="1029"/>
    </row>
    <row r="235" spans="4:8" ht="12.75" customHeight="1">
      <c r="D235" s="747"/>
      <c r="E235" s="747"/>
      <c r="F235" s="747"/>
      <c r="G235" s="1029"/>
      <c r="H235" s="1029"/>
    </row>
    <row r="236" spans="4:8" ht="12.75" customHeight="1">
      <c r="D236" s="747"/>
      <c r="E236" s="747"/>
      <c r="F236" s="747"/>
      <c r="G236" s="1029"/>
      <c r="H236" s="1029"/>
    </row>
    <row r="237" spans="4:8" ht="12.75" customHeight="1">
      <c r="D237" s="747"/>
      <c r="E237" s="747"/>
      <c r="F237" s="747"/>
      <c r="G237" s="1029"/>
      <c r="H237" s="1029"/>
    </row>
    <row r="238" spans="4:8" ht="12.75" customHeight="1">
      <c r="D238" s="747"/>
      <c r="E238" s="747"/>
      <c r="F238" s="747"/>
      <c r="G238" s="1029"/>
      <c r="H238" s="1029"/>
    </row>
    <row r="239" spans="4:8" ht="12.75" customHeight="1">
      <c r="D239" s="747"/>
      <c r="E239" s="747"/>
      <c r="F239" s="747"/>
      <c r="G239" s="1029"/>
      <c r="H239" s="1029"/>
    </row>
    <row r="240" spans="4:8" ht="12.75" customHeight="1">
      <c r="D240" s="747"/>
      <c r="E240" s="747"/>
      <c r="F240" s="747"/>
      <c r="G240" s="1029"/>
      <c r="H240" s="1029"/>
    </row>
    <row r="241" spans="4:8" ht="12.75" customHeight="1">
      <c r="D241" s="747"/>
      <c r="E241" s="747"/>
      <c r="F241" s="747"/>
      <c r="G241" s="1029"/>
      <c r="H241" s="1029"/>
    </row>
    <row r="242" spans="4:8" ht="12.75" customHeight="1">
      <c r="D242" s="747"/>
      <c r="E242" s="747"/>
      <c r="F242" s="747"/>
      <c r="G242" s="1029"/>
      <c r="H242" s="1029"/>
    </row>
    <row r="243" spans="4:8" ht="12.75" customHeight="1">
      <c r="D243" s="747"/>
      <c r="E243" s="747"/>
      <c r="F243" s="747"/>
      <c r="G243" s="1029"/>
      <c r="H243" s="1029"/>
    </row>
    <row r="244" spans="4:8" ht="12.75" customHeight="1">
      <c r="D244" s="747"/>
      <c r="E244" s="747"/>
      <c r="F244" s="747"/>
      <c r="G244" s="1029"/>
      <c r="H244" s="1029"/>
    </row>
    <row r="245" spans="4:8" ht="12.75" customHeight="1">
      <c r="D245" s="747"/>
      <c r="E245" s="747"/>
      <c r="F245" s="747"/>
      <c r="G245" s="1029"/>
      <c r="H245" s="1029"/>
    </row>
    <row r="246" spans="4:8" ht="12.75" customHeight="1">
      <c r="D246" s="747"/>
      <c r="E246" s="747"/>
      <c r="F246" s="747"/>
      <c r="G246" s="1029"/>
      <c r="H246" s="1029"/>
    </row>
    <row r="247" spans="4:8" ht="12.75" customHeight="1">
      <c r="D247" s="747"/>
      <c r="E247" s="747"/>
      <c r="F247" s="747"/>
      <c r="G247" s="1029"/>
      <c r="H247" s="1029"/>
    </row>
    <row r="248" spans="4:8" ht="12.75" customHeight="1">
      <c r="D248" s="747"/>
      <c r="E248" s="747"/>
      <c r="F248" s="747"/>
      <c r="G248" s="1029"/>
      <c r="H248" s="1029"/>
    </row>
    <row r="249" spans="4:8" ht="12.75" customHeight="1">
      <c r="D249" s="747"/>
      <c r="E249" s="747"/>
      <c r="F249" s="747"/>
      <c r="G249" s="1029"/>
      <c r="H249" s="1029"/>
    </row>
    <row r="250" spans="4:8" ht="12.75" customHeight="1">
      <c r="D250" s="747"/>
      <c r="E250" s="747"/>
      <c r="F250" s="747"/>
      <c r="G250" s="1029"/>
      <c r="H250" s="1029"/>
    </row>
    <row r="251" spans="4:8" ht="12.75" customHeight="1">
      <c r="D251" s="747"/>
      <c r="E251" s="747"/>
      <c r="F251" s="747"/>
      <c r="G251" s="1029"/>
      <c r="H251" s="1029"/>
    </row>
    <row r="252" spans="4:8" ht="12.75" customHeight="1">
      <c r="D252" s="747"/>
      <c r="E252" s="747"/>
      <c r="F252" s="747"/>
      <c r="G252" s="1029"/>
      <c r="H252" s="1029"/>
    </row>
    <row r="253" spans="4:8" ht="12.75" customHeight="1">
      <c r="D253" s="747"/>
      <c r="E253" s="747"/>
      <c r="F253" s="747"/>
      <c r="G253" s="1029"/>
      <c r="H253" s="1029"/>
    </row>
    <row r="254" spans="4:8" ht="12.75" customHeight="1">
      <c r="D254" s="747"/>
      <c r="E254" s="747"/>
      <c r="F254" s="747"/>
      <c r="G254" s="1029"/>
      <c r="H254" s="1029"/>
    </row>
    <row r="255" spans="4:8" ht="12.75" customHeight="1">
      <c r="D255" s="747"/>
      <c r="E255" s="747"/>
      <c r="F255" s="747"/>
      <c r="G255" s="1029"/>
      <c r="H255" s="1029"/>
    </row>
    <row r="256" spans="4:8" ht="12.75" customHeight="1">
      <c r="D256" s="747"/>
      <c r="E256" s="747"/>
      <c r="F256" s="747"/>
      <c r="G256" s="1029"/>
      <c r="H256" s="1029"/>
    </row>
    <row r="257" spans="4:8" ht="12.75" customHeight="1">
      <c r="D257" s="747"/>
      <c r="E257" s="747"/>
      <c r="F257" s="747"/>
      <c r="G257" s="1029"/>
      <c r="H257" s="1029"/>
    </row>
    <row r="258" spans="4:8" ht="12.75" customHeight="1">
      <c r="D258" s="747"/>
      <c r="E258" s="747"/>
      <c r="F258" s="747"/>
      <c r="G258" s="1029"/>
      <c r="H258" s="1029"/>
    </row>
    <row r="259" spans="4:8" ht="12.75" customHeight="1">
      <c r="D259" s="747"/>
      <c r="E259" s="747"/>
      <c r="F259" s="747"/>
      <c r="G259" s="1029"/>
      <c r="H259" s="1029"/>
    </row>
    <row r="260" spans="4:8" ht="12.75" customHeight="1">
      <c r="D260" s="747"/>
      <c r="E260" s="747"/>
      <c r="F260" s="747"/>
      <c r="G260" s="1029"/>
      <c r="H260" s="1029"/>
    </row>
    <row r="261" spans="4:8" ht="12.75" customHeight="1">
      <c r="D261" s="747"/>
      <c r="E261" s="747"/>
      <c r="F261" s="747"/>
      <c r="G261" s="1029"/>
      <c r="H261" s="1029"/>
    </row>
    <row r="262" spans="4:8" ht="12.75" customHeight="1">
      <c r="D262" s="747"/>
      <c r="E262" s="747"/>
      <c r="F262" s="747"/>
      <c r="G262" s="1029"/>
      <c r="H262" s="1029"/>
    </row>
    <row r="263" spans="4:8" ht="12.75" customHeight="1">
      <c r="D263" s="747"/>
      <c r="E263" s="747"/>
      <c r="F263" s="747"/>
      <c r="G263" s="1029"/>
      <c r="H263" s="1029"/>
    </row>
    <row r="264" spans="4:8" ht="12.75" customHeight="1">
      <c r="D264" s="747"/>
      <c r="E264" s="747"/>
      <c r="F264" s="747"/>
      <c r="G264" s="1029"/>
      <c r="H264" s="1029"/>
    </row>
    <row r="265" spans="4:8" ht="12.75" customHeight="1">
      <c r="D265" s="747"/>
      <c r="E265" s="747"/>
      <c r="F265" s="747"/>
      <c r="G265" s="1029"/>
      <c r="H265" s="1029"/>
    </row>
    <row r="266" spans="4:8" ht="12.75" customHeight="1">
      <c r="D266" s="747"/>
      <c r="E266" s="747"/>
      <c r="F266" s="747"/>
      <c r="G266" s="1029"/>
      <c r="H266" s="1029"/>
    </row>
    <row r="267" spans="4:8" ht="12.75" customHeight="1">
      <c r="D267" s="747"/>
      <c r="E267" s="747"/>
      <c r="F267" s="747"/>
      <c r="G267" s="1029"/>
      <c r="H267" s="1029"/>
    </row>
    <row r="268" spans="4:8" ht="12.75" customHeight="1">
      <c r="D268" s="747"/>
      <c r="E268" s="747"/>
      <c r="F268" s="747"/>
      <c r="G268" s="1029"/>
      <c r="H268" s="1029"/>
    </row>
    <row r="269" spans="4:8" ht="12.75" customHeight="1">
      <c r="D269" s="747"/>
      <c r="E269" s="747"/>
      <c r="F269" s="747"/>
      <c r="G269" s="1029"/>
      <c r="H269" s="1029"/>
    </row>
    <row r="270" spans="4:8" ht="12.75" customHeight="1">
      <c r="D270" s="747"/>
      <c r="E270" s="747"/>
      <c r="F270" s="747"/>
      <c r="G270" s="1029"/>
      <c r="H270" s="1029"/>
    </row>
    <row r="271" spans="4:8" ht="12.75" customHeight="1">
      <c r="D271" s="747"/>
      <c r="E271" s="747"/>
      <c r="F271" s="747"/>
      <c r="G271" s="1029"/>
      <c r="H271" s="1029"/>
    </row>
    <row r="272" spans="4:8" ht="12.75" customHeight="1">
      <c r="D272" s="747"/>
      <c r="E272" s="747"/>
      <c r="F272" s="747"/>
      <c r="G272" s="1029"/>
      <c r="H272" s="1029"/>
    </row>
    <row r="273" spans="4:8" ht="12.75" customHeight="1">
      <c r="D273" s="747"/>
      <c r="E273" s="747"/>
      <c r="F273" s="747"/>
      <c r="G273" s="1029"/>
      <c r="H273" s="1029"/>
    </row>
    <row r="274" spans="4:8" ht="12.75" customHeight="1">
      <c r="D274" s="747"/>
      <c r="E274" s="747"/>
      <c r="F274" s="747"/>
      <c r="G274" s="1029"/>
      <c r="H274" s="1029"/>
    </row>
    <row r="275" spans="4:8" ht="12.75" customHeight="1">
      <c r="D275" s="747"/>
      <c r="E275" s="747"/>
      <c r="F275" s="747"/>
      <c r="G275" s="1029"/>
      <c r="H275" s="1029"/>
    </row>
    <row r="276" spans="4:8" ht="12.75" customHeight="1">
      <c r="D276" s="747"/>
      <c r="E276" s="747"/>
      <c r="F276" s="747"/>
      <c r="G276" s="1029"/>
      <c r="H276" s="1029"/>
    </row>
    <row r="277" spans="4:8" ht="12.75" customHeight="1">
      <c r="D277" s="747"/>
      <c r="E277" s="747"/>
      <c r="F277" s="747"/>
      <c r="G277" s="1029"/>
      <c r="H277" s="1029"/>
    </row>
    <row r="278" spans="4:8" ht="12.75" customHeight="1">
      <c r="D278" s="747"/>
      <c r="E278" s="747"/>
      <c r="F278" s="747"/>
      <c r="G278" s="1029"/>
      <c r="H278" s="1029"/>
    </row>
    <row r="279" spans="4:8" ht="12.75" customHeight="1">
      <c r="D279" s="747"/>
      <c r="E279" s="747"/>
      <c r="F279" s="747"/>
      <c r="G279" s="1029"/>
      <c r="H279" s="1029"/>
    </row>
    <row r="280" spans="4:8" ht="12.75" customHeight="1">
      <c r="D280" s="747"/>
      <c r="E280" s="747"/>
      <c r="F280" s="747"/>
      <c r="G280" s="1029"/>
      <c r="H280" s="1029"/>
    </row>
    <row r="281" spans="4:8" ht="12.75" customHeight="1">
      <c r="D281" s="747"/>
      <c r="E281" s="747"/>
      <c r="F281" s="747"/>
      <c r="G281" s="1029"/>
      <c r="H281" s="1029"/>
    </row>
    <row r="282" spans="4:8" ht="12.75" customHeight="1">
      <c r="D282" s="747"/>
      <c r="E282" s="747"/>
      <c r="F282" s="747"/>
      <c r="G282" s="1029"/>
      <c r="H282" s="1029"/>
    </row>
    <row r="283" spans="4:8" ht="12.75" customHeight="1">
      <c r="D283" s="747"/>
      <c r="E283" s="747"/>
      <c r="F283" s="747"/>
      <c r="G283" s="1029"/>
      <c r="H283" s="1029"/>
    </row>
    <row r="284" spans="4:8" ht="12.75" customHeight="1">
      <c r="D284" s="747"/>
      <c r="E284" s="747"/>
      <c r="F284" s="747"/>
      <c r="G284" s="1029"/>
      <c r="H284" s="1029"/>
    </row>
    <row r="285" spans="4:8" ht="12.75" customHeight="1">
      <c r="D285" s="747"/>
      <c r="E285" s="747"/>
      <c r="F285" s="747"/>
      <c r="G285" s="1029"/>
      <c r="H285" s="1029"/>
    </row>
    <row r="286" spans="4:8" ht="12.75" customHeight="1">
      <c r="D286" s="747"/>
      <c r="E286" s="747"/>
      <c r="F286" s="747"/>
      <c r="G286" s="1029"/>
      <c r="H286" s="1029"/>
    </row>
    <row r="287" spans="4:8" ht="12.75" customHeight="1">
      <c r="D287" s="747"/>
      <c r="E287" s="747"/>
      <c r="F287" s="747"/>
      <c r="G287" s="1029"/>
      <c r="H287" s="1029"/>
    </row>
    <row r="288" spans="4:8" ht="12.75" customHeight="1">
      <c r="D288" s="747"/>
      <c r="E288" s="747"/>
      <c r="F288" s="747"/>
      <c r="G288" s="1029"/>
      <c r="H288" s="1029"/>
    </row>
    <row r="289" spans="4:8" ht="12.75" customHeight="1">
      <c r="D289" s="747"/>
      <c r="E289" s="747"/>
      <c r="F289" s="747"/>
      <c r="G289" s="1029"/>
      <c r="H289" s="1029"/>
    </row>
    <row r="290" spans="4:8" ht="12.75" customHeight="1">
      <c r="D290" s="747"/>
      <c r="E290" s="747"/>
      <c r="F290" s="747"/>
      <c r="G290" s="1029"/>
      <c r="H290" s="1029"/>
    </row>
    <row r="291" spans="4:8" ht="12.75" customHeight="1">
      <c r="D291" s="747"/>
      <c r="E291" s="747"/>
      <c r="F291" s="747"/>
      <c r="G291" s="1029"/>
      <c r="H291" s="1029"/>
    </row>
    <row r="292" spans="4:8" ht="12.75" customHeight="1">
      <c r="D292" s="747"/>
      <c r="E292" s="747"/>
      <c r="F292" s="747"/>
      <c r="G292" s="1029"/>
      <c r="H292" s="1029"/>
    </row>
    <row r="293" spans="4:8" ht="12.75" customHeight="1">
      <c r="D293" s="747"/>
      <c r="E293" s="747"/>
      <c r="F293" s="747"/>
      <c r="G293" s="1029"/>
      <c r="H293" s="1029"/>
    </row>
    <row r="294" spans="4:8" ht="12.75" customHeight="1">
      <c r="D294" s="747"/>
      <c r="E294" s="747"/>
      <c r="F294" s="747"/>
      <c r="G294" s="1029"/>
      <c r="H294" s="1029"/>
    </row>
    <row r="295" spans="4:8" ht="12.75" customHeight="1">
      <c r="D295" s="747"/>
      <c r="E295" s="747"/>
      <c r="F295" s="747"/>
      <c r="G295" s="1029"/>
      <c r="H295" s="1029"/>
    </row>
    <row r="296" spans="4:8" ht="12.75" customHeight="1">
      <c r="D296" s="747"/>
      <c r="E296" s="747"/>
      <c r="F296" s="747"/>
      <c r="G296" s="1029"/>
      <c r="H296" s="1029"/>
    </row>
    <row r="297" spans="4:8" ht="12.75" customHeight="1">
      <c r="D297" s="747"/>
      <c r="E297" s="747"/>
      <c r="F297" s="747"/>
      <c r="G297" s="1029"/>
      <c r="H297" s="1029"/>
    </row>
    <row r="298" spans="4:8" ht="12.75" customHeight="1">
      <c r="D298" s="747"/>
      <c r="E298" s="747"/>
      <c r="F298" s="747"/>
      <c r="G298" s="1029"/>
      <c r="H298" s="1029"/>
    </row>
    <row r="299" spans="4:8" ht="12.75" customHeight="1">
      <c r="D299" s="747"/>
      <c r="E299" s="747"/>
      <c r="F299" s="747"/>
      <c r="G299" s="1029"/>
      <c r="H299" s="1029"/>
    </row>
    <row r="300" spans="4:8" ht="12.75" customHeight="1">
      <c r="D300" s="747"/>
      <c r="E300" s="747"/>
      <c r="F300" s="747"/>
      <c r="G300" s="1029"/>
      <c r="H300" s="1029"/>
    </row>
    <row r="301" spans="4:8" ht="12.75" customHeight="1">
      <c r="D301" s="747"/>
      <c r="E301" s="747"/>
      <c r="F301" s="747"/>
      <c r="G301" s="1029"/>
      <c r="H301" s="1029"/>
    </row>
    <row r="302" spans="4:8" ht="12.75" customHeight="1">
      <c r="D302" s="747"/>
      <c r="E302" s="747"/>
      <c r="F302" s="747"/>
      <c r="G302" s="1029"/>
      <c r="H302" s="1029"/>
    </row>
    <row r="303" spans="4:8" ht="12.75" customHeight="1">
      <c r="D303" s="747"/>
      <c r="E303" s="747"/>
      <c r="F303" s="747"/>
      <c r="G303" s="1029"/>
      <c r="H303" s="1029"/>
    </row>
    <row r="304" spans="4:8" ht="12.75" customHeight="1">
      <c r="D304" s="747"/>
      <c r="E304" s="747"/>
      <c r="F304" s="747"/>
      <c r="G304" s="1029"/>
      <c r="H304" s="1029"/>
    </row>
    <row r="305" spans="4:8" ht="12.75" customHeight="1">
      <c r="D305" s="747"/>
      <c r="E305" s="747"/>
      <c r="F305" s="747"/>
      <c r="G305" s="1029"/>
      <c r="H305" s="1029"/>
    </row>
    <row r="306" spans="4:8" ht="12.75" customHeight="1">
      <c r="D306" s="747"/>
      <c r="E306" s="747"/>
      <c r="F306" s="747"/>
      <c r="G306" s="1029"/>
      <c r="H306" s="1029"/>
    </row>
    <row r="307" spans="4:8" ht="12.75" customHeight="1">
      <c r="D307" s="747"/>
      <c r="E307" s="747"/>
      <c r="F307" s="747"/>
      <c r="G307" s="1029"/>
      <c r="H307" s="1029"/>
    </row>
    <row r="308" spans="4:8" ht="12.75" customHeight="1">
      <c r="D308" s="747"/>
      <c r="E308" s="747"/>
      <c r="F308" s="747"/>
      <c r="G308" s="1029"/>
      <c r="H308" s="1029"/>
    </row>
    <row r="309" spans="4:8" ht="12.75" customHeight="1">
      <c r="D309" s="747"/>
      <c r="E309" s="747"/>
      <c r="F309" s="747"/>
      <c r="G309" s="1029"/>
      <c r="H309" s="1029"/>
    </row>
    <row r="310" spans="4:8" ht="12.75" customHeight="1">
      <c r="D310" s="747"/>
      <c r="E310" s="747"/>
      <c r="F310" s="747"/>
      <c r="G310" s="1029"/>
      <c r="H310" s="1029"/>
    </row>
    <row r="311" spans="4:8" ht="12.75" customHeight="1">
      <c r="D311" s="747"/>
      <c r="E311" s="747"/>
      <c r="F311" s="747"/>
      <c r="G311" s="1029"/>
      <c r="H311" s="1029"/>
    </row>
    <row r="312" spans="4:8" ht="12.75" customHeight="1">
      <c r="D312" s="747"/>
      <c r="E312" s="747"/>
      <c r="F312" s="747"/>
      <c r="G312" s="1029"/>
      <c r="H312" s="1029"/>
    </row>
    <row r="313" spans="4:8" ht="12.75" customHeight="1">
      <c r="D313" s="747"/>
      <c r="E313" s="747"/>
      <c r="F313" s="747"/>
      <c r="G313" s="1029"/>
      <c r="H313" s="1029"/>
    </row>
    <row r="314" spans="4:8" ht="12.75" customHeight="1">
      <c r="D314" s="747"/>
      <c r="E314" s="747"/>
      <c r="F314" s="747"/>
      <c r="G314" s="1029"/>
      <c r="H314" s="1029"/>
    </row>
    <row r="315" spans="4:8" ht="12.75" customHeight="1">
      <c r="D315" s="747"/>
      <c r="E315" s="747"/>
      <c r="F315" s="747"/>
      <c r="G315" s="1029"/>
      <c r="H315" s="1029"/>
    </row>
    <row r="316" spans="4:8" ht="12.75" customHeight="1">
      <c r="D316" s="747"/>
      <c r="E316" s="747"/>
      <c r="F316" s="747"/>
      <c r="G316" s="1029"/>
      <c r="H316" s="1029"/>
    </row>
    <row r="317" spans="4:8" ht="12.75" customHeight="1">
      <c r="D317" s="747"/>
      <c r="E317" s="747"/>
      <c r="F317" s="747"/>
      <c r="G317" s="1029"/>
      <c r="H317" s="1029"/>
    </row>
    <row r="318" spans="4:8" ht="12.75" customHeight="1">
      <c r="D318" s="747"/>
      <c r="E318" s="747"/>
      <c r="F318" s="747"/>
      <c r="G318" s="1029"/>
      <c r="H318" s="1029"/>
    </row>
    <row r="319" spans="4:8" ht="12.75" customHeight="1">
      <c r="D319" s="747"/>
      <c r="E319" s="747"/>
      <c r="F319" s="747"/>
      <c r="G319" s="1029"/>
      <c r="H319" s="1029"/>
    </row>
    <row r="320" spans="4:8" ht="12.75" customHeight="1">
      <c r="D320" s="747"/>
      <c r="E320" s="747"/>
      <c r="F320" s="747"/>
      <c r="G320" s="1029"/>
      <c r="H320" s="1029"/>
    </row>
    <row r="321" spans="4:8" ht="12.75" customHeight="1">
      <c r="D321" s="747"/>
      <c r="E321" s="747"/>
      <c r="F321" s="747"/>
      <c r="G321" s="1029"/>
      <c r="H321" s="1029"/>
    </row>
    <row r="322" spans="4:8" ht="12.75" customHeight="1">
      <c r="D322" s="747"/>
      <c r="E322" s="747"/>
      <c r="F322" s="747"/>
      <c r="G322" s="1029"/>
      <c r="H322" s="1029"/>
    </row>
    <row r="323" spans="4:8" ht="12.75" customHeight="1">
      <c r="D323" s="747"/>
      <c r="E323" s="747"/>
      <c r="F323" s="747"/>
      <c r="G323" s="1029"/>
      <c r="H323" s="1029"/>
    </row>
    <row r="324" spans="4:8" ht="12.75" customHeight="1">
      <c r="D324" s="747"/>
      <c r="E324" s="747"/>
      <c r="F324" s="747"/>
      <c r="G324" s="1029"/>
      <c r="H324" s="1029"/>
    </row>
    <row r="325" spans="4:8" ht="12.75" customHeight="1">
      <c r="D325" s="747"/>
      <c r="E325" s="747"/>
      <c r="F325" s="747"/>
      <c r="G325" s="1029"/>
      <c r="H325" s="1029"/>
    </row>
    <row r="326" spans="4:8" ht="12.75" customHeight="1">
      <c r="D326" s="747"/>
      <c r="E326" s="747"/>
      <c r="F326" s="747"/>
      <c r="G326" s="1029"/>
      <c r="H326" s="1029"/>
    </row>
    <row r="327" spans="4:8" ht="12.75" customHeight="1">
      <c r="D327" s="747"/>
      <c r="E327" s="747"/>
      <c r="F327" s="747"/>
      <c r="G327" s="1029"/>
      <c r="H327" s="1029"/>
    </row>
    <row r="328" spans="4:8" ht="12.75" customHeight="1">
      <c r="D328" s="747"/>
      <c r="E328" s="747"/>
      <c r="F328" s="747"/>
      <c r="G328" s="1029"/>
      <c r="H328" s="1029"/>
    </row>
    <row r="329" spans="4:8" ht="12.75" customHeight="1">
      <c r="D329" s="747"/>
      <c r="E329" s="747"/>
      <c r="F329" s="747"/>
      <c r="G329" s="1029"/>
      <c r="H329" s="1029"/>
    </row>
    <row r="330" spans="4:8" ht="12.75" customHeight="1">
      <c r="D330" s="747"/>
      <c r="E330" s="747"/>
      <c r="F330" s="747"/>
      <c r="G330" s="1029"/>
      <c r="H330" s="1029"/>
    </row>
    <row r="331" spans="4:8" ht="12.75" customHeight="1">
      <c r="D331" s="747"/>
      <c r="E331" s="747"/>
      <c r="F331" s="747"/>
      <c r="G331" s="1029"/>
      <c r="H331" s="1029"/>
    </row>
    <row r="332" spans="4:8" ht="12.75" customHeight="1">
      <c r="D332" s="747"/>
      <c r="E332" s="747"/>
      <c r="F332" s="747"/>
      <c r="G332" s="1029"/>
      <c r="H332" s="1029"/>
    </row>
    <row r="333" spans="4:8" ht="12.75" customHeight="1">
      <c r="D333" s="747"/>
      <c r="E333" s="747"/>
      <c r="F333" s="747"/>
      <c r="G333" s="1029"/>
      <c r="H333" s="1029"/>
    </row>
    <row r="334" spans="4:8" ht="12.75" customHeight="1">
      <c r="D334" s="747"/>
      <c r="E334" s="747"/>
      <c r="F334" s="747"/>
      <c r="G334" s="1029"/>
      <c r="H334" s="1029"/>
    </row>
    <row r="335" spans="4:8" ht="12.75" customHeight="1">
      <c r="D335" s="747"/>
      <c r="E335" s="747"/>
      <c r="F335" s="747"/>
      <c r="G335" s="1029"/>
      <c r="H335" s="1029"/>
    </row>
    <row r="336" spans="4:8" ht="12.75" customHeight="1">
      <c r="D336" s="747"/>
      <c r="E336" s="747"/>
      <c r="F336" s="747"/>
      <c r="G336" s="1029"/>
      <c r="H336" s="1029"/>
    </row>
    <row r="337" spans="4:8" ht="12.75" customHeight="1">
      <c r="D337" s="747"/>
      <c r="E337" s="747"/>
      <c r="F337" s="747"/>
      <c r="G337" s="1029"/>
      <c r="H337" s="1029"/>
    </row>
    <row r="338" spans="4:8" ht="12.75" customHeight="1">
      <c r="D338" s="747"/>
      <c r="E338" s="747"/>
      <c r="F338" s="747"/>
      <c r="G338" s="1029"/>
      <c r="H338" s="1029"/>
    </row>
    <row r="339" spans="4:8" ht="12.75" customHeight="1">
      <c r="D339" s="747"/>
      <c r="E339" s="747"/>
      <c r="F339" s="747"/>
      <c r="G339" s="1029"/>
      <c r="H339" s="1029"/>
    </row>
    <row r="340" spans="4:8" ht="12.75" customHeight="1">
      <c r="D340" s="747"/>
      <c r="E340" s="747"/>
      <c r="F340" s="747"/>
      <c r="G340" s="1029"/>
      <c r="H340" s="1029"/>
    </row>
    <row r="341" spans="4:8" ht="12.75" customHeight="1">
      <c r="D341" s="747"/>
      <c r="E341" s="747"/>
      <c r="F341" s="747"/>
      <c r="G341" s="1029"/>
      <c r="H341" s="1029"/>
    </row>
    <row r="342" spans="4:8" ht="12.75" customHeight="1">
      <c r="D342" s="747"/>
      <c r="E342" s="747"/>
      <c r="F342" s="747"/>
      <c r="G342" s="1029"/>
      <c r="H342" s="1029"/>
    </row>
    <row r="343" spans="4:8" ht="12.75" customHeight="1">
      <c r="D343" s="747"/>
      <c r="E343" s="747"/>
      <c r="F343" s="747"/>
      <c r="G343" s="1029"/>
      <c r="H343" s="1029"/>
    </row>
    <row r="344" spans="4:8" ht="12.75" customHeight="1">
      <c r="D344" s="747"/>
      <c r="E344" s="747"/>
      <c r="F344" s="747"/>
      <c r="G344" s="1029"/>
      <c r="H344" s="1029"/>
    </row>
    <row r="345" spans="4:8" ht="12.75" customHeight="1">
      <c r="D345" s="747"/>
      <c r="E345" s="747"/>
      <c r="F345" s="747"/>
      <c r="G345" s="1029"/>
      <c r="H345" s="1029"/>
    </row>
    <row r="346" spans="4:8" ht="12.75" customHeight="1">
      <c r="D346" s="747"/>
      <c r="E346" s="747"/>
      <c r="F346" s="747"/>
      <c r="G346" s="1029"/>
      <c r="H346" s="1029"/>
    </row>
    <row r="347" spans="4:8" ht="12.75" customHeight="1">
      <c r="D347" s="747"/>
      <c r="E347" s="747"/>
      <c r="F347" s="747"/>
      <c r="G347" s="1029"/>
      <c r="H347" s="1029"/>
    </row>
    <row r="348" spans="4:8" ht="12.75" customHeight="1">
      <c r="D348" s="747"/>
      <c r="E348" s="747"/>
      <c r="F348" s="747"/>
      <c r="G348" s="1029"/>
      <c r="H348" s="1029"/>
    </row>
    <row r="349" spans="4:8" ht="12.75" customHeight="1">
      <c r="D349" s="747"/>
      <c r="E349" s="747"/>
      <c r="F349" s="747"/>
      <c r="G349" s="1029"/>
      <c r="H349" s="1029"/>
    </row>
    <row r="350" spans="4:8" ht="12.75" customHeight="1">
      <c r="D350" s="747"/>
      <c r="E350" s="747"/>
      <c r="F350" s="747"/>
      <c r="G350" s="1029"/>
      <c r="H350" s="1029"/>
    </row>
    <row r="351" spans="4:8" ht="12.75" customHeight="1">
      <c r="D351" s="747"/>
      <c r="E351" s="747"/>
      <c r="F351" s="747"/>
      <c r="G351" s="1029"/>
      <c r="H351" s="1029"/>
    </row>
    <row r="352" spans="4:8" ht="12.75" customHeight="1">
      <c r="D352" s="747"/>
      <c r="E352" s="747"/>
      <c r="F352" s="747"/>
      <c r="G352" s="1029"/>
      <c r="H352" s="1029"/>
    </row>
    <row r="353" spans="4:8" ht="12.75" customHeight="1">
      <c r="D353" s="747"/>
      <c r="E353" s="747"/>
      <c r="F353" s="747"/>
      <c r="G353" s="1029"/>
      <c r="H353" s="1029"/>
    </row>
    <row r="354" spans="4:8" ht="12.75" customHeight="1">
      <c r="D354" s="747"/>
      <c r="E354" s="747"/>
      <c r="F354" s="747"/>
      <c r="G354" s="1029"/>
      <c r="H354" s="1029"/>
    </row>
    <row r="355" spans="4:8" ht="12.75" customHeight="1">
      <c r="D355" s="747"/>
      <c r="E355" s="747"/>
      <c r="F355" s="747"/>
      <c r="G355" s="1029"/>
      <c r="H355" s="1029"/>
    </row>
    <row r="356" spans="4:8" ht="12.75" customHeight="1">
      <c r="D356" s="747"/>
      <c r="E356" s="747"/>
      <c r="F356" s="747"/>
      <c r="G356" s="1029"/>
      <c r="H356" s="1029"/>
    </row>
    <row r="357" spans="4:8" ht="12.75" customHeight="1">
      <c r="D357" s="747"/>
      <c r="E357" s="747"/>
      <c r="F357" s="747"/>
      <c r="G357" s="1029"/>
      <c r="H357" s="1029"/>
    </row>
    <row r="358" spans="4:8" ht="12.75" customHeight="1">
      <c r="D358" s="747"/>
      <c r="E358" s="747"/>
      <c r="F358" s="747"/>
      <c r="G358" s="1029"/>
      <c r="H358" s="1029"/>
    </row>
    <row r="359" spans="4:8" ht="12.75" customHeight="1">
      <c r="D359" s="747"/>
      <c r="E359" s="747"/>
      <c r="F359" s="747"/>
      <c r="G359" s="1029"/>
      <c r="H359" s="1029"/>
    </row>
    <row r="360" spans="4:8" ht="12.75" customHeight="1">
      <c r="D360" s="747"/>
      <c r="E360" s="747"/>
      <c r="F360" s="747"/>
      <c r="G360" s="1029"/>
      <c r="H360" s="1029"/>
    </row>
    <row r="361" spans="4:8" ht="12.75" customHeight="1">
      <c r="D361" s="747"/>
      <c r="E361" s="747"/>
      <c r="F361" s="747"/>
      <c r="G361" s="1029"/>
      <c r="H361" s="1029"/>
    </row>
    <row r="362" spans="4:8" ht="12.75" customHeight="1">
      <c r="D362" s="747"/>
      <c r="E362" s="747"/>
      <c r="F362" s="747"/>
      <c r="G362" s="1029"/>
      <c r="H362" s="1029"/>
    </row>
    <row r="363" spans="4:8" ht="12.75" customHeight="1">
      <c r="D363" s="747"/>
      <c r="E363" s="747"/>
      <c r="F363" s="747"/>
      <c r="G363" s="1029"/>
      <c r="H363" s="1029"/>
    </row>
    <row r="364" spans="4:8" ht="12.75" customHeight="1">
      <c r="D364" s="747"/>
      <c r="E364" s="747"/>
      <c r="F364" s="747"/>
      <c r="G364" s="1029"/>
      <c r="H364" s="1029"/>
    </row>
    <row r="365" spans="4:8" ht="12.75" customHeight="1">
      <c r="D365" s="747"/>
      <c r="E365" s="747"/>
      <c r="F365" s="747"/>
      <c r="G365" s="1029"/>
      <c r="H365" s="1029"/>
    </row>
    <row r="366" spans="4:8" ht="12.75" customHeight="1">
      <c r="D366" s="747"/>
      <c r="E366" s="747"/>
      <c r="F366" s="747"/>
      <c r="G366" s="1029"/>
      <c r="H366" s="1029"/>
    </row>
    <row r="367" spans="4:8" ht="12.75" customHeight="1">
      <c r="D367" s="747"/>
      <c r="E367" s="747"/>
      <c r="F367" s="747"/>
      <c r="G367" s="1029"/>
      <c r="H367" s="1029"/>
    </row>
    <row r="368" spans="4:8" ht="12.75" customHeight="1">
      <c r="D368" s="747"/>
      <c r="E368" s="747"/>
      <c r="F368" s="747"/>
      <c r="G368" s="1029"/>
      <c r="H368" s="1029"/>
    </row>
    <row r="369" spans="4:8" ht="12.75" customHeight="1">
      <c r="D369" s="747"/>
      <c r="E369" s="747"/>
      <c r="F369" s="747"/>
      <c r="G369" s="1029"/>
      <c r="H369" s="1029"/>
    </row>
    <row r="370" spans="4:8" ht="12.75" customHeight="1">
      <c r="D370" s="747"/>
      <c r="E370" s="747"/>
      <c r="F370" s="747"/>
      <c r="G370" s="1029"/>
      <c r="H370" s="1029"/>
    </row>
    <row r="371" spans="4:8" ht="12.75" customHeight="1">
      <c r="D371" s="747"/>
      <c r="E371" s="747"/>
      <c r="F371" s="747"/>
      <c r="G371" s="1029"/>
      <c r="H371" s="1029"/>
    </row>
    <row r="372" spans="4:8" ht="12.75" customHeight="1">
      <c r="D372" s="747"/>
      <c r="E372" s="747"/>
      <c r="F372" s="747"/>
      <c r="G372" s="1029"/>
      <c r="H372" s="1029"/>
    </row>
    <row r="373" spans="4:8" ht="12.75" customHeight="1">
      <c r="D373" s="747"/>
      <c r="E373" s="747"/>
      <c r="F373" s="747"/>
      <c r="G373" s="1029"/>
      <c r="H373" s="1029"/>
    </row>
    <row r="374" spans="4:8" ht="12.75" customHeight="1">
      <c r="D374" s="747"/>
      <c r="E374" s="747"/>
      <c r="F374" s="747"/>
      <c r="G374" s="1029"/>
      <c r="H374" s="1029"/>
    </row>
    <row r="375" spans="4:8" ht="12.75" customHeight="1">
      <c r="D375" s="747"/>
      <c r="E375" s="747"/>
      <c r="F375" s="747"/>
      <c r="G375" s="1029"/>
      <c r="H375" s="1029"/>
    </row>
    <row r="376" spans="4:8" ht="12.75" customHeight="1">
      <c r="D376" s="747"/>
      <c r="E376" s="747"/>
      <c r="F376" s="747"/>
      <c r="G376" s="1029"/>
      <c r="H376" s="1029"/>
    </row>
    <row r="377" spans="4:8" ht="12.75" customHeight="1">
      <c r="D377" s="747"/>
      <c r="E377" s="747"/>
      <c r="F377" s="747"/>
      <c r="G377" s="1029"/>
      <c r="H377" s="1029"/>
    </row>
    <row r="378" spans="4:8" ht="12.75" customHeight="1">
      <c r="D378" s="747"/>
      <c r="E378" s="747"/>
      <c r="F378" s="747"/>
      <c r="G378" s="1029"/>
      <c r="H378" s="1029"/>
    </row>
    <row r="379" spans="4:8" ht="12.75" customHeight="1">
      <c r="D379" s="747"/>
      <c r="E379" s="747"/>
      <c r="F379" s="747"/>
      <c r="G379" s="1029"/>
      <c r="H379" s="1029"/>
    </row>
    <row r="380" spans="4:8" ht="12.75" customHeight="1">
      <c r="D380" s="747"/>
      <c r="E380" s="747"/>
      <c r="F380" s="747"/>
      <c r="G380" s="1029"/>
      <c r="H380" s="1029"/>
    </row>
    <row r="381" spans="4:8" ht="12.75" customHeight="1">
      <c r="D381" s="747"/>
      <c r="E381" s="747"/>
      <c r="F381" s="747"/>
      <c r="G381" s="1029"/>
      <c r="H381" s="1029"/>
    </row>
    <row r="382" spans="4:8" ht="12.75" customHeight="1">
      <c r="D382" s="747"/>
      <c r="E382" s="747"/>
      <c r="F382" s="747"/>
      <c r="G382" s="1029"/>
      <c r="H382" s="1029"/>
    </row>
    <row r="383" spans="4:8" ht="12.75" customHeight="1">
      <c r="D383" s="747"/>
      <c r="E383" s="747"/>
      <c r="F383" s="747"/>
      <c r="G383" s="1029"/>
      <c r="H383" s="1029"/>
    </row>
    <row r="384" spans="4:8" ht="12.75" customHeight="1">
      <c r="D384" s="747"/>
      <c r="E384" s="747"/>
      <c r="F384" s="747"/>
      <c r="G384" s="1029"/>
      <c r="H384" s="1029"/>
    </row>
    <row r="385" spans="4:8" ht="12.75" customHeight="1">
      <c r="D385" s="747"/>
      <c r="E385" s="747"/>
      <c r="F385" s="747"/>
      <c r="G385" s="1029"/>
      <c r="H385" s="1029"/>
    </row>
    <row r="386" spans="4:8" ht="12.75" customHeight="1">
      <c r="D386" s="747"/>
      <c r="E386" s="747"/>
      <c r="F386" s="747"/>
      <c r="G386" s="1029"/>
      <c r="H386" s="1029"/>
    </row>
    <row r="387" spans="4:8" ht="12.75" customHeight="1">
      <c r="D387" s="747"/>
      <c r="E387" s="747"/>
      <c r="F387" s="747"/>
      <c r="G387" s="1029"/>
      <c r="H387" s="1029"/>
    </row>
    <row r="388" spans="4:8" ht="12.75" customHeight="1">
      <c r="D388" s="747"/>
      <c r="E388" s="747"/>
      <c r="F388" s="747"/>
      <c r="G388" s="1029"/>
      <c r="H388" s="1029"/>
    </row>
    <row r="389" spans="4:8" ht="12.75" customHeight="1">
      <c r="D389" s="747"/>
      <c r="E389" s="747"/>
      <c r="F389" s="747"/>
      <c r="G389" s="1029"/>
      <c r="H389" s="1029"/>
    </row>
    <row r="390" spans="4:8" ht="12.75" customHeight="1">
      <c r="D390" s="747"/>
      <c r="E390" s="747"/>
      <c r="F390" s="747"/>
      <c r="G390" s="1029"/>
      <c r="H390" s="1029"/>
    </row>
    <row r="391" spans="4:8" ht="12.75" customHeight="1">
      <c r="D391" s="747"/>
      <c r="E391" s="747"/>
      <c r="F391" s="747"/>
      <c r="G391" s="1029"/>
      <c r="H391" s="1029"/>
    </row>
    <row r="392" spans="4:8" ht="12.75" customHeight="1">
      <c r="D392" s="747"/>
      <c r="E392" s="747"/>
      <c r="F392" s="747"/>
      <c r="G392" s="1029"/>
      <c r="H392" s="1029"/>
    </row>
    <row r="393" spans="4:8" ht="12.75" customHeight="1">
      <c r="D393" s="747"/>
      <c r="E393" s="747"/>
      <c r="F393" s="747"/>
      <c r="G393" s="1029"/>
      <c r="H393" s="1029"/>
    </row>
    <row r="394" spans="4:8" ht="12.75" customHeight="1">
      <c r="D394" s="747"/>
      <c r="E394" s="747"/>
      <c r="F394" s="747"/>
      <c r="G394" s="1029"/>
      <c r="H394" s="1029"/>
    </row>
    <row r="395" spans="4:8" ht="12.75" customHeight="1">
      <c r="D395" s="747"/>
      <c r="E395" s="747"/>
      <c r="F395" s="747"/>
      <c r="G395" s="1029"/>
      <c r="H395" s="1029"/>
    </row>
    <row r="396" spans="4:8" ht="12.75" customHeight="1">
      <c r="D396" s="747"/>
      <c r="E396" s="747"/>
      <c r="F396" s="747"/>
      <c r="G396" s="1029"/>
      <c r="H396" s="1029"/>
    </row>
    <row r="397" spans="4:8" ht="12.75" customHeight="1">
      <c r="D397" s="747"/>
      <c r="E397" s="747"/>
      <c r="F397" s="747"/>
      <c r="G397" s="1029"/>
      <c r="H397" s="1029"/>
    </row>
    <row r="398" spans="4:8" ht="12.75" customHeight="1">
      <c r="D398" s="747"/>
      <c r="E398" s="747"/>
      <c r="F398" s="747"/>
      <c r="G398" s="1029"/>
      <c r="H398" s="1029"/>
    </row>
    <row r="399" spans="4:8" ht="12.75" customHeight="1">
      <c r="D399" s="747"/>
      <c r="E399" s="747"/>
      <c r="F399" s="747"/>
      <c r="G399" s="1029"/>
      <c r="H399" s="1029"/>
    </row>
    <row r="400" spans="4:8" ht="12.75" customHeight="1">
      <c r="D400" s="747"/>
      <c r="E400" s="747"/>
      <c r="F400" s="747"/>
      <c r="G400" s="1029"/>
      <c r="H400" s="1029"/>
    </row>
    <row r="401" spans="4:8" ht="12.75" customHeight="1">
      <c r="D401" s="747"/>
      <c r="E401" s="747"/>
      <c r="F401" s="747"/>
      <c r="G401" s="1029"/>
      <c r="H401" s="1029"/>
    </row>
    <row r="402" spans="4:8" ht="12.75" customHeight="1">
      <c r="D402" s="747"/>
      <c r="E402" s="747"/>
      <c r="F402" s="747"/>
      <c r="G402" s="1029"/>
      <c r="H402" s="1029"/>
    </row>
    <row r="403" spans="4:8" ht="12.75" customHeight="1">
      <c r="D403" s="747"/>
      <c r="E403" s="747"/>
      <c r="F403" s="747"/>
      <c r="G403" s="1029"/>
      <c r="H403" s="1029"/>
    </row>
    <row r="404" spans="4:8" ht="12.75" customHeight="1">
      <c r="D404" s="747"/>
      <c r="E404" s="747"/>
      <c r="F404" s="747"/>
      <c r="G404" s="1029"/>
      <c r="H404" s="1029"/>
    </row>
    <row r="405" spans="4:8" ht="12.75" customHeight="1">
      <c r="D405" s="747"/>
      <c r="E405" s="747"/>
      <c r="F405" s="747"/>
      <c r="G405" s="1029"/>
      <c r="H405" s="1029"/>
    </row>
    <row r="406" spans="4:8" ht="12.75" customHeight="1">
      <c r="D406" s="747"/>
      <c r="E406" s="747"/>
      <c r="F406" s="747"/>
      <c r="G406" s="1029"/>
      <c r="H406" s="1029"/>
    </row>
    <row r="407" spans="4:8" ht="12.75" customHeight="1">
      <c r="D407" s="747"/>
      <c r="E407" s="747"/>
      <c r="F407" s="747"/>
      <c r="G407" s="1029"/>
      <c r="H407" s="1029"/>
    </row>
    <row r="408" spans="4:8" ht="12.75" customHeight="1">
      <c r="D408" s="747"/>
      <c r="E408" s="747"/>
      <c r="F408" s="747"/>
      <c r="G408" s="1029"/>
      <c r="H408" s="1029"/>
    </row>
    <row r="409" spans="4:8" ht="12.75" customHeight="1">
      <c r="D409" s="747"/>
      <c r="E409" s="747"/>
      <c r="F409" s="747"/>
      <c r="G409" s="1029"/>
      <c r="H409" s="1029"/>
    </row>
    <row r="410" spans="4:8" ht="12.75" customHeight="1">
      <c r="D410" s="747"/>
      <c r="E410" s="747"/>
      <c r="F410" s="747"/>
      <c r="G410" s="1029"/>
      <c r="H410" s="1029"/>
    </row>
    <row r="411" spans="4:8" ht="12.75" customHeight="1">
      <c r="D411" s="747"/>
      <c r="E411" s="747"/>
      <c r="F411" s="747"/>
      <c r="G411" s="1029"/>
      <c r="H411" s="1029"/>
    </row>
    <row r="412" spans="4:8" ht="12.75" customHeight="1">
      <c r="D412" s="747"/>
      <c r="E412" s="747"/>
      <c r="F412" s="747"/>
      <c r="G412" s="1029"/>
      <c r="H412" s="1029"/>
    </row>
    <row r="413" spans="4:8" ht="12.75" customHeight="1">
      <c r="D413" s="747"/>
      <c r="E413" s="747"/>
      <c r="F413" s="747"/>
      <c r="G413" s="1029"/>
      <c r="H413" s="1029"/>
    </row>
    <row r="414" spans="4:8" ht="12.75" customHeight="1">
      <c r="D414" s="747"/>
      <c r="E414" s="747"/>
      <c r="F414" s="747"/>
      <c r="G414" s="1029"/>
      <c r="H414" s="1029"/>
    </row>
    <row r="415" spans="4:8" ht="12.75" customHeight="1">
      <c r="D415" s="747"/>
      <c r="E415" s="747"/>
      <c r="F415" s="747"/>
      <c r="G415" s="1029"/>
      <c r="H415" s="1029"/>
    </row>
    <row r="416" spans="4:8" ht="12.75" customHeight="1">
      <c r="D416" s="747"/>
      <c r="E416" s="747"/>
      <c r="F416" s="747"/>
      <c r="G416" s="1029"/>
      <c r="H416" s="1029"/>
    </row>
    <row r="417" spans="4:8" ht="12.75" customHeight="1">
      <c r="D417" s="747"/>
      <c r="E417" s="747"/>
      <c r="F417" s="747"/>
      <c r="G417" s="1029"/>
      <c r="H417" s="1029"/>
    </row>
    <row r="418" spans="4:8" ht="12.75" customHeight="1">
      <c r="D418" s="747"/>
      <c r="E418" s="747"/>
      <c r="F418" s="747"/>
      <c r="G418" s="1029"/>
      <c r="H418" s="1029"/>
    </row>
    <row r="419" spans="4:8" ht="12.75" customHeight="1">
      <c r="D419" s="747"/>
      <c r="E419" s="747"/>
      <c r="F419" s="747"/>
      <c r="G419" s="1029"/>
      <c r="H419" s="1029"/>
    </row>
    <row r="420" spans="4:8" ht="12.75" customHeight="1">
      <c r="D420" s="747"/>
      <c r="E420" s="747"/>
      <c r="F420" s="747"/>
      <c r="G420" s="1029"/>
      <c r="H420" s="1029"/>
    </row>
    <row r="421" spans="4:8" ht="12.75" customHeight="1">
      <c r="D421" s="747"/>
      <c r="E421" s="747"/>
      <c r="F421" s="747"/>
      <c r="G421" s="1029"/>
      <c r="H421" s="1029"/>
    </row>
    <row r="422" spans="4:8" ht="12.75" customHeight="1">
      <c r="D422" s="747"/>
      <c r="E422" s="747"/>
      <c r="F422" s="747"/>
      <c r="G422" s="1029"/>
      <c r="H422" s="1029"/>
    </row>
    <row r="423" spans="4:8" ht="12.75" customHeight="1">
      <c r="D423" s="747"/>
      <c r="E423" s="747"/>
      <c r="F423" s="747"/>
      <c r="G423" s="1029"/>
      <c r="H423" s="1029"/>
    </row>
    <row r="424" spans="4:8" ht="12.75" customHeight="1">
      <c r="D424" s="747"/>
      <c r="E424" s="747"/>
      <c r="F424" s="747"/>
      <c r="G424" s="1029"/>
      <c r="H424" s="1029"/>
    </row>
    <row r="425" spans="4:8" ht="12.75" customHeight="1">
      <c r="D425" s="747"/>
      <c r="E425" s="747"/>
      <c r="F425" s="747"/>
      <c r="G425" s="1029"/>
      <c r="H425" s="1029"/>
    </row>
    <row r="426" spans="4:8" ht="12.75" customHeight="1">
      <c r="D426" s="747"/>
      <c r="E426" s="747"/>
      <c r="F426" s="747"/>
      <c r="G426" s="1029"/>
      <c r="H426" s="1029"/>
    </row>
    <row r="427" spans="4:8" ht="12.75" customHeight="1">
      <c r="D427" s="747"/>
      <c r="E427" s="747"/>
      <c r="F427" s="747"/>
      <c r="G427" s="1029"/>
      <c r="H427" s="1029"/>
    </row>
    <row r="428" spans="4:8" ht="12.75" customHeight="1">
      <c r="D428" s="747"/>
      <c r="E428" s="747"/>
      <c r="F428" s="747"/>
      <c r="G428" s="1029"/>
      <c r="H428" s="1029"/>
    </row>
    <row r="429" spans="4:8" ht="12.75" customHeight="1">
      <c r="D429" s="747"/>
      <c r="E429" s="747"/>
      <c r="F429" s="747"/>
      <c r="G429" s="1029"/>
      <c r="H429" s="1029"/>
    </row>
    <row r="430" spans="4:8" ht="12.75" customHeight="1">
      <c r="D430" s="747"/>
      <c r="E430" s="747"/>
      <c r="F430" s="747"/>
      <c r="G430" s="1029"/>
      <c r="H430" s="1029"/>
    </row>
    <row r="431" spans="4:8" ht="12.75" customHeight="1">
      <c r="D431" s="747"/>
      <c r="E431" s="747"/>
      <c r="F431" s="747"/>
      <c r="G431" s="1029"/>
      <c r="H431" s="1029"/>
    </row>
    <row r="432" spans="4:8" ht="12.75" customHeight="1">
      <c r="D432" s="747"/>
      <c r="E432" s="747"/>
      <c r="F432" s="747"/>
      <c r="G432" s="1029"/>
      <c r="H432" s="1029"/>
    </row>
    <row r="433" spans="4:8" ht="12.75" customHeight="1">
      <c r="D433" s="747"/>
      <c r="E433" s="747"/>
      <c r="F433" s="747"/>
      <c r="G433" s="1029"/>
      <c r="H433" s="1029"/>
    </row>
    <row r="434" spans="4:8" ht="12.75" customHeight="1">
      <c r="D434" s="747"/>
      <c r="E434" s="747"/>
      <c r="F434" s="747"/>
      <c r="G434" s="1029"/>
      <c r="H434" s="1029"/>
    </row>
    <row r="435" spans="4:8" ht="12.75" customHeight="1">
      <c r="D435" s="747"/>
      <c r="E435" s="747"/>
      <c r="F435" s="747"/>
      <c r="G435" s="1029"/>
      <c r="H435" s="1029"/>
    </row>
    <row r="436" spans="4:8" ht="12.75" customHeight="1">
      <c r="D436" s="747"/>
      <c r="E436" s="747"/>
      <c r="F436" s="747"/>
      <c r="G436" s="1029"/>
      <c r="H436" s="1029"/>
    </row>
    <row r="437" spans="4:8" ht="12.75" customHeight="1">
      <c r="D437" s="747"/>
      <c r="E437" s="747"/>
      <c r="F437" s="747"/>
      <c r="G437" s="1029"/>
      <c r="H437" s="1029"/>
    </row>
    <row r="438" spans="4:8" ht="12.75" customHeight="1">
      <c r="D438" s="747"/>
      <c r="E438" s="747"/>
      <c r="F438" s="747"/>
      <c r="G438" s="1029"/>
      <c r="H438" s="1029"/>
    </row>
    <row r="439" spans="4:8" ht="12.75" customHeight="1">
      <c r="D439" s="747"/>
      <c r="E439" s="747"/>
      <c r="F439" s="747"/>
      <c r="G439" s="1029"/>
      <c r="H439" s="1029"/>
    </row>
    <row r="440" spans="4:8" ht="12.75" customHeight="1">
      <c r="D440" s="747"/>
      <c r="E440" s="747"/>
      <c r="F440" s="747"/>
      <c r="G440" s="1029"/>
      <c r="H440" s="1029"/>
    </row>
    <row r="441" spans="4:8" ht="12.75" customHeight="1">
      <c r="D441" s="747"/>
      <c r="E441" s="747"/>
      <c r="F441" s="747"/>
      <c r="G441" s="1029"/>
      <c r="H441" s="1029"/>
    </row>
    <row r="442" spans="4:8" ht="12.75" customHeight="1">
      <c r="D442" s="747"/>
      <c r="E442" s="747"/>
      <c r="F442" s="747"/>
      <c r="G442" s="1029"/>
      <c r="H442" s="1029"/>
    </row>
    <row r="443" spans="4:8" ht="12.75" customHeight="1">
      <c r="D443" s="747"/>
      <c r="E443" s="747"/>
      <c r="F443" s="747"/>
      <c r="G443" s="1029"/>
      <c r="H443" s="1029"/>
    </row>
    <row r="444" spans="4:8" ht="12.75" customHeight="1">
      <c r="D444" s="747"/>
      <c r="E444" s="747"/>
      <c r="F444" s="747"/>
      <c r="G444" s="1029"/>
      <c r="H444" s="1029"/>
    </row>
    <row r="445" spans="4:8" ht="12.75" customHeight="1">
      <c r="D445" s="747"/>
      <c r="E445" s="747"/>
      <c r="F445" s="747"/>
      <c r="G445" s="1029"/>
      <c r="H445" s="1029"/>
    </row>
    <row r="446" spans="4:8" ht="12.75" customHeight="1">
      <c r="D446" s="747"/>
      <c r="E446" s="747"/>
      <c r="F446" s="747"/>
      <c r="G446" s="1029"/>
      <c r="H446" s="1029"/>
    </row>
    <row r="447" spans="4:8" ht="12.75" customHeight="1">
      <c r="D447" s="747"/>
      <c r="E447" s="747"/>
      <c r="F447" s="747"/>
      <c r="G447" s="1029"/>
      <c r="H447" s="1029"/>
    </row>
    <row r="448" spans="4:8" ht="12.75" customHeight="1">
      <c r="D448" s="747"/>
      <c r="E448" s="747"/>
      <c r="F448" s="747"/>
      <c r="G448" s="1029"/>
      <c r="H448" s="1029"/>
    </row>
    <row r="449" spans="4:8" ht="12.75" customHeight="1">
      <c r="D449" s="747"/>
      <c r="E449" s="747"/>
      <c r="F449" s="747"/>
      <c r="G449" s="1029"/>
      <c r="H449" s="1029"/>
    </row>
    <row r="450" spans="4:8" ht="12.75" customHeight="1">
      <c r="D450" s="747"/>
      <c r="E450" s="747"/>
      <c r="F450" s="747"/>
      <c r="G450" s="1029"/>
      <c r="H450" s="1029"/>
    </row>
    <row r="451" spans="4:8" ht="12.75" customHeight="1">
      <c r="D451" s="747"/>
      <c r="E451" s="747"/>
      <c r="F451" s="747"/>
      <c r="G451" s="1029"/>
      <c r="H451" s="1029"/>
    </row>
    <row r="452" spans="4:8" ht="12.75" customHeight="1">
      <c r="D452" s="747"/>
      <c r="E452" s="747"/>
      <c r="F452" s="747"/>
      <c r="G452" s="1029"/>
      <c r="H452" s="1029"/>
    </row>
    <row r="453" spans="4:8" ht="12.75" customHeight="1">
      <c r="D453" s="747"/>
      <c r="E453" s="747"/>
      <c r="F453" s="747"/>
      <c r="G453" s="1029"/>
      <c r="H453" s="1029"/>
    </row>
    <row r="454" spans="4:8" ht="12.75" customHeight="1">
      <c r="D454" s="747"/>
      <c r="E454" s="747"/>
      <c r="F454" s="747"/>
      <c r="G454" s="1029"/>
      <c r="H454" s="1029"/>
    </row>
    <row r="455" spans="4:8" ht="12.75" customHeight="1">
      <c r="D455" s="747"/>
      <c r="E455" s="747"/>
      <c r="F455" s="747"/>
      <c r="G455" s="1029"/>
      <c r="H455" s="1029"/>
    </row>
    <row r="456" spans="4:8" ht="12.75" customHeight="1">
      <c r="D456" s="747"/>
      <c r="E456" s="747"/>
      <c r="F456" s="747"/>
      <c r="G456" s="1029"/>
      <c r="H456" s="1029"/>
    </row>
    <row r="457" spans="4:8" ht="12.75" customHeight="1">
      <c r="D457" s="747"/>
      <c r="E457" s="747"/>
      <c r="F457" s="747"/>
      <c r="G457" s="1029"/>
      <c r="H457" s="1029"/>
    </row>
    <row r="458" spans="4:8" ht="12.75" customHeight="1">
      <c r="D458" s="747"/>
      <c r="E458" s="747"/>
      <c r="F458" s="747"/>
      <c r="G458" s="1029"/>
      <c r="H458" s="1029"/>
    </row>
    <row r="459" spans="4:8" ht="12.75" customHeight="1">
      <c r="D459" s="747"/>
      <c r="E459" s="747"/>
      <c r="F459" s="747"/>
      <c r="G459" s="1029"/>
      <c r="H459" s="1029"/>
    </row>
    <row r="460" spans="4:8" ht="12.75" customHeight="1">
      <c r="D460" s="747"/>
      <c r="E460" s="747"/>
      <c r="F460" s="747"/>
      <c r="G460" s="1029"/>
      <c r="H460" s="1029"/>
    </row>
    <row r="461" spans="4:8" ht="12.75" customHeight="1">
      <c r="D461" s="747"/>
      <c r="E461" s="747"/>
      <c r="F461" s="747"/>
      <c r="G461" s="1029"/>
      <c r="H461" s="1029"/>
    </row>
    <row r="462" spans="4:8" ht="12.75" customHeight="1">
      <c r="D462" s="747"/>
      <c r="E462" s="747"/>
      <c r="F462" s="747"/>
      <c r="G462" s="1029"/>
      <c r="H462" s="1029"/>
    </row>
    <row r="463" spans="4:8" ht="12.75" customHeight="1">
      <c r="D463" s="747"/>
      <c r="E463" s="747"/>
      <c r="F463" s="747"/>
      <c r="G463" s="1029"/>
      <c r="H463" s="1029"/>
    </row>
    <row r="464" spans="4:8" ht="12.75" customHeight="1">
      <c r="D464" s="747"/>
      <c r="E464" s="747"/>
      <c r="F464" s="747"/>
      <c r="G464" s="1029"/>
      <c r="H464" s="1029"/>
    </row>
    <row r="465" spans="4:8" ht="12.75" customHeight="1">
      <c r="D465" s="747"/>
      <c r="E465" s="747"/>
      <c r="F465" s="747"/>
      <c r="G465" s="1029"/>
      <c r="H465" s="1029"/>
    </row>
    <row r="466" spans="4:8" ht="12.75" customHeight="1">
      <c r="D466" s="747"/>
      <c r="E466" s="747"/>
      <c r="F466" s="747"/>
      <c r="G466" s="1029"/>
      <c r="H466" s="1029"/>
    </row>
    <row r="467" spans="4:8" ht="12.75" customHeight="1">
      <c r="D467" s="747"/>
      <c r="E467" s="747"/>
      <c r="F467" s="747"/>
      <c r="G467" s="1029"/>
      <c r="H467" s="1029"/>
    </row>
    <row r="468" spans="4:8" ht="12.75" customHeight="1">
      <c r="D468" s="747"/>
      <c r="E468" s="747"/>
      <c r="F468" s="747"/>
      <c r="G468" s="1029"/>
      <c r="H468" s="1029"/>
    </row>
    <row r="469" spans="4:8" ht="12.75" customHeight="1">
      <c r="D469" s="747"/>
      <c r="E469" s="747"/>
      <c r="F469" s="747"/>
      <c r="G469" s="1029"/>
      <c r="H469" s="1029"/>
    </row>
    <row r="470" spans="4:8" ht="12.75" customHeight="1">
      <c r="D470" s="747"/>
      <c r="E470" s="747"/>
      <c r="F470" s="747"/>
      <c r="G470" s="1029"/>
      <c r="H470" s="1029"/>
    </row>
    <row r="471" spans="4:8" ht="12.75" customHeight="1">
      <c r="D471" s="747"/>
      <c r="E471" s="747"/>
      <c r="F471" s="747"/>
      <c r="G471" s="1029"/>
      <c r="H471" s="1029"/>
    </row>
    <row r="472" spans="4:8" ht="12.75" customHeight="1">
      <c r="D472" s="747"/>
      <c r="E472" s="747"/>
      <c r="F472" s="747"/>
      <c r="G472" s="1029"/>
      <c r="H472" s="1029"/>
    </row>
    <row r="473" spans="4:8" ht="12.75" customHeight="1">
      <c r="D473" s="747"/>
      <c r="E473" s="747"/>
      <c r="F473" s="747"/>
      <c r="G473" s="1029"/>
      <c r="H473" s="1029"/>
    </row>
    <row r="474" spans="4:8" ht="12.75" customHeight="1">
      <c r="D474" s="747"/>
      <c r="E474" s="747"/>
      <c r="F474" s="747"/>
      <c r="G474" s="1029"/>
      <c r="H474" s="1029"/>
    </row>
    <row r="475" spans="4:8" ht="12.75" customHeight="1">
      <c r="D475" s="747"/>
      <c r="E475" s="747"/>
      <c r="F475" s="747"/>
      <c r="G475" s="1029"/>
      <c r="H475" s="1029"/>
    </row>
    <row r="476" spans="4:8" ht="12.75" customHeight="1">
      <c r="D476" s="747"/>
      <c r="E476" s="747"/>
      <c r="F476" s="747"/>
      <c r="G476" s="1029"/>
      <c r="H476" s="1029"/>
    </row>
    <row r="477" spans="4:8" ht="12.75" customHeight="1">
      <c r="D477" s="747"/>
      <c r="E477" s="747"/>
      <c r="F477" s="747"/>
      <c r="G477" s="1029"/>
      <c r="H477" s="1029"/>
    </row>
    <row r="478" spans="4:8" ht="12.75" customHeight="1">
      <c r="D478" s="747"/>
      <c r="E478" s="747"/>
      <c r="F478" s="747"/>
      <c r="G478" s="1029"/>
      <c r="H478" s="1029"/>
    </row>
    <row r="479" spans="4:8" ht="12.75" customHeight="1">
      <c r="D479" s="747"/>
      <c r="E479" s="747"/>
      <c r="F479" s="747"/>
      <c r="G479" s="1029"/>
      <c r="H479" s="1029"/>
    </row>
    <row r="480" spans="4:8" ht="12.75" customHeight="1">
      <c r="D480" s="747"/>
      <c r="E480" s="747"/>
      <c r="F480" s="747"/>
      <c r="G480" s="1029"/>
      <c r="H480" s="1029"/>
    </row>
    <row r="481" spans="4:8" ht="12.75" customHeight="1">
      <c r="D481" s="747"/>
      <c r="E481" s="747"/>
      <c r="F481" s="747"/>
      <c r="G481" s="1029"/>
      <c r="H481" s="1029"/>
    </row>
    <row r="482" spans="4:8" ht="12.75" customHeight="1">
      <c r="D482" s="747"/>
      <c r="E482" s="747"/>
      <c r="F482" s="747"/>
      <c r="G482" s="1029"/>
      <c r="H482" s="1029"/>
    </row>
    <row r="483" spans="4:8" ht="12.75" customHeight="1">
      <c r="D483" s="747"/>
      <c r="E483" s="747"/>
      <c r="F483" s="747"/>
      <c r="G483" s="1029"/>
      <c r="H483" s="1029"/>
    </row>
    <row r="484" spans="4:8" ht="12.75" customHeight="1">
      <c r="D484" s="747"/>
      <c r="E484" s="747"/>
      <c r="F484" s="747"/>
      <c r="G484" s="1029"/>
      <c r="H484" s="1029"/>
    </row>
    <row r="485" spans="4:8" ht="12.75" customHeight="1">
      <c r="D485" s="747"/>
      <c r="E485" s="747"/>
      <c r="F485" s="747"/>
      <c r="G485" s="1029"/>
      <c r="H485" s="1029"/>
    </row>
    <row r="486" spans="4:8" ht="12.75" customHeight="1">
      <c r="D486" s="747"/>
      <c r="E486" s="747"/>
      <c r="F486" s="747"/>
      <c r="G486" s="1029"/>
      <c r="H486" s="1029"/>
    </row>
    <row r="487" spans="4:8" ht="12.75" customHeight="1">
      <c r="D487" s="747"/>
      <c r="E487" s="747"/>
      <c r="F487" s="747"/>
      <c r="G487" s="1029"/>
      <c r="H487" s="1029"/>
    </row>
    <row r="488" spans="4:8" ht="12.75" customHeight="1">
      <c r="D488" s="747"/>
      <c r="E488" s="747"/>
      <c r="F488" s="747"/>
      <c r="G488" s="1029"/>
      <c r="H488" s="1029"/>
    </row>
    <row r="489" spans="4:8" ht="12.75" customHeight="1">
      <c r="D489" s="747"/>
      <c r="E489" s="747"/>
      <c r="F489" s="747"/>
      <c r="G489" s="1029"/>
      <c r="H489" s="1029"/>
    </row>
    <row r="490" spans="4:8" ht="12.75" customHeight="1">
      <c r="D490" s="747"/>
      <c r="E490" s="747"/>
      <c r="F490" s="747"/>
      <c r="G490" s="1029"/>
      <c r="H490" s="1029"/>
    </row>
    <row r="491" spans="4:8" ht="12.75" customHeight="1">
      <c r="D491" s="747"/>
      <c r="E491" s="747"/>
      <c r="F491" s="747"/>
      <c r="G491" s="1029"/>
      <c r="H491" s="1029"/>
    </row>
    <row r="492" spans="4:8" ht="12.75" customHeight="1">
      <c r="D492" s="747"/>
      <c r="E492" s="747"/>
      <c r="F492" s="747"/>
      <c r="G492" s="1029"/>
      <c r="H492" s="1029"/>
    </row>
    <row r="493" spans="4:8" ht="12.75" customHeight="1">
      <c r="D493" s="747"/>
      <c r="E493" s="747"/>
      <c r="F493" s="747"/>
      <c r="G493" s="1029"/>
      <c r="H493" s="1029"/>
    </row>
    <row r="494" spans="4:8" ht="12.75" customHeight="1">
      <c r="D494" s="747"/>
      <c r="E494" s="747"/>
      <c r="F494" s="747"/>
      <c r="G494" s="1029"/>
      <c r="H494" s="1029"/>
    </row>
    <row r="495" spans="4:8" ht="12.75" customHeight="1">
      <c r="D495" s="747"/>
      <c r="E495" s="747"/>
      <c r="F495" s="747"/>
      <c r="G495" s="1029"/>
      <c r="H495" s="1029"/>
    </row>
    <row r="496" spans="4:8" ht="12.75" customHeight="1">
      <c r="D496" s="747"/>
      <c r="E496" s="747"/>
      <c r="F496" s="747"/>
      <c r="G496" s="1029"/>
      <c r="H496" s="1029"/>
    </row>
    <row r="497" spans="4:8" ht="12.75" customHeight="1">
      <c r="D497" s="747"/>
      <c r="E497" s="747"/>
      <c r="F497" s="747"/>
      <c r="G497" s="1029"/>
      <c r="H497" s="1029"/>
    </row>
    <row r="498" spans="4:8" ht="12.75" customHeight="1">
      <c r="D498" s="747"/>
      <c r="E498" s="747"/>
      <c r="F498" s="747"/>
      <c r="G498" s="1029"/>
      <c r="H498" s="1029"/>
    </row>
    <row r="499" spans="4:8" ht="12.75" customHeight="1">
      <c r="D499" s="747"/>
      <c r="E499" s="747"/>
      <c r="F499" s="747"/>
      <c r="G499" s="1029"/>
      <c r="H499" s="1029"/>
    </row>
    <row r="500" spans="4:8" ht="12.75" customHeight="1">
      <c r="D500" s="747"/>
      <c r="E500" s="747"/>
      <c r="F500" s="747"/>
      <c r="G500" s="1029"/>
      <c r="H500" s="1029"/>
    </row>
    <row r="501" spans="4:8" ht="12.75" customHeight="1">
      <c r="D501" s="747"/>
      <c r="E501" s="747"/>
      <c r="F501" s="747"/>
      <c r="G501" s="1029"/>
      <c r="H501" s="1029"/>
    </row>
    <row r="502" spans="4:8" ht="12.75" customHeight="1">
      <c r="D502" s="747"/>
      <c r="E502" s="747"/>
      <c r="F502" s="747"/>
      <c r="G502" s="1029"/>
      <c r="H502" s="1029"/>
    </row>
    <row r="503" spans="4:8" ht="12.75" customHeight="1">
      <c r="D503" s="747"/>
      <c r="E503" s="747"/>
      <c r="F503" s="747"/>
      <c r="G503" s="1029"/>
      <c r="H503" s="1029"/>
    </row>
    <row r="504" spans="4:8" ht="12.75" customHeight="1">
      <c r="D504" s="747"/>
      <c r="E504" s="747"/>
      <c r="F504" s="747"/>
      <c r="G504" s="1029"/>
      <c r="H504" s="1029"/>
    </row>
    <row r="505" spans="4:8" ht="12.75" customHeight="1">
      <c r="D505" s="747"/>
      <c r="E505" s="747"/>
      <c r="F505" s="747"/>
      <c r="G505" s="1029"/>
      <c r="H505" s="1029"/>
    </row>
    <row r="506" spans="4:8" ht="12.75" customHeight="1">
      <c r="D506" s="747"/>
      <c r="E506" s="747"/>
      <c r="F506" s="747"/>
      <c r="G506" s="1029"/>
      <c r="H506" s="1029"/>
    </row>
    <row r="507" spans="4:8" ht="12.75" customHeight="1">
      <c r="D507" s="747"/>
      <c r="E507" s="747"/>
      <c r="F507" s="747"/>
      <c r="G507" s="1029"/>
      <c r="H507" s="1029"/>
    </row>
    <row r="508" spans="4:8" ht="12.75" customHeight="1">
      <c r="D508" s="747"/>
      <c r="E508" s="747"/>
      <c r="F508" s="747"/>
      <c r="G508" s="1029"/>
      <c r="H508" s="1029"/>
    </row>
    <row r="509" spans="4:8" ht="12.75" customHeight="1">
      <c r="D509" s="747"/>
      <c r="E509" s="747"/>
      <c r="F509" s="747"/>
      <c r="G509" s="1029"/>
      <c r="H509" s="1029"/>
    </row>
    <row r="510" spans="4:8" ht="12.75" customHeight="1">
      <c r="D510" s="747"/>
      <c r="E510" s="747"/>
      <c r="F510" s="747"/>
      <c r="G510" s="1029"/>
      <c r="H510" s="1029"/>
    </row>
    <row r="511" spans="4:8" ht="12.75" customHeight="1">
      <c r="D511" s="747"/>
      <c r="E511" s="747"/>
      <c r="F511" s="747"/>
      <c r="G511" s="1029"/>
      <c r="H511" s="1029"/>
    </row>
    <row r="512" spans="4:8" ht="12.75" customHeight="1">
      <c r="D512" s="747"/>
      <c r="E512" s="747"/>
      <c r="F512" s="747"/>
      <c r="G512" s="1029"/>
      <c r="H512" s="1029"/>
    </row>
    <row r="513" spans="4:8" ht="12.75" customHeight="1">
      <c r="D513" s="747"/>
      <c r="E513" s="747"/>
      <c r="F513" s="747"/>
      <c r="G513" s="1029"/>
      <c r="H513" s="1029"/>
    </row>
    <row r="514" spans="4:8" ht="12.75" customHeight="1">
      <c r="D514" s="747"/>
      <c r="E514" s="747"/>
      <c r="F514" s="747"/>
      <c r="G514" s="1029"/>
      <c r="H514" s="1029"/>
    </row>
    <row r="515" spans="4:8" ht="12.75" customHeight="1">
      <c r="D515" s="747"/>
      <c r="E515" s="747"/>
      <c r="F515" s="747"/>
      <c r="G515" s="1029"/>
      <c r="H515" s="1029"/>
    </row>
    <row r="516" spans="4:8" ht="12.75" customHeight="1">
      <c r="D516" s="747"/>
      <c r="E516" s="747"/>
      <c r="F516" s="747"/>
      <c r="G516" s="1029"/>
      <c r="H516" s="1029"/>
    </row>
    <row r="517" spans="4:8" ht="12.75" customHeight="1">
      <c r="D517" s="747"/>
      <c r="E517" s="747"/>
      <c r="F517" s="747"/>
      <c r="G517" s="1029"/>
      <c r="H517" s="1029"/>
    </row>
    <row r="518" spans="4:8" ht="12.75" customHeight="1">
      <c r="D518" s="747"/>
      <c r="E518" s="747"/>
      <c r="F518" s="747"/>
      <c r="G518" s="1029"/>
      <c r="H518" s="1029"/>
    </row>
    <row r="519" spans="4:8" ht="12.75" customHeight="1">
      <c r="D519" s="747"/>
      <c r="E519" s="747"/>
      <c r="F519" s="747"/>
      <c r="G519" s="1029"/>
      <c r="H519" s="1029"/>
    </row>
    <row r="520" spans="4:8" ht="12.75" customHeight="1">
      <c r="D520" s="747"/>
      <c r="E520" s="747"/>
      <c r="F520" s="747"/>
      <c r="G520" s="1029"/>
      <c r="H520" s="1029"/>
    </row>
    <row r="521" spans="4:8" ht="12.75" customHeight="1">
      <c r="D521" s="747"/>
      <c r="E521" s="747"/>
      <c r="F521" s="747"/>
      <c r="G521" s="1029"/>
      <c r="H521" s="1029"/>
    </row>
    <row r="522" spans="4:8" ht="12.75" customHeight="1">
      <c r="D522" s="747"/>
      <c r="E522" s="747"/>
      <c r="F522" s="747"/>
      <c r="G522" s="1029"/>
      <c r="H522" s="1029"/>
    </row>
    <row r="523" spans="4:8" ht="12.75" customHeight="1">
      <c r="D523" s="747"/>
      <c r="E523" s="747"/>
      <c r="F523" s="747"/>
      <c r="G523" s="1029"/>
      <c r="H523" s="1029"/>
    </row>
    <row r="524" spans="4:8" ht="12.75" customHeight="1">
      <c r="D524" s="747"/>
      <c r="E524" s="747"/>
      <c r="F524" s="747"/>
      <c r="G524" s="1029"/>
      <c r="H524" s="1029"/>
    </row>
    <row r="525" spans="4:8" ht="12.75" customHeight="1">
      <c r="D525" s="747"/>
      <c r="E525" s="747"/>
      <c r="F525" s="747"/>
      <c r="G525" s="1029"/>
      <c r="H525" s="1029"/>
    </row>
    <row r="526" spans="4:8" ht="12.75" customHeight="1">
      <c r="D526" s="747"/>
      <c r="E526" s="747"/>
      <c r="F526" s="747"/>
      <c r="G526" s="1029"/>
      <c r="H526" s="1029"/>
    </row>
    <row r="527" spans="4:8" ht="12.75" customHeight="1">
      <c r="D527" s="747"/>
      <c r="E527" s="747"/>
      <c r="F527" s="747"/>
      <c r="G527" s="1029"/>
      <c r="H527" s="1029"/>
    </row>
    <row r="528" spans="4:8" ht="12.75" customHeight="1">
      <c r="D528" s="747"/>
      <c r="E528" s="747"/>
      <c r="F528" s="747"/>
      <c r="G528" s="1029"/>
      <c r="H528" s="1029"/>
    </row>
    <row r="529" spans="4:8" ht="12.75" customHeight="1">
      <c r="D529" s="747"/>
      <c r="E529" s="747"/>
      <c r="F529" s="747"/>
      <c r="G529" s="1029"/>
      <c r="H529" s="1029"/>
    </row>
    <row r="530" spans="4:8" ht="12.75" customHeight="1">
      <c r="D530" s="747"/>
      <c r="E530" s="747"/>
      <c r="F530" s="747"/>
      <c r="G530" s="1029"/>
      <c r="H530" s="1029"/>
    </row>
    <row r="531" spans="4:8" ht="12.75" customHeight="1">
      <c r="D531" s="747"/>
      <c r="E531" s="747"/>
      <c r="F531" s="747"/>
      <c r="G531" s="1029"/>
      <c r="H531" s="1029"/>
    </row>
    <row r="532" spans="4:8" ht="12.75" customHeight="1">
      <c r="D532" s="747"/>
      <c r="E532" s="747"/>
      <c r="F532" s="747"/>
      <c r="G532" s="1029"/>
      <c r="H532" s="1029"/>
    </row>
    <row r="533" spans="4:8" ht="12.75" customHeight="1">
      <c r="D533" s="747"/>
      <c r="E533" s="747"/>
      <c r="F533" s="747"/>
      <c r="G533" s="1029"/>
      <c r="H533" s="1029"/>
    </row>
    <row r="534" spans="4:8" ht="12.75" customHeight="1">
      <c r="D534" s="747"/>
      <c r="E534" s="747"/>
      <c r="F534" s="747"/>
      <c r="G534" s="1029"/>
      <c r="H534" s="1029"/>
    </row>
    <row r="535" spans="4:8" ht="12.75" customHeight="1">
      <c r="D535" s="747"/>
      <c r="E535" s="747"/>
      <c r="F535" s="747"/>
      <c r="G535" s="1029"/>
      <c r="H535" s="1029"/>
    </row>
    <row r="536" spans="4:8" ht="12.75" customHeight="1">
      <c r="D536" s="747"/>
      <c r="E536" s="747"/>
      <c r="F536" s="747"/>
      <c r="G536" s="1029"/>
      <c r="H536" s="1029"/>
    </row>
    <row r="537" spans="4:8" ht="12.75" customHeight="1">
      <c r="D537" s="747"/>
      <c r="E537" s="747"/>
      <c r="F537" s="747"/>
      <c r="G537" s="1029"/>
      <c r="H537" s="1029"/>
    </row>
    <row r="538" spans="4:8" ht="12.75" customHeight="1">
      <c r="D538" s="747"/>
      <c r="E538" s="747"/>
      <c r="F538" s="747"/>
      <c r="G538" s="1029"/>
      <c r="H538" s="1029"/>
    </row>
    <row r="539" spans="4:8" ht="12.75" customHeight="1">
      <c r="D539" s="747"/>
      <c r="E539" s="747"/>
      <c r="F539" s="747"/>
      <c r="G539" s="1029"/>
      <c r="H539" s="1029"/>
    </row>
    <row r="540" spans="4:8" ht="12.75" customHeight="1">
      <c r="D540" s="747"/>
      <c r="E540" s="747"/>
      <c r="F540" s="747"/>
      <c r="G540" s="1029"/>
      <c r="H540" s="1029"/>
    </row>
    <row r="541" spans="4:8" ht="12.75" customHeight="1">
      <c r="D541" s="747"/>
      <c r="E541" s="747"/>
      <c r="F541" s="747"/>
      <c r="G541" s="1029"/>
      <c r="H541" s="1029"/>
    </row>
    <row r="542" spans="4:8" ht="12.75" customHeight="1">
      <c r="D542" s="747"/>
      <c r="E542" s="747"/>
      <c r="F542" s="747"/>
      <c r="G542" s="1029"/>
      <c r="H542" s="1029"/>
    </row>
    <row r="543" spans="4:8" ht="12.75" customHeight="1">
      <c r="D543" s="747"/>
      <c r="E543" s="747"/>
      <c r="F543" s="747"/>
      <c r="G543" s="1029"/>
      <c r="H543" s="1029"/>
    </row>
    <row r="544" spans="4:8" ht="12.75" customHeight="1">
      <c r="D544" s="747"/>
      <c r="E544" s="747"/>
      <c r="F544" s="747"/>
      <c r="G544" s="1029"/>
      <c r="H544" s="1029"/>
    </row>
    <row r="545" spans="4:8" ht="12.75" customHeight="1">
      <c r="D545" s="747"/>
      <c r="E545" s="747"/>
      <c r="F545" s="747"/>
      <c r="G545" s="1029"/>
      <c r="H545" s="1029"/>
    </row>
    <row r="546" spans="4:8" ht="12.75" customHeight="1">
      <c r="D546" s="747"/>
      <c r="E546" s="747"/>
      <c r="F546" s="747"/>
      <c r="G546" s="1029"/>
      <c r="H546" s="1029"/>
    </row>
    <row r="547" spans="4:8" ht="12.75" customHeight="1">
      <c r="D547" s="747"/>
      <c r="E547" s="747"/>
      <c r="F547" s="747"/>
      <c r="G547" s="1029"/>
      <c r="H547" s="1029"/>
    </row>
    <row r="548" spans="4:8" ht="12.75" customHeight="1">
      <c r="D548" s="747"/>
      <c r="E548" s="747"/>
      <c r="F548" s="747"/>
      <c r="G548" s="1029"/>
      <c r="H548" s="1029"/>
    </row>
    <row r="549" spans="4:8" ht="12.75" customHeight="1">
      <c r="D549" s="747"/>
      <c r="E549" s="747"/>
      <c r="F549" s="747"/>
      <c r="G549" s="1029"/>
      <c r="H549" s="1029"/>
    </row>
    <row r="550" spans="4:8" ht="12.75" customHeight="1">
      <c r="D550" s="747"/>
      <c r="E550" s="747"/>
      <c r="F550" s="747"/>
      <c r="G550" s="1029"/>
      <c r="H550" s="1029"/>
    </row>
    <row r="551" spans="4:8" ht="12.75" customHeight="1">
      <c r="D551" s="747"/>
      <c r="E551" s="747"/>
      <c r="F551" s="747"/>
      <c r="G551" s="1029"/>
      <c r="H551" s="1029"/>
    </row>
    <row r="552" spans="4:8" ht="12.75" customHeight="1">
      <c r="D552" s="747"/>
      <c r="E552" s="747"/>
      <c r="F552" s="747"/>
      <c r="G552" s="1029"/>
      <c r="H552" s="1029"/>
    </row>
    <row r="553" spans="4:8" ht="12.75" customHeight="1">
      <c r="D553" s="747"/>
      <c r="E553" s="747"/>
      <c r="F553" s="747"/>
      <c r="G553" s="1029"/>
      <c r="H553" s="1029"/>
    </row>
    <row r="554" spans="4:8" ht="12.75" customHeight="1">
      <c r="D554" s="747"/>
      <c r="E554" s="747"/>
      <c r="F554" s="747"/>
      <c r="G554" s="1029"/>
      <c r="H554" s="1029"/>
    </row>
    <row r="555" spans="4:8" ht="12.75" customHeight="1">
      <c r="D555" s="747"/>
      <c r="E555" s="747"/>
      <c r="F555" s="747"/>
      <c r="G555" s="1029"/>
      <c r="H555" s="1029"/>
    </row>
    <row r="556" spans="4:8" ht="12.75" customHeight="1">
      <c r="D556" s="747"/>
      <c r="E556" s="747"/>
      <c r="F556" s="747"/>
      <c r="G556" s="1029"/>
      <c r="H556" s="1029"/>
    </row>
    <row r="557" spans="4:8" ht="12.75" customHeight="1">
      <c r="D557" s="747"/>
      <c r="E557" s="747"/>
      <c r="F557" s="747"/>
      <c r="G557" s="1029"/>
      <c r="H557" s="1029"/>
    </row>
    <row r="558" spans="4:8" ht="12.75" customHeight="1">
      <c r="D558" s="747"/>
      <c r="E558" s="747"/>
      <c r="F558" s="747"/>
      <c r="G558" s="1029"/>
      <c r="H558" s="1029"/>
    </row>
    <row r="559" spans="4:8" ht="12.75" customHeight="1">
      <c r="D559" s="747"/>
      <c r="E559" s="747"/>
      <c r="F559" s="747"/>
      <c r="G559" s="1029"/>
      <c r="H559" s="1029"/>
    </row>
    <row r="560" spans="4:8" ht="12.75" customHeight="1">
      <c r="D560" s="747"/>
      <c r="E560" s="747"/>
      <c r="F560" s="747"/>
      <c r="G560" s="1029"/>
      <c r="H560" s="1029"/>
    </row>
    <row r="561" spans="4:8" ht="12.75" customHeight="1">
      <c r="D561" s="747"/>
      <c r="E561" s="747"/>
      <c r="F561" s="747"/>
      <c r="G561" s="1029"/>
      <c r="H561" s="1029"/>
    </row>
    <row r="562" spans="4:8" ht="12.75" customHeight="1">
      <c r="D562" s="747"/>
      <c r="E562" s="747"/>
      <c r="F562" s="747"/>
      <c r="G562" s="1029"/>
      <c r="H562" s="1029"/>
    </row>
    <row r="563" spans="4:8" ht="12.75" customHeight="1">
      <c r="D563" s="747"/>
      <c r="E563" s="747"/>
      <c r="F563" s="747"/>
      <c r="G563" s="1029"/>
      <c r="H563" s="1029"/>
    </row>
    <row r="564" spans="4:8" ht="12.75" customHeight="1">
      <c r="D564" s="747"/>
      <c r="E564" s="747"/>
      <c r="F564" s="747"/>
      <c r="G564" s="1029"/>
      <c r="H564" s="1029"/>
    </row>
    <row r="565" spans="4:8" ht="12.75" customHeight="1">
      <c r="D565" s="747"/>
      <c r="E565" s="747"/>
      <c r="F565" s="747"/>
      <c r="G565" s="1029"/>
      <c r="H565" s="1029"/>
    </row>
    <row r="566" spans="4:8" ht="12.75" customHeight="1">
      <c r="D566" s="747"/>
      <c r="E566" s="747"/>
      <c r="F566" s="747"/>
      <c r="G566" s="1029"/>
      <c r="H566" s="1029"/>
    </row>
    <row r="567" spans="4:8" ht="12.75" customHeight="1">
      <c r="D567" s="747"/>
      <c r="E567" s="747"/>
      <c r="F567" s="747"/>
      <c r="G567" s="1029"/>
      <c r="H567" s="1029"/>
    </row>
    <row r="568" spans="4:8" ht="12.75" customHeight="1">
      <c r="D568" s="747"/>
      <c r="E568" s="747"/>
      <c r="F568" s="747"/>
      <c r="G568" s="1029"/>
      <c r="H568" s="1029"/>
    </row>
    <row r="569" spans="4:8" ht="12.75" customHeight="1">
      <c r="D569" s="747"/>
      <c r="E569" s="747"/>
      <c r="F569" s="747"/>
      <c r="G569" s="1029"/>
      <c r="H569" s="1029"/>
    </row>
    <row r="570" spans="4:8" ht="12.75" customHeight="1">
      <c r="D570" s="747"/>
      <c r="E570" s="747"/>
      <c r="F570" s="747"/>
      <c r="G570" s="1029"/>
      <c r="H570" s="1029"/>
    </row>
    <row r="571" spans="4:8" ht="12.75" customHeight="1">
      <c r="D571" s="747"/>
      <c r="E571" s="747"/>
      <c r="F571" s="747"/>
      <c r="G571" s="1029"/>
      <c r="H571" s="1029"/>
    </row>
    <row r="572" spans="4:8" ht="12.75" customHeight="1">
      <c r="D572" s="747"/>
      <c r="E572" s="747"/>
      <c r="F572" s="747"/>
      <c r="G572" s="1029"/>
      <c r="H572" s="1029"/>
    </row>
    <row r="573" spans="4:8" ht="12.75" customHeight="1">
      <c r="D573" s="747"/>
      <c r="E573" s="747"/>
      <c r="F573" s="747"/>
      <c r="G573" s="1029"/>
      <c r="H573" s="1029"/>
    </row>
    <row r="574" spans="4:8" ht="12.75" customHeight="1">
      <c r="D574" s="747"/>
      <c r="E574" s="747"/>
      <c r="F574" s="747"/>
      <c r="G574" s="1029"/>
      <c r="H574" s="1029"/>
    </row>
    <row r="575" spans="4:8" ht="12.75" customHeight="1">
      <c r="D575" s="747"/>
      <c r="E575" s="747"/>
      <c r="F575" s="747"/>
      <c r="G575" s="1029"/>
      <c r="H575" s="1029"/>
    </row>
    <row r="576" spans="4:8" ht="12.75" customHeight="1">
      <c r="D576" s="747"/>
      <c r="E576" s="747"/>
      <c r="F576" s="747"/>
      <c r="G576" s="1029"/>
      <c r="H576" s="1029"/>
    </row>
    <row r="577" spans="4:8" ht="12.75" customHeight="1">
      <c r="D577" s="747"/>
      <c r="E577" s="747"/>
      <c r="F577" s="747"/>
      <c r="G577" s="1029"/>
      <c r="H577" s="1029"/>
    </row>
    <row r="578" spans="4:8" ht="12.75" customHeight="1">
      <c r="D578" s="747"/>
      <c r="E578" s="747"/>
      <c r="F578" s="747"/>
      <c r="G578" s="1029"/>
      <c r="H578" s="1029"/>
    </row>
    <row r="579" spans="4:8" ht="12.75" customHeight="1">
      <c r="D579" s="747"/>
      <c r="E579" s="747"/>
      <c r="F579" s="747"/>
      <c r="G579" s="1029"/>
      <c r="H579" s="1029"/>
    </row>
    <row r="580" spans="4:8" ht="12.75" customHeight="1">
      <c r="D580" s="747"/>
      <c r="E580" s="747"/>
      <c r="F580" s="747"/>
      <c r="G580" s="1029"/>
      <c r="H580" s="1029"/>
    </row>
    <row r="581" spans="4:8" ht="12.75" customHeight="1">
      <c r="D581" s="747"/>
      <c r="E581" s="747"/>
      <c r="F581" s="747"/>
      <c r="G581" s="1029"/>
      <c r="H581" s="1029"/>
    </row>
    <row r="582" spans="4:8" ht="12.75" customHeight="1">
      <c r="D582" s="747"/>
      <c r="E582" s="747"/>
      <c r="F582" s="747"/>
      <c r="G582" s="1029"/>
      <c r="H582" s="1029"/>
    </row>
    <row r="583" spans="4:8" ht="12.75" customHeight="1">
      <c r="D583" s="747"/>
      <c r="E583" s="747"/>
      <c r="F583" s="747"/>
      <c r="G583" s="1029"/>
      <c r="H583" s="1029"/>
    </row>
    <row r="584" spans="4:8" ht="12.75" customHeight="1">
      <c r="D584" s="747"/>
      <c r="E584" s="747"/>
      <c r="F584" s="747"/>
      <c r="G584" s="1029"/>
      <c r="H584" s="1029"/>
    </row>
    <row r="585" spans="4:8" ht="12.75" customHeight="1">
      <c r="D585" s="747"/>
      <c r="E585" s="747"/>
      <c r="F585" s="747"/>
      <c r="G585" s="1029"/>
      <c r="H585" s="1029"/>
    </row>
    <row r="586" spans="4:8" ht="12.75" customHeight="1">
      <c r="D586" s="747"/>
      <c r="E586" s="747"/>
      <c r="F586" s="747"/>
      <c r="G586" s="1029"/>
      <c r="H586" s="1029"/>
    </row>
    <row r="587" spans="4:8" ht="12.75" customHeight="1">
      <c r="D587" s="747"/>
      <c r="E587" s="747"/>
      <c r="F587" s="747"/>
      <c r="G587" s="1029"/>
      <c r="H587" s="1029"/>
    </row>
    <row r="588" spans="4:8" ht="12.75" customHeight="1">
      <c r="D588" s="747"/>
      <c r="E588" s="747"/>
      <c r="F588" s="747"/>
      <c r="G588" s="1029"/>
      <c r="H588" s="1029"/>
    </row>
    <row r="589" spans="4:8" ht="12.75" customHeight="1">
      <c r="D589" s="747"/>
      <c r="E589" s="747"/>
      <c r="F589" s="747"/>
      <c r="G589" s="1029"/>
      <c r="H589" s="1029"/>
    </row>
    <row r="590" spans="4:8" ht="12.75" customHeight="1">
      <c r="D590" s="747"/>
      <c r="E590" s="747"/>
      <c r="F590" s="747"/>
      <c r="G590" s="1029"/>
      <c r="H590" s="1029"/>
    </row>
    <row r="591" spans="4:8" ht="12.75" customHeight="1">
      <c r="D591" s="747"/>
      <c r="E591" s="747"/>
      <c r="F591" s="747"/>
      <c r="G591" s="1029"/>
      <c r="H591" s="1029"/>
    </row>
    <row r="592" spans="4:8" ht="12.75" customHeight="1">
      <c r="D592" s="747"/>
      <c r="E592" s="747"/>
      <c r="F592" s="747"/>
      <c r="G592" s="1029"/>
      <c r="H592" s="1029"/>
    </row>
    <row r="593" spans="4:8" ht="12.75" customHeight="1">
      <c r="D593" s="747"/>
      <c r="E593" s="747"/>
      <c r="F593" s="747"/>
      <c r="G593" s="1029"/>
      <c r="H593" s="1029"/>
    </row>
    <row r="594" spans="4:8" ht="12.75" customHeight="1">
      <c r="D594" s="747"/>
      <c r="E594" s="747"/>
      <c r="F594" s="747"/>
      <c r="G594" s="1029"/>
      <c r="H594" s="1029"/>
    </row>
    <row r="595" spans="4:8" ht="12.75" customHeight="1">
      <c r="D595" s="747"/>
      <c r="E595" s="747"/>
      <c r="F595" s="747"/>
      <c r="G595" s="1029"/>
      <c r="H595" s="1029"/>
    </row>
    <row r="596" spans="4:8" ht="12.75" customHeight="1">
      <c r="D596" s="747"/>
      <c r="E596" s="747"/>
      <c r="F596" s="747"/>
      <c r="G596" s="1029"/>
      <c r="H596" s="1029"/>
    </row>
    <row r="597" spans="4:8" ht="12.75" customHeight="1">
      <c r="D597" s="747"/>
      <c r="E597" s="747"/>
      <c r="F597" s="747"/>
      <c r="G597" s="1029"/>
      <c r="H597" s="1029"/>
    </row>
    <row r="598" spans="4:8" ht="12.75" customHeight="1">
      <c r="D598" s="747"/>
      <c r="E598" s="747"/>
      <c r="F598" s="747"/>
      <c r="G598" s="1029"/>
      <c r="H598" s="1029"/>
    </row>
    <row r="599" spans="4:8" ht="12.75" customHeight="1">
      <c r="D599" s="747"/>
      <c r="E599" s="747"/>
      <c r="F599" s="747"/>
      <c r="G599" s="1029"/>
      <c r="H599" s="1029"/>
    </row>
    <row r="600" spans="4:8" ht="12.75" customHeight="1">
      <c r="D600" s="747"/>
      <c r="E600" s="747"/>
      <c r="F600" s="747"/>
      <c r="G600" s="1029"/>
      <c r="H600" s="1029"/>
    </row>
    <row r="601" spans="4:8" ht="12.75" customHeight="1">
      <c r="D601" s="747"/>
      <c r="E601" s="747"/>
      <c r="F601" s="747"/>
      <c r="G601" s="1029"/>
      <c r="H601" s="1029"/>
    </row>
    <row r="602" spans="4:8" ht="12.75" customHeight="1">
      <c r="D602" s="747"/>
      <c r="E602" s="747"/>
      <c r="F602" s="747"/>
      <c r="G602" s="1029"/>
      <c r="H602" s="1029"/>
    </row>
    <row r="603" spans="4:8" ht="12.75" customHeight="1">
      <c r="D603" s="747"/>
      <c r="E603" s="747"/>
      <c r="F603" s="747"/>
      <c r="G603" s="1029"/>
      <c r="H603" s="1029"/>
    </row>
    <row r="604" spans="4:8" ht="12.75" customHeight="1">
      <c r="D604" s="747"/>
      <c r="E604" s="747"/>
      <c r="F604" s="747"/>
      <c r="G604" s="1029"/>
      <c r="H604" s="1029"/>
    </row>
    <row r="605" spans="4:8" ht="12.75" customHeight="1">
      <c r="D605" s="747"/>
      <c r="E605" s="747"/>
      <c r="F605" s="747"/>
      <c r="G605" s="1029"/>
      <c r="H605" s="1029"/>
    </row>
    <row r="606" spans="4:8" ht="12.75" customHeight="1">
      <c r="D606" s="747"/>
      <c r="E606" s="747"/>
      <c r="F606" s="747"/>
      <c r="G606" s="1029"/>
      <c r="H606" s="1029"/>
    </row>
    <row r="607" spans="4:8" ht="12.75" customHeight="1">
      <c r="D607" s="747"/>
      <c r="E607" s="747"/>
      <c r="F607" s="747"/>
      <c r="G607" s="1029"/>
      <c r="H607" s="1029"/>
    </row>
    <row r="608" spans="4:8" ht="12.75" customHeight="1">
      <c r="D608" s="747"/>
      <c r="E608" s="747"/>
      <c r="F608" s="747"/>
      <c r="G608" s="1029"/>
      <c r="H608" s="1029"/>
    </row>
    <row r="609" spans="4:8" ht="12.75" customHeight="1">
      <c r="D609" s="747"/>
      <c r="E609" s="747"/>
      <c r="F609" s="747"/>
      <c r="G609" s="1029"/>
      <c r="H609" s="1029"/>
    </row>
    <row r="610" spans="4:8" ht="12.75" customHeight="1">
      <c r="D610" s="747"/>
      <c r="E610" s="747"/>
      <c r="F610" s="747"/>
      <c r="G610" s="1029"/>
      <c r="H610" s="1029"/>
    </row>
    <row r="611" spans="4:8" ht="12.75" customHeight="1">
      <c r="D611" s="747"/>
      <c r="E611" s="747"/>
      <c r="F611" s="747"/>
      <c r="G611" s="1029"/>
      <c r="H611" s="1029"/>
    </row>
    <row r="612" spans="4:8" ht="12.75" customHeight="1">
      <c r="D612" s="747"/>
      <c r="E612" s="747"/>
      <c r="F612" s="747"/>
      <c r="G612" s="1029"/>
      <c r="H612" s="1029"/>
    </row>
    <row r="613" spans="4:8" ht="12.75" customHeight="1">
      <c r="D613" s="747"/>
      <c r="E613" s="747"/>
      <c r="F613" s="747"/>
      <c r="G613" s="1029"/>
      <c r="H613" s="1029"/>
    </row>
    <row r="614" spans="4:8" ht="12.75" customHeight="1">
      <c r="D614" s="747"/>
      <c r="E614" s="747"/>
      <c r="F614" s="747"/>
      <c r="G614" s="1029"/>
      <c r="H614" s="1029"/>
    </row>
    <row r="615" spans="4:8" ht="12.75" customHeight="1">
      <c r="D615" s="747"/>
      <c r="E615" s="747"/>
      <c r="F615" s="747"/>
      <c r="G615" s="1029"/>
      <c r="H615" s="1029"/>
    </row>
    <row r="616" spans="4:8" ht="12.75" customHeight="1">
      <c r="D616" s="747"/>
      <c r="E616" s="747"/>
      <c r="F616" s="747"/>
      <c r="G616" s="1029"/>
      <c r="H616" s="1029"/>
    </row>
    <row r="617" spans="4:8" ht="12.75" customHeight="1">
      <c r="D617" s="747"/>
      <c r="E617" s="747"/>
      <c r="F617" s="747"/>
      <c r="G617" s="1029"/>
      <c r="H617" s="1029"/>
    </row>
    <row r="618" spans="4:8" ht="12.75" customHeight="1">
      <c r="D618" s="747"/>
      <c r="E618" s="747"/>
      <c r="F618" s="747"/>
      <c r="G618" s="1029"/>
      <c r="H618" s="1029"/>
    </row>
    <row r="619" spans="4:8" ht="12.75" customHeight="1">
      <c r="D619" s="747"/>
      <c r="E619" s="747"/>
      <c r="F619" s="747"/>
      <c r="G619" s="1029"/>
      <c r="H619" s="1029"/>
    </row>
    <row r="620" spans="4:8" ht="12.75" customHeight="1">
      <c r="D620" s="747"/>
      <c r="E620" s="747"/>
      <c r="F620" s="747"/>
      <c r="G620" s="1029"/>
      <c r="H620" s="1029"/>
    </row>
    <row r="621" spans="4:8" ht="12.75" customHeight="1">
      <c r="D621" s="747"/>
      <c r="E621" s="747"/>
      <c r="F621" s="747"/>
      <c r="G621" s="1029"/>
      <c r="H621" s="1029"/>
    </row>
    <row r="622" spans="4:8" ht="12.75" customHeight="1">
      <c r="D622" s="747"/>
      <c r="E622" s="747"/>
      <c r="F622" s="747"/>
      <c r="G622" s="1029"/>
      <c r="H622" s="1029"/>
    </row>
    <row r="623" spans="4:8" ht="12.75" customHeight="1">
      <c r="D623" s="747"/>
      <c r="E623" s="747"/>
      <c r="F623" s="747"/>
      <c r="G623" s="1029"/>
      <c r="H623" s="1029"/>
    </row>
    <row r="624" spans="4:8" ht="12.75" customHeight="1">
      <c r="D624" s="747"/>
      <c r="E624" s="747"/>
      <c r="F624" s="747"/>
      <c r="G624" s="1029"/>
      <c r="H624" s="1029"/>
    </row>
    <row r="625" spans="4:8" ht="12.75" customHeight="1">
      <c r="D625" s="747"/>
      <c r="E625" s="747"/>
      <c r="F625" s="747"/>
      <c r="G625" s="1029"/>
      <c r="H625" s="1029"/>
    </row>
    <row r="626" spans="4:8" ht="12.75" customHeight="1">
      <c r="D626" s="747"/>
      <c r="E626" s="747"/>
      <c r="F626" s="747"/>
      <c r="G626" s="1029"/>
      <c r="H626" s="1029"/>
    </row>
    <row r="627" spans="4:8" ht="12.75" customHeight="1">
      <c r="D627" s="747"/>
      <c r="E627" s="747"/>
      <c r="F627" s="747"/>
      <c r="G627" s="1029"/>
      <c r="H627" s="1029"/>
    </row>
    <row r="628" spans="4:8" ht="12.75" customHeight="1">
      <c r="D628" s="747"/>
      <c r="E628" s="747"/>
      <c r="F628" s="747"/>
      <c r="G628" s="1029"/>
      <c r="H628" s="1029"/>
    </row>
    <row r="629" spans="4:8" ht="12.75" customHeight="1">
      <c r="D629" s="747"/>
      <c r="E629" s="747"/>
      <c r="F629" s="747"/>
      <c r="G629" s="1029"/>
      <c r="H629" s="1029"/>
    </row>
    <row r="630" spans="4:8" ht="12.75" customHeight="1">
      <c r="D630" s="747"/>
      <c r="E630" s="747"/>
      <c r="F630" s="747"/>
      <c r="G630" s="1029"/>
      <c r="H630" s="1029"/>
    </row>
    <row r="631" spans="4:8" ht="12.75" customHeight="1">
      <c r="D631" s="747"/>
      <c r="E631" s="747"/>
      <c r="F631" s="747"/>
      <c r="G631" s="1029"/>
      <c r="H631" s="1029"/>
    </row>
    <row r="632" spans="4:8" ht="12.75" customHeight="1">
      <c r="D632" s="747"/>
      <c r="E632" s="747"/>
      <c r="F632" s="747"/>
      <c r="G632" s="1029"/>
      <c r="H632" s="1029"/>
    </row>
    <row r="633" spans="4:8" ht="12.75" customHeight="1">
      <c r="D633" s="747"/>
      <c r="E633" s="747"/>
      <c r="F633" s="747"/>
      <c r="G633" s="1029"/>
      <c r="H633" s="1029"/>
    </row>
    <row r="634" spans="4:8" ht="12.75" customHeight="1">
      <c r="D634" s="747"/>
      <c r="E634" s="747"/>
      <c r="F634" s="747"/>
      <c r="G634" s="1029"/>
      <c r="H634" s="1029"/>
    </row>
    <row r="635" spans="4:8" ht="12.75" customHeight="1">
      <c r="D635" s="747"/>
      <c r="E635" s="747"/>
      <c r="F635" s="747"/>
      <c r="G635" s="1029"/>
      <c r="H635" s="1029"/>
    </row>
    <row r="636" spans="4:8" ht="12.75" customHeight="1">
      <c r="D636" s="747"/>
      <c r="E636" s="747"/>
      <c r="F636" s="747"/>
      <c r="G636" s="1029"/>
      <c r="H636" s="1029"/>
    </row>
    <row r="637" spans="4:8" ht="12.75" customHeight="1">
      <c r="D637" s="747"/>
      <c r="E637" s="747"/>
      <c r="F637" s="747"/>
      <c r="G637" s="1029"/>
      <c r="H637" s="1029"/>
    </row>
    <row r="638" spans="4:8" ht="12.75" customHeight="1">
      <c r="D638" s="747"/>
      <c r="E638" s="747"/>
      <c r="F638" s="747"/>
      <c r="G638" s="1029"/>
      <c r="H638" s="1029"/>
    </row>
    <row r="639" spans="4:8" ht="12.75" customHeight="1">
      <c r="D639" s="747"/>
      <c r="E639" s="747"/>
      <c r="F639" s="747"/>
      <c r="G639" s="1029"/>
      <c r="H639" s="1029"/>
    </row>
    <row r="640" spans="4:8" ht="12.75" customHeight="1">
      <c r="D640" s="747"/>
      <c r="E640" s="747"/>
      <c r="F640" s="747"/>
      <c r="G640" s="1029"/>
      <c r="H640" s="1029"/>
    </row>
    <row r="641" spans="4:8" ht="12.75" customHeight="1">
      <c r="D641" s="747"/>
      <c r="E641" s="747"/>
      <c r="F641" s="747"/>
      <c r="G641" s="1029"/>
      <c r="H641" s="1029"/>
    </row>
    <row r="642" spans="4:8" ht="12.75" customHeight="1">
      <c r="D642" s="747"/>
      <c r="E642" s="747"/>
      <c r="F642" s="747"/>
      <c r="G642" s="1029"/>
      <c r="H642" s="1029"/>
    </row>
    <row r="643" spans="4:8" ht="12.75" customHeight="1">
      <c r="D643" s="747"/>
      <c r="E643" s="747"/>
      <c r="F643" s="747"/>
      <c r="G643" s="1029"/>
      <c r="H643" s="1029"/>
    </row>
    <row r="644" spans="4:8" ht="12.75" customHeight="1">
      <c r="D644" s="747"/>
      <c r="E644" s="747"/>
      <c r="F644" s="747"/>
      <c r="G644" s="1029"/>
      <c r="H644" s="1029"/>
    </row>
    <row r="645" spans="4:8" ht="12.75" customHeight="1">
      <c r="D645" s="747"/>
      <c r="E645" s="747"/>
      <c r="F645" s="747"/>
      <c r="G645" s="1029"/>
      <c r="H645" s="1029"/>
    </row>
    <row r="646" spans="4:8" ht="12.75" customHeight="1">
      <c r="D646" s="747"/>
      <c r="E646" s="747"/>
      <c r="F646" s="747"/>
      <c r="G646" s="1029"/>
      <c r="H646" s="1029"/>
    </row>
    <row r="647" spans="4:8" ht="12.75" customHeight="1">
      <c r="D647" s="747"/>
      <c r="E647" s="747"/>
      <c r="F647" s="747"/>
      <c r="G647" s="1029"/>
      <c r="H647" s="1029"/>
    </row>
    <row r="648" spans="4:8" ht="12.75" customHeight="1">
      <c r="D648" s="747"/>
      <c r="E648" s="747"/>
      <c r="F648" s="747"/>
      <c r="G648" s="1029"/>
      <c r="H648" s="1029"/>
    </row>
    <row r="649" spans="4:8" ht="12.75" customHeight="1">
      <c r="D649" s="747"/>
      <c r="E649" s="747"/>
      <c r="F649" s="747"/>
      <c r="G649" s="1029"/>
      <c r="H649" s="1029"/>
    </row>
    <row r="650" spans="4:8" ht="12.75" customHeight="1">
      <c r="D650" s="747"/>
      <c r="E650" s="747"/>
      <c r="F650" s="747"/>
      <c r="G650" s="1029"/>
      <c r="H650" s="1029"/>
    </row>
    <row r="651" spans="4:8" ht="12.75" customHeight="1">
      <c r="D651" s="747"/>
      <c r="E651" s="747"/>
      <c r="F651" s="747"/>
      <c r="G651" s="1029"/>
      <c r="H651" s="1029"/>
    </row>
    <row r="652" spans="4:8" ht="12.75" customHeight="1">
      <c r="D652" s="747"/>
      <c r="E652" s="747"/>
      <c r="F652" s="747"/>
      <c r="G652" s="1029"/>
      <c r="H652" s="1029"/>
    </row>
    <row r="653" spans="4:8" ht="12.75" customHeight="1">
      <c r="D653" s="747"/>
      <c r="E653" s="747"/>
      <c r="F653" s="747"/>
      <c r="G653" s="1029"/>
      <c r="H653" s="1029"/>
    </row>
    <row r="654" spans="4:8" ht="12.75" customHeight="1">
      <c r="D654" s="747"/>
      <c r="E654" s="747"/>
      <c r="F654" s="747"/>
      <c r="G654" s="1029"/>
      <c r="H654" s="1029"/>
    </row>
    <row r="655" spans="4:8" ht="12.75" customHeight="1">
      <c r="D655" s="747"/>
      <c r="E655" s="747"/>
      <c r="F655" s="747"/>
      <c r="G655" s="1029"/>
      <c r="H655" s="1029"/>
    </row>
    <row r="656" spans="4:8" ht="12.75" customHeight="1">
      <c r="D656" s="747"/>
      <c r="E656" s="747"/>
      <c r="F656" s="747"/>
      <c r="G656" s="1029"/>
      <c r="H656" s="1029"/>
    </row>
    <row r="657" spans="4:8" ht="12.75" customHeight="1">
      <c r="D657" s="747"/>
      <c r="E657" s="747"/>
      <c r="F657" s="747"/>
      <c r="G657" s="1029"/>
      <c r="H657" s="1029"/>
    </row>
    <row r="658" spans="4:8" ht="12.75" customHeight="1">
      <c r="D658" s="747"/>
      <c r="E658" s="747"/>
      <c r="F658" s="747"/>
      <c r="G658" s="1029"/>
      <c r="H658" s="1029"/>
    </row>
    <row r="659" spans="4:8" ht="12.75" customHeight="1">
      <c r="D659" s="747"/>
      <c r="E659" s="747"/>
      <c r="F659" s="747"/>
      <c r="G659" s="1029"/>
      <c r="H659" s="1029"/>
    </row>
    <row r="660" spans="4:8" ht="12.75" customHeight="1">
      <c r="D660" s="747"/>
      <c r="E660" s="747"/>
      <c r="F660" s="747"/>
      <c r="G660" s="1029"/>
      <c r="H660" s="1029"/>
    </row>
    <row r="661" spans="4:8" ht="12.75" customHeight="1">
      <c r="D661" s="747"/>
      <c r="E661" s="747"/>
      <c r="F661" s="747"/>
      <c r="G661" s="1029"/>
      <c r="H661" s="1029"/>
    </row>
    <row r="662" spans="4:8" ht="12.75" customHeight="1">
      <c r="D662" s="747"/>
      <c r="E662" s="747"/>
      <c r="F662" s="747"/>
      <c r="G662" s="1029"/>
      <c r="H662" s="1029"/>
    </row>
    <row r="663" spans="4:8" ht="12.75" customHeight="1">
      <c r="D663" s="747"/>
      <c r="E663" s="747"/>
      <c r="F663" s="747"/>
      <c r="G663" s="1029"/>
      <c r="H663" s="1029"/>
    </row>
    <row r="664" spans="4:8" ht="12.75" customHeight="1">
      <c r="D664" s="747"/>
      <c r="E664" s="747"/>
      <c r="F664" s="747"/>
      <c r="G664" s="1029"/>
      <c r="H664" s="1029"/>
    </row>
    <row r="665" spans="4:8" ht="12.75" customHeight="1">
      <c r="D665" s="747"/>
      <c r="E665" s="747"/>
      <c r="F665" s="747"/>
      <c r="G665" s="1029"/>
      <c r="H665" s="1029"/>
    </row>
    <row r="666" spans="4:8" ht="12.75" customHeight="1">
      <c r="D666" s="747"/>
      <c r="E666" s="747"/>
      <c r="F666" s="747"/>
      <c r="G666" s="1029"/>
      <c r="H666" s="1029"/>
    </row>
    <row r="667" spans="4:8" ht="12.75" customHeight="1">
      <c r="D667" s="747"/>
      <c r="E667" s="747"/>
      <c r="F667" s="747"/>
      <c r="G667" s="1029"/>
      <c r="H667" s="1029"/>
    </row>
    <row r="668" spans="4:8" ht="12.75" customHeight="1">
      <c r="D668" s="747"/>
      <c r="E668" s="747"/>
      <c r="F668" s="747"/>
      <c r="G668" s="1029"/>
      <c r="H668" s="1029"/>
    </row>
    <row r="669" spans="4:8" ht="12.75" customHeight="1">
      <c r="D669" s="747"/>
      <c r="E669" s="747"/>
      <c r="F669" s="747"/>
      <c r="G669" s="1029"/>
      <c r="H669" s="1029"/>
    </row>
    <row r="670" spans="4:8" ht="12.75" customHeight="1">
      <c r="D670" s="747"/>
      <c r="E670" s="747"/>
      <c r="F670" s="747"/>
      <c r="G670" s="1029"/>
      <c r="H670" s="1029"/>
    </row>
    <row r="671" spans="4:8" ht="12.75" customHeight="1">
      <c r="D671" s="747"/>
      <c r="E671" s="747"/>
      <c r="F671" s="747"/>
      <c r="G671" s="1029"/>
      <c r="H671" s="1029"/>
    </row>
    <row r="672" spans="4:8" ht="12.75" customHeight="1">
      <c r="D672" s="747"/>
      <c r="E672" s="747"/>
      <c r="F672" s="747"/>
      <c r="G672" s="1029"/>
      <c r="H672" s="1029"/>
    </row>
    <row r="673" spans="4:8" ht="12.75" customHeight="1">
      <c r="D673" s="747"/>
      <c r="E673" s="747"/>
      <c r="F673" s="747"/>
      <c r="G673" s="1029"/>
      <c r="H673" s="1029"/>
    </row>
    <row r="674" spans="4:8" ht="12.75" customHeight="1">
      <c r="D674" s="747"/>
      <c r="E674" s="747"/>
      <c r="F674" s="747"/>
      <c r="G674" s="1029"/>
      <c r="H674" s="1029"/>
    </row>
    <row r="675" spans="4:8" ht="12.75" customHeight="1">
      <c r="D675" s="747"/>
      <c r="E675" s="747"/>
      <c r="F675" s="747"/>
      <c r="G675" s="1029"/>
      <c r="H675" s="1029"/>
    </row>
    <row r="676" spans="4:8" ht="12.75" customHeight="1">
      <c r="D676" s="747"/>
      <c r="E676" s="747"/>
      <c r="F676" s="747"/>
      <c r="G676" s="1029"/>
      <c r="H676" s="1029"/>
    </row>
    <row r="677" spans="4:8" ht="12.75" customHeight="1">
      <c r="D677" s="747"/>
      <c r="E677" s="747"/>
      <c r="F677" s="747"/>
      <c r="G677" s="1029"/>
      <c r="H677" s="1029"/>
    </row>
    <row r="678" spans="4:8" ht="12.75" customHeight="1">
      <c r="D678" s="747"/>
      <c r="E678" s="747"/>
      <c r="F678" s="747"/>
      <c r="G678" s="1029"/>
      <c r="H678" s="1029"/>
    </row>
    <row r="679" spans="4:8" ht="12.75" customHeight="1">
      <c r="D679" s="747"/>
      <c r="E679" s="747"/>
      <c r="F679" s="747"/>
      <c r="G679" s="1029"/>
      <c r="H679" s="1029"/>
    </row>
    <row r="680" spans="4:8" ht="12.75" customHeight="1">
      <c r="D680" s="747"/>
      <c r="E680" s="747"/>
      <c r="F680" s="747"/>
      <c r="G680" s="1029"/>
      <c r="H680" s="1029"/>
    </row>
    <row r="681" spans="4:8" ht="12.75" customHeight="1">
      <c r="D681" s="747"/>
      <c r="E681" s="747"/>
      <c r="F681" s="747"/>
      <c r="G681" s="1029"/>
      <c r="H681" s="1029"/>
    </row>
    <row r="682" spans="4:8" ht="12.75" customHeight="1">
      <c r="D682" s="747"/>
      <c r="E682" s="747"/>
      <c r="F682" s="747"/>
      <c r="G682" s="1029"/>
      <c r="H682" s="1029"/>
    </row>
    <row r="683" spans="4:8" ht="12.75" customHeight="1">
      <c r="D683" s="747"/>
      <c r="E683" s="747"/>
      <c r="F683" s="747"/>
      <c r="G683" s="1029"/>
      <c r="H683" s="1029"/>
    </row>
    <row r="684" spans="4:8" ht="12.75" customHeight="1">
      <c r="D684" s="747"/>
      <c r="E684" s="747"/>
      <c r="F684" s="747"/>
      <c r="G684" s="1029"/>
      <c r="H684" s="1029"/>
    </row>
    <row r="685" spans="4:8" ht="12.75" customHeight="1">
      <c r="D685" s="747"/>
      <c r="E685" s="747"/>
      <c r="F685" s="747"/>
      <c r="G685" s="1029"/>
      <c r="H685" s="1029"/>
    </row>
    <row r="686" spans="4:8" ht="12.75" customHeight="1">
      <c r="D686" s="747"/>
      <c r="E686" s="747"/>
      <c r="F686" s="747"/>
      <c r="G686" s="1029"/>
      <c r="H686" s="1029"/>
    </row>
    <row r="687" spans="4:8" ht="12.75" customHeight="1">
      <c r="D687" s="747"/>
      <c r="E687" s="747"/>
      <c r="F687" s="747"/>
      <c r="G687" s="1029"/>
      <c r="H687" s="1029"/>
    </row>
    <row r="688" spans="4:8" ht="12.75" customHeight="1">
      <c r="D688" s="747"/>
      <c r="E688" s="747"/>
      <c r="F688" s="747"/>
      <c r="G688" s="1029"/>
      <c r="H688" s="1029"/>
    </row>
    <row r="689" spans="4:8" ht="12.75" customHeight="1">
      <c r="D689" s="747"/>
      <c r="E689" s="747"/>
      <c r="F689" s="747"/>
      <c r="G689" s="1029"/>
      <c r="H689" s="1029"/>
    </row>
    <row r="690" spans="4:8" ht="12.75" customHeight="1">
      <c r="D690" s="747"/>
      <c r="E690" s="747"/>
      <c r="F690" s="747"/>
      <c r="G690" s="1029"/>
      <c r="H690" s="1029"/>
    </row>
    <row r="691" spans="4:8" ht="12.75" customHeight="1">
      <c r="D691" s="747"/>
      <c r="E691" s="747"/>
      <c r="F691" s="747"/>
      <c r="G691" s="1029"/>
      <c r="H691" s="1029"/>
    </row>
    <row r="692" spans="4:8" ht="12.75" customHeight="1">
      <c r="D692" s="747"/>
      <c r="E692" s="747"/>
      <c r="F692" s="747"/>
      <c r="G692" s="1029"/>
      <c r="H692" s="1029"/>
    </row>
    <row r="693" spans="4:8" ht="12.75" customHeight="1">
      <c r="D693" s="747"/>
      <c r="E693" s="747"/>
      <c r="F693" s="747"/>
      <c r="G693" s="1029"/>
      <c r="H693" s="1029"/>
    </row>
    <row r="694" spans="4:8" ht="12.75" customHeight="1">
      <c r="D694" s="747"/>
      <c r="E694" s="747"/>
      <c r="F694" s="747"/>
      <c r="G694" s="1029"/>
      <c r="H694" s="1029"/>
    </row>
    <row r="695" spans="4:8" ht="12.75" customHeight="1">
      <c r="D695" s="747"/>
      <c r="E695" s="747"/>
      <c r="F695" s="747"/>
      <c r="G695" s="1029"/>
      <c r="H695" s="1029"/>
    </row>
    <row r="696" spans="4:8" ht="12.75" customHeight="1">
      <c r="D696" s="747"/>
      <c r="E696" s="747"/>
      <c r="F696" s="747"/>
      <c r="G696" s="1029"/>
      <c r="H696" s="1029"/>
    </row>
    <row r="697" spans="4:8" ht="12.75" customHeight="1">
      <c r="D697" s="747"/>
      <c r="E697" s="747"/>
      <c r="F697" s="747"/>
      <c r="G697" s="1029"/>
      <c r="H697" s="1029"/>
    </row>
    <row r="698" spans="4:8" ht="12.75" customHeight="1">
      <c r="D698" s="747"/>
      <c r="E698" s="747"/>
      <c r="F698" s="747"/>
      <c r="G698" s="1029"/>
      <c r="H698" s="1029"/>
    </row>
    <row r="699" spans="4:8" ht="12.75" customHeight="1">
      <c r="D699" s="747"/>
      <c r="E699" s="747"/>
      <c r="F699" s="747"/>
      <c r="G699" s="1029"/>
      <c r="H699" s="1029"/>
    </row>
    <row r="700" spans="4:8" ht="12.75" customHeight="1">
      <c r="D700" s="747"/>
      <c r="E700" s="747"/>
      <c r="F700" s="747"/>
      <c r="G700" s="1029"/>
      <c r="H700" s="1029"/>
    </row>
    <row r="701" spans="4:8" ht="12.75" customHeight="1">
      <c r="D701" s="747"/>
      <c r="E701" s="747"/>
      <c r="F701" s="747"/>
      <c r="G701" s="1029"/>
      <c r="H701" s="1029"/>
    </row>
    <row r="702" spans="4:8" ht="12.75" customHeight="1">
      <c r="D702" s="747"/>
      <c r="E702" s="747"/>
      <c r="F702" s="747"/>
      <c r="G702" s="1029"/>
      <c r="H702" s="1029"/>
    </row>
    <row r="703" spans="4:8" ht="12.75" customHeight="1">
      <c r="D703" s="747"/>
      <c r="E703" s="747"/>
      <c r="F703" s="747"/>
      <c r="G703" s="1029"/>
      <c r="H703" s="1029"/>
    </row>
    <row r="704" spans="4:8" ht="12.75" customHeight="1">
      <c r="D704" s="747"/>
      <c r="E704" s="747"/>
      <c r="F704" s="747"/>
      <c r="G704" s="1029"/>
      <c r="H704" s="1029"/>
    </row>
    <row r="705" spans="4:8" ht="12.75" customHeight="1">
      <c r="D705" s="747"/>
      <c r="E705" s="747"/>
      <c r="F705" s="747"/>
      <c r="G705" s="1029"/>
      <c r="H705" s="1029"/>
    </row>
    <row r="706" spans="4:8" ht="12.75" customHeight="1">
      <c r="D706" s="747"/>
      <c r="E706" s="747"/>
      <c r="F706" s="747"/>
      <c r="G706" s="1029"/>
      <c r="H706" s="1029"/>
    </row>
    <row r="707" spans="4:8" ht="12.75" customHeight="1">
      <c r="D707" s="747"/>
      <c r="E707" s="747"/>
      <c r="F707" s="747"/>
      <c r="G707" s="1029"/>
      <c r="H707" s="1029"/>
    </row>
    <row r="708" spans="4:8" ht="12.75" customHeight="1">
      <c r="D708" s="747"/>
      <c r="E708" s="747"/>
      <c r="F708" s="747"/>
      <c r="G708" s="1029"/>
      <c r="H708" s="1029"/>
    </row>
    <row r="709" spans="4:8" ht="12.75" customHeight="1">
      <c r="D709" s="747"/>
      <c r="E709" s="747"/>
      <c r="F709" s="747"/>
      <c r="G709" s="1029"/>
      <c r="H709" s="1029"/>
    </row>
    <row r="710" spans="4:8" ht="12.75" customHeight="1">
      <c r="D710" s="747"/>
      <c r="E710" s="747"/>
      <c r="F710" s="747"/>
      <c r="G710" s="1029"/>
      <c r="H710" s="1029"/>
    </row>
    <row r="711" spans="4:8" ht="12.75" customHeight="1">
      <c r="D711" s="747"/>
      <c r="E711" s="747"/>
      <c r="F711" s="747"/>
      <c r="G711" s="1029"/>
      <c r="H711" s="1029"/>
    </row>
    <row r="712" spans="4:8" ht="12.75" customHeight="1">
      <c r="D712" s="747"/>
      <c r="E712" s="747"/>
      <c r="F712" s="747"/>
      <c r="G712" s="1029"/>
      <c r="H712" s="1029"/>
    </row>
    <row r="713" spans="4:8" ht="12.75" customHeight="1">
      <c r="D713" s="747"/>
      <c r="E713" s="747"/>
      <c r="F713" s="747"/>
      <c r="G713" s="1029"/>
      <c r="H713" s="1029"/>
    </row>
    <row r="714" spans="4:8" ht="12.75" customHeight="1">
      <c r="D714" s="747"/>
      <c r="E714" s="747"/>
      <c r="F714" s="747"/>
      <c r="G714" s="1029"/>
      <c r="H714" s="1029"/>
    </row>
    <row r="715" spans="4:8" ht="12.75" customHeight="1">
      <c r="D715" s="747"/>
      <c r="E715" s="747"/>
      <c r="F715" s="747"/>
      <c r="G715" s="1029"/>
      <c r="H715" s="1029"/>
    </row>
    <row r="716" spans="4:8" ht="12.75" customHeight="1">
      <c r="D716" s="747"/>
      <c r="E716" s="747"/>
      <c r="F716" s="747"/>
      <c r="G716" s="1029"/>
      <c r="H716" s="1029"/>
    </row>
    <row r="717" spans="4:8" ht="12.75" customHeight="1">
      <c r="D717" s="747"/>
      <c r="E717" s="747"/>
      <c r="F717" s="747"/>
      <c r="G717" s="1029"/>
      <c r="H717" s="1029"/>
    </row>
    <row r="718" spans="4:8" ht="12.75" customHeight="1">
      <c r="D718" s="747"/>
      <c r="E718" s="747"/>
      <c r="F718" s="747"/>
      <c r="G718" s="1029"/>
      <c r="H718" s="1029"/>
    </row>
    <row r="719" spans="4:8" ht="12.75" customHeight="1">
      <c r="D719" s="747"/>
      <c r="E719" s="747"/>
      <c r="F719" s="747"/>
      <c r="G719" s="1029"/>
      <c r="H719" s="1029"/>
    </row>
    <row r="720" spans="4:8" ht="12.75" customHeight="1">
      <c r="D720" s="747"/>
      <c r="E720" s="747"/>
      <c r="F720" s="747"/>
      <c r="G720" s="1029"/>
      <c r="H720" s="1029"/>
    </row>
    <row r="721" spans="4:8" ht="12.75" customHeight="1">
      <c r="D721" s="747"/>
      <c r="E721" s="747"/>
      <c r="F721" s="747"/>
      <c r="G721" s="1029"/>
      <c r="H721" s="1029"/>
    </row>
    <row r="722" spans="4:8" ht="12.75" customHeight="1">
      <c r="D722" s="747"/>
      <c r="E722" s="747"/>
      <c r="F722" s="747"/>
      <c r="G722" s="1029"/>
      <c r="H722" s="1029"/>
    </row>
    <row r="723" spans="4:8" ht="12.75" customHeight="1">
      <c r="D723" s="747"/>
      <c r="E723" s="747"/>
      <c r="F723" s="747"/>
      <c r="G723" s="1029"/>
      <c r="H723" s="1029"/>
    </row>
    <row r="724" spans="4:8" ht="12.75" customHeight="1">
      <c r="D724" s="747"/>
      <c r="E724" s="747"/>
      <c r="F724" s="747"/>
      <c r="G724" s="1029"/>
      <c r="H724" s="1029"/>
    </row>
    <row r="725" spans="4:8" ht="12.75" customHeight="1">
      <c r="D725" s="747"/>
      <c r="E725" s="747"/>
      <c r="F725" s="747"/>
      <c r="G725" s="1029"/>
      <c r="H725" s="1029"/>
    </row>
    <row r="726" spans="4:8" ht="12.75" customHeight="1">
      <c r="D726" s="747"/>
      <c r="E726" s="747"/>
      <c r="F726" s="747"/>
      <c r="G726" s="1029"/>
      <c r="H726" s="1029"/>
    </row>
    <row r="727" spans="4:8" ht="12.75" customHeight="1">
      <c r="D727" s="747"/>
      <c r="E727" s="747"/>
      <c r="F727" s="747"/>
      <c r="G727" s="1029"/>
      <c r="H727" s="1029"/>
    </row>
    <row r="728" spans="4:8" ht="12.75" customHeight="1">
      <c r="D728" s="747"/>
      <c r="E728" s="747"/>
      <c r="F728" s="747"/>
      <c r="G728" s="1029"/>
      <c r="H728" s="1029"/>
    </row>
    <row r="729" spans="4:8" ht="12.75" customHeight="1">
      <c r="D729" s="747"/>
      <c r="E729" s="747"/>
      <c r="F729" s="747"/>
      <c r="G729" s="1029"/>
      <c r="H729" s="1029"/>
    </row>
    <row r="730" spans="4:8" ht="12.75" customHeight="1">
      <c r="D730" s="747"/>
      <c r="E730" s="747"/>
      <c r="F730" s="747"/>
      <c r="G730" s="1029"/>
      <c r="H730" s="1029"/>
    </row>
    <row r="731" spans="4:8" ht="12.75" customHeight="1">
      <c r="D731" s="747"/>
      <c r="E731" s="747"/>
      <c r="F731" s="747"/>
      <c r="G731" s="1029"/>
      <c r="H731" s="1029"/>
    </row>
    <row r="732" spans="4:8" ht="12.75" customHeight="1">
      <c r="D732" s="747"/>
      <c r="E732" s="747"/>
      <c r="F732" s="747"/>
      <c r="G732" s="1029"/>
      <c r="H732" s="1029"/>
    </row>
    <row r="733" spans="4:8" ht="12.75" customHeight="1">
      <c r="D733" s="747"/>
      <c r="E733" s="747"/>
      <c r="F733" s="747"/>
      <c r="G733" s="1029"/>
      <c r="H733" s="1029"/>
    </row>
    <row r="734" spans="4:8" ht="12.75" customHeight="1">
      <c r="D734" s="747"/>
      <c r="E734" s="747"/>
      <c r="F734" s="747"/>
      <c r="G734" s="1029"/>
      <c r="H734" s="1029"/>
    </row>
    <row r="735" spans="4:8" ht="12.75" customHeight="1">
      <c r="D735" s="747"/>
      <c r="E735" s="747"/>
      <c r="F735" s="747"/>
      <c r="G735" s="1029"/>
      <c r="H735" s="1029"/>
    </row>
    <row r="736" spans="4:8" ht="12.75" customHeight="1">
      <c r="D736" s="747"/>
      <c r="E736" s="747"/>
      <c r="F736" s="747"/>
      <c r="G736" s="1029"/>
      <c r="H736" s="1029"/>
    </row>
    <row r="737" spans="4:8" ht="12.75" customHeight="1">
      <c r="D737" s="747"/>
      <c r="E737" s="747"/>
      <c r="F737" s="747"/>
      <c r="G737" s="1029"/>
      <c r="H737" s="1029"/>
    </row>
    <row r="738" spans="4:8" ht="12.75" customHeight="1">
      <c r="D738" s="747"/>
      <c r="E738" s="747"/>
      <c r="F738" s="747"/>
      <c r="G738" s="1029"/>
      <c r="H738" s="1029"/>
    </row>
    <row r="739" spans="4:8" ht="12.75" customHeight="1">
      <c r="D739" s="747"/>
      <c r="E739" s="747"/>
      <c r="F739" s="747"/>
      <c r="G739" s="1029"/>
      <c r="H739" s="1029"/>
    </row>
    <row r="740" spans="4:8" ht="12.75" customHeight="1">
      <c r="D740" s="747"/>
      <c r="E740" s="747"/>
      <c r="F740" s="747"/>
      <c r="G740" s="1029"/>
      <c r="H740" s="1029"/>
    </row>
    <row r="741" spans="4:8" ht="12.75" customHeight="1">
      <c r="D741" s="747"/>
      <c r="E741" s="747"/>
      <c r="F741" s="747"/>
      <c r="G741" s="1029"/>
      <c r="H741" s="1029"/>
    </row>
    <row r="742" spans="4:8" ht="12.75" customHeight="1">
      <c r="D742" s="747"/>
      <c r="E742" s="747"/>
      <c r="F742" s="747"/>
      <c r="G742" s="1029"/>
      <c r="H742" s="1029"/>
    </row>
    <row r="743" spans="4:8" ht="12.75" customHeight="1">
      <c r="D743" s="747"/>
      <c r="E743" s="747"/>
      <c r="F743" s="747"/>
      <c r="G743" s="1029"/>
      <c r="H743" s="1029"/>
    </row>
    <row r="744" spans="4:8" ht="12.75" customHeight="1">
      <c r="D744" s="747"/>
      <c r="E744" s="747"/>
      <c r="F744" s="747"/>
      <c r="G744" s="1029"/>
      <c r="H744" s="1029"/>
    </row>
    <row r="745" spans="4:8" ht="12.75" customHeight="1">
      <c r="D745" s="747"/>
      <c r="E745" s="747"/>
      <c r="F745" s="747"/>
      <c r="G745" s="1029"/>
      <c r="H745" s="1029"/>
    </row>
    <row r="746" spans="4:8" ht="12.75" customHeight="1">
      <c r="D746" s="747"/>
      <c r="E746" s="747"/>
      <c r="F746" s="747"/>
      <c r="G746" s="1029"/>
      <c r="H746" s="1029"/>
    </row>
    <row r="747" spans="4:8" ht="12.75" customHeight="1">
      <c r="D747" s="747"/>
      <c r="E747" s="747"/>
      <c r="F747" s="747"/>
      <c r="G747" s="1029"/>
      <c r="H747" s="1029"/>
    </row>
    <row r="748" spans="4:8" ht="12.75" customHeight="1">
      <c r="D748" s="747"/>
      <c r="E748" s="747"/>
      <c r="F748" s="747"/>
      <c r="G748" s="1029"/>
      <c r="H748" s="1029"/>
    </row>
    <row r="749" spans="4:8" ht="12.75" customHeight="1">
      <c r="D749" s="747"/>
      <c r="E749" s="747"/>
      <c r="F749" s="747"/>
      <c r="G749" s="1029"/>
      <c r="H749" s="1029"/>
    </row>
    <row r="750" spans="4:8" ht="12.75" customHeight="1">
      <c r="D750" s="747"/>
      <c r="E750" s="747"/>
      <c r="F750" s="747"/>
      <c r="G750" s="1029"/>
      <c r="H750" s="1029"/>
    </row>
    <row r="751" spans="4:8" ht="12.75" customHeight="1">
      <c r="D751" s="747"/>
      <c r="E751" s="747"/>
      <c r="F751" s="747"/>
      <c r="G751" s="1029"/>
      <c r="H751" s="1029"/>
    </row>
    <row r="752" spans="4:8" ht="12.75" customHeight="1">
      <c r="D752" s="747"/>
      <c r="E752" s="747"/>
      <c r="F752" s="747"/>
      <c r="G752" s="1029"/>
      <c r="H752" s="1029"/>
    </row>
    <row r="753" spans="4:8" ht="12.75" customHeight="1">
      <c r="D753" s="747"/>
      <c r="E753" s="747"/>
      <c r="F753" s="747"/>
      <c r="G753" s="1029"/>
      <c r="H753" s="1029"/>
    </row>
    <row r="754" spans="4:8" ht="12.75" customHeight="1">
      <c r="D754" s="747"/>
      <c r="E754" s="747"/>
      <c r="F754" s="747"/>
      <c r="G754" s="1029"/>
      <c r="H754" s="1029"/>
    </row>
    <row r="755" spans="4:8" ht="12.75" customHeight="1">
      <c r="D755" s="747"/>
      <c r="E755" s="747"/>
      <c r="F755" s="747"/>
      <c r="G755" s="1029"/>
      <c r="H755" s="1029"/>
    </row>
    <row r="756" spans="4:8" ht="12.75" customHeight="1">
      <c r="D756" s="747"/>
      <c r="E756" s="747"/>
      <c r="F756" s="747"/>
      <c r="G756" s="1029"/>
      <c r="H756" s="1029"/>
    </row>
    <row r="757" spans="4:8" ht="12.75" customHeight="1">
      <c r="D757" s="747"/>
      <c r="E757" s="747"/>
      <c r="F757" s="747"/>
      <c r="G757" s="1029"/>
      <c r="H757" s="1029"/>
    </row>
    <row r="758" spans="4:8" ht="12.75" customHeight="1">
      <c r="D758" s="747"/>
      <c r="E758" s="747"/>
      <c r="F758" s="747"/>
      <c r="G758" s="1029"/>
      <c r="H758" s="1029"/>
    </row>
    <row r="759" spans="4:8" ht="12.75" customHeight="1">
      <c r="D759" s="747"/>
      <c r="E759" s="747"/>
      <c r="F759" s="747"/>
      <c r="G759" s="1029"/>
      <c r="H759" s="1029"/>
    </row>
    <row r="760" spans="4:8" ht="12.75" customHeight="1">
      <c r="D760" s="747"/>
      <c r="E760" s="747"/>
      <c r="F760" s="747"/>
      <c r="G760" s="1029"/>
      <c r="H760" s="1029"/>
    </row>
    <row r="761" spans="4:8" ht="12.75" customHeight="1">
      <c r="D761" s="747"/>
      <c r="E761" s="747"/>
      <c r="F761" s="747"/>
      <c r="G761" s="1029"/>
      <c r="H761" s="1029"/>
    </row>
    <row r="762" spans="4:8" ht="12.75" customHeight="1">
      <c r="D762" s="747"/>
      <c r="E762" s="747"/>
      <c r="F762" s="747"/>
      <c r="G762" s="1029"/>
      <c r="H762" s="1029"/>
    </row>
    <row r="763" spans="4:8" ht="12.75" customHeight="1">
      <c r="D763" s="747"/>
      <c r="E763" s="747"/>
      <c r="F763" s="747"/>
      <c r="G763" s="1029"/>
      <c r="H763" s="1029"/>
    </row>
    <row r="764" spans="4:8" ht="12.75" customHeight="1">
      <c r="D764" s="747"/>
      <c r="E764" s="747"/>
      <c r="F764" s="747"/>
      <c r="G764" s="1029"/>
      <c r="H764" s="1029"/>
    </row>
    <row r="765" spans="4:8" ht="12.75" customHeight="1">
      <c r="D765" s="747"/>
      <c r="E765" s="747"/>
      <c r="F765" s="747"/>
      <c r="G765" s="1029"/>
      <c r="H765" s="1029"/>
    </row>
    <row r="766" spans="4:8" ht="12.75" customHeight="1">
      <c r="D766" s="747"/>
      <c r="E766" s="747"/>
      <c r="F766" s="747"/>
      <c r="G766" s="1029"/>
      <c r="H766" s="1029"/>
    </row>
    <row r="767" spans="4:8" ht="12.75" customHeight="1">
      <c r="D767" s="747"/>
      <c r="E767" s="747"/>
      <c r="F767" s="747"/>
      <c r="G767" s="1029"/>
      <c r="H767" s="1029"/>
    </row>
    <row r="768" spans="4:8" ht="12.75" customHeight="1">
      <c r="D768" s="747"/>
      <c r="E768" s="747"/>
      <c r="F768" s="747"/>
      <c r="G768" s="1029"/>
      <c r="H768" s="1029"/>
    </row>
    <row r="769" spans="4:8" ht="12.75" customHeight="1">
      <c r="D769" s="747"/>
      <c r="E769" s="747"/>
      <c r="F769" s="747"/>
      <c r="G769" s="1029"/>
      <c r="H769" s="1029"/>
    </row>
    <row r="770" spans="4:8" ht="12.75" customHeight="1">
      <c r="D770" s="747"/>
      <c r="E770" s="747"/>
      <c r="F770" s="747"/>
      <c r="G770" s="1029"/>
      <c r="H770" s="1029"/>
    </row>
    <row r="771" spans="4:8" ht="12.75" customHeight="1">
      <c r="D771" s="747"/>
      <c r="E771" s="747"/>
      <c r="F771" s="747"/>
      <c r="G771" s="1029"/>
      <c r="H771" s="1029"/>
    </row>
    <row r="772" spans="4:8" ht="12.75" customHeight="1">
      <c r="D772" s="747"/>
      <c r="E772" s="747"/>
      <c r="F772" s="747"/>
      <c r="G772" s="1029"/>
      <c r="H772" s="1029"/>
    </row>
    <row r="773" spans="4:8" ht="12.75" customHeight="1">
      <c r="D773" s="747"/>
      <c r="E773" s="747"/>
      <c r="F773" s="747"/>
      <c r="G773" s="1029"/>
      <c r="H773" s="1029"/>
    </row>
    <row r="774" spans="4:8" ht="12.75" customHeight="1">
      <c r="D774" s="747"/>
      <c r="E774" s="747"/>
      <c r="F774" s="747"/>
      <c r="G774" s="1029"/>
      <c r="H774" s="1029"/>
    </row>
    <row r="775" spans="4:8" ht="12.75" customHeight="1">
      <c r="D775" s="747"/>
      <c r="E775" s="747"/>
      <c r="F775" s="747"/>
      <c r="G775" s="1029"/>
      <c r="H775" s="1029"/>
    </row>
    <row r="776" spans="4:8" ht="12.75" customHeight="1">
      <c r="D776" s="747"/>
      <c r="E776" s="747"/>
      <c r="F776" s="747"/>
      <c r="G776" s="1029"/>
      <c r="H776" s="1029"/>
    </row>
    <row r="777" spans="4:8" ht="12.75" customHeight="1">
      <c r="D777" s="747"/>
      <c r="E777" s="747"/>
      <c r="F777" s="747"/>
      <c r="G777" s="1029"/>
      <c r="H777" s="1029"/>
    </row>
    <row r="778" spans="4:8" ht="12.75" customHeight="1">
      <c r="D778" s="747"/>
      <c r="E778" s="747"/>
      <c r="F778" s="747"/>
      <c r="G778" s="1029"/>
      <c r="H778" s="1029"/>
    </row>
    <row r="779" spans="4:8" ht="12.75" customHeight="1">
      <c r="D779" s="747"/>
      <c r="E779" s="747"/>
      <c r="F779" s="747"/>
      <c r="G779" s="1029"/>
      <c r="H779" s="1029"/>
    </row>
    <row r="780" spans="4:8" ht="12.75" customHeight="1">
      <c r="D780" s="747"/>
      <c r="E780" s="747"/>
      <c r="F780" s="747"/>
      <c r="G780" s="1029"/>
      <c r="H780" s="1029"/>
    </row>
    <row r="781" spans="4:8" ht="12.75" customHeight="1">
      <c r="D781" s="747"/>
      <c r="E781" s="747"/>
      <c r="F781" s="747"/>
      <c r="G781" s="1029"/>
      <c r="H781" s="1029"/>
    </row>
    <row r="782" spans="4:8" ht="12.75" customHeight="1">
      <c r="D782" s="747"/>
      <c r="E782" s="747"/>
      <c r="F782" s="747"/>
      <c r="G782" s="1029"/>
      <c r="H782" s="1029"/>
    </row>
    <row r="783" spans="4:8" ht="12.75" customHeight="1">
      <c r="D783" s="747"/>
      <c r="E783" s="747"/>
      <c r="F783" s="747"/>
      <c r="G783" s="1029"/>
      <c r="H783" s="1029"/>
    </row>
    <row r="784" spans="4:8" ht="12.75" customHeight="1">
      <c r="D784" s="747"/>
      <c r="E784" s="747"/>
      <c r="F784" s="747"/>
      <c r="G784" s="1029"/>
      <c r="H784" s="1029"/>
    </row>
    <row r="785" spans="4:8" ht="12.75" customHeight="1">
      <c r="D785" s="747"/>
      <c r="E785" s="747"/>
      <c r="F785" s="747"/>
      <c r="G785" s="1029"/>
      <c r="H785" s="1029"/>
    </row>
    <row r="786" spans="4:8" ht="12.75" customHeight="1">
      <c r="D786" s="747"/>
      <c r="E786" s="747"/>
      <c r="F786" s="747"/>
      <c r="G786" s="1029"/>
      <c r="H786" s="1029"/>
    </row>
    <row r="787" spans="4:8" ht="12.75" customHeight="1">
      <c r="D787" s="747"/>
      <c r="E787" s="747"/>
      <c r="F787" s="747"/>
      <c r="G787" s="1029"/>
      <c r="H787" s="1029"/>
    </row>
    <row r="788" spans="4:8" ht="12.75" customHeight="1">
      <c r="D788" s="747"/>
      <c r="E788" s="747"/>
      <c r="F788" s="747"/>
      <c r="G788" s="1029"/>
      <c r="H788" s="1029"/>
    </row>
    <row r="789" spans="4:8" ht="12.75" customHeight="1">
      <c r="D789" s="747"/>
      <c r="E789" s="747"/>
      <c r="F789" s="747"/>
      <c r="G789" s="1029"/>
      <c r="H789" s="1029"/>
    </row>
    <row r="790" spans="4:8" ht="12.75" customHeight="1">
      <c r="D790" s="747"/>
      <c r="E790" s="747"/>
      <c r="F790" s="747"/>
      <c r="G790" s="1029"/>
      <c r="H790" s="1029"/>
    </row>
    <row r="791" spans="4:8" ht="12.75" customHeight="1">
      <c r="D791" s="747"/>
      <c r="E791" s="747"/>
      <c r="F791" s="747"/>
      <c r="G791" s="1029"/>
      <c r="H791" s="1029"/>
    </row>
    <row r="792" spans="4:8" ht="12.75" customHeight="1">
      <c r="D792" s="747"/>
      <c r="E792" s="747"/>
      <c r="F792" s="747"/>
      <c r="G792" s="1029"/>
      <c r="H792" s="1029"/>
    </row>
    <row r="793" spans="4:8" ht="12.75" customHeight="1">
      <c r="D793" s="747"/>
      <c r="E793" s="747"/>
      <c r="F793" s="747"/>
      <c r="G793" s="1029"/>
      <c r="H793" s="1029"/>
    </row>
    <row r="794" spans="4:8" ht="12.75" customHeight="1">
      <c r="D794" s="747"/>
      <c r="E794" s="747"/>
      <c r="F794" s="747"/>
      <c r="G794" s="1029"/>
      <c r="H794" s="1029"/>
    </row>
    <row r="795" spans="4:8" ht="12.75" customHeight="1">
      <c r="D795" s="747"/>
      <c r="E795" s="747"/>
      <c r="F795" s="747"/>
      <c r="G795" s="1029"/>
      <c r="H795" s="1029"/>
    </row>
    <row r="796" spans="4:8" ht="12.75" customHeight="1">
      <c r="D796" s="747"/>
      <c r="E796" s="747"/>
      <c r="F796" s="747"/>
      <c r="G796" s="1029"/>
      <c r="H796" s="1029"/>
    </row>
    <row r="797" spans="4:8" ht="12.75" customHeight="1">
      <c r="D797" s="747"/>
      <c r="E797" s="747"/>
      <c r="F797" s="747"/>
      <c r="G797" s="1029"/>
      <c r="H797" s="1029"/>
    </row>
    <row r="798" spans="4:8" ht="12.75" customHeight="1">
      <c r="D798" s="747"/>
      <c r="E798" s="747"/>
      <c r="F798" s="747"/>
      <c r="G798" s="1029"/>
      <c r="H798" s="1029"/>
    </row>
    <row r="799" spans="4:8" ht="12.75" customHeight="1">
      <c r="D799" s="747"/>
      <c r="E799" s="747"/>
      <c r="F799" s="747"/>
      <c r="G799" s="1029"/>
      <c r="H799" s="1029"/>
    </row>
    <row r="800" spans="4:8" ht="12.75" customHeight="1">
      <c r="D800" s="747"/>
      <c r="E800" s="747"/>
      <c r="F800" s="747"/>
      <c r="G800" s="1029"/>
      <c r="H800" s="1029"/>
    </row>
    <row r="801" spans="4:8" ht="12.75" customHeight="1">
      <c r="D801" s="747"/>
      <c r="E801" s="747"/>
      <c r="F801" s="747"/>
      <c r="G801" s="1029"/>
      <c r="H801" s="1029"/>
    </row>
    <row r="802" spans="4:8" ht="12.75" customHeight="1">
      <c r="D802" s="747"/>
      <c r="E802" s="747"/>
      <c r="F802" s="747"/>
      <c r="G802" s="1029"/>
      <c r="H802" s="1029"/>
    </row>
    <row r="803" spans="4:8" ht="12.75" customHeight="1">
      <c r="D803" s="747"/>
      <c r="E803" s="747"/>
      <c r="F803" s="747"/>
      <c r="G803" s="1029"/>
      <c r="H803" s="1029"/>
    </row>
    <row r="804" spans="4:8" ht="12.75" customHeight="1">
      <c r="D804" s="747"/>
      <c r="E804" s="747"/>
      <c r="F804" s="747"/>
      <c r="G804" s="1029"/>
      <c r="H804" s="1029"/>
    </row>
    <row r="805" spans="4:8" ht="12.75" customHeight="1">
      <c r="D805" s="747"/>
      <c r="E805" s="747"/>
      <c r="F805" s="747"/>
      <c r="G805" s="1029"/>
      <c r="H805" s="1029"/>
    </row>
    <row r="806" spans="4:8" ht="12.75" customHeight="1">
      <c r="D806" s="747"/>
      <c r="E806" s="747"/>
      <c r="F806" s="747"/>
      <c r="G806" s="1029"/>
      <c r="H806" s="1029"/>
    </row>
    <row r="807" spans="4:8" ht="12.75" customHeight="1">
      <c r="D807" s="747"/>
      <c r="E807" s="747"/>
      <c r="F807" s="747"/>
      <c r="G807" s="1029"/>
      <c r="H807" s="1029"/>
    </row>
    <row r="808" spans="4:8" ht="12.75" customHeight="1">
      <c r="D808" s="747"/>
      <c r="E808" s="747"/>
      <c r="F808" s="747"/>
      <c r="G808" s="1029"/>
      <c r="H808" s="1029"/>
    </row>
    <row r="809" spans="4:8" ht="12.75" customHeight="1">
      <c r="D809" s="747"/>
      <c r="E809" s="747"/>
      <c r="F809" s="747"/>
      <c r="G809" s="1029"/>
      <c r="H809" s="1029"/>
    </row>
    <row r="810" spans="4:8" ht="12.75" customHeight="1">
      <c r="D810" s="747"/>
      <c r="E810" s="747"/>
      <c r="F810" s="747"/>
      <c r="G810" s="1029"/>
      <c r="H810" s="1029"/>
    </row>
    <row r="811" spans="4:8" ht="12.75" customHeight="1">
      <c r="D811" s="747"/>
      <c r="E811" s="747"/>
      <c r="F811" s="747"/>
      <c r="G811" s="1029"/>
      <c r="H811" s="1029"/>
    </row>
    <row r="812" spans="4:8" ht="12.75" customHeight="1">
      <c r="D812" s="747"/>
      <c r="E812" s="747"/>
      <c r="F812" s="747"/>
      <c r="G812" s="1029"/>
      <c r="H812" s="1029"/>
    </row>
    <row r="813" spans="4:8" ht="12.75" customHeight="1">
      <c r="D813" s="747"/>
      <c r="E813" s="747"/>
      <c r="F813" s="747"/>
      <c r="G813" s="1029"/>
      <c r="H813" s="1029"/>
    </row>
    <row r="814" spans="4:8" ht="12.75" customHeight="1">
      <c r="D814" s="747"/>
      <c r="E814" s="747"/>
      <c r="F814" s="747"/>
      <c r="G814" s="1029"/>
      <c r="H814" s="1029"/>
    </row>
    <row r="815" spans="4:8" ht="12.75" customHeight="1">
      <c r="D815" s="747"/>
      <c r="E815" s="747"/>
      <c r="F815" s="747"/>
      <c r="G815" s="1029"/>
      <c r="H815" s="1029"/>
    </row>
    <row r="816" spans="4:8" ht="12.75" customHeight="1">
      <c r="D816" s="747"/>
      <c r="E816" s="747"/>
      <c r="F816" s="747"/>
      <c r="G816" s="1029"/>
      <c r="H816" s="1029"/>
    </row>
    <row r="817" spans="4:8" ht="12.75" customHeight="1">
      <c r="D817" s="747"/>
      <c r="E817" s="747"/>
      <c r="F817" s="747"/>
      <c r="G817" s="1029"/>
      <c r="H817" s="1029"/>
    </row>
    <row r="818" spans="4:8" ht="12.75" customHeight="1">
      <c r="D818" s="747"/>
      <c r="E818" s="747"/>
      <c r="F818" s="747"/>
      <c r="G818" s="1029"/>
      <c r="H818" s="1029"/>
    </row>
    <row r="819" spans="4:8" ht="12.75" customHeight="1">
      <c r="D819" s="747"/>
      <c r="E819" s="747"/>
      <c r="F819" s="747"/>
      <c r="G819" s="1029"/>
      <c r="H819" s="1029"/>
    </row>
    <row r="820" spans="4:8" ht="12.75" customHeight="1">
      <c r="D820" s="747"/>
      <c r="E820" s="747"/>
      <c r="F820" s="747"/>
      <c r="G820" s="1029"/>
      <c r="H820" s="1029"/>
    </row>
    <row r="821" spans="4:8" ht="12.75" customHeight="1">
      <c r="D821" s="747"/>
      <c r="E821" s="747"/>
      <c r="F821" s="747"/>
      <c r="G821" s="1029"/>
      <c r="H821" s="1029"/>
    </row>
    <row r="822" spans="4:8" ht="12.75" customHeight="1">
      <c r="D822" s="747"/>
      <c r="E822" s="747"/>
      <c r="F822" s="747"/>
      <c r="G822" s="1029"/>
      <c r="H822" s="1029"/>
    </row>
    <row r="823" spans="4:8" ht="12.75" customHeight="1">
      <c r="D823" s="747"/>
      <c r="E823" s="747"/>
      <c r="F823" s="747"/>
      <c r="G823" s="1029"/>
      <c r="H823" s="1029"/>
    </row>
    <row r="824" spans="4:8" ht="12.75" customHeight="1">
      <c r="D824" s="747"/>
      <c r="E824" s="747"/>
      <c r="F824" s="747"/>
      <c r="G824" s="1029"/>
      <c r="H824" s="1029"/>
    </row>
    <row r="825" spans="4:8" ht="12.75" customHeight="1">
      <c r="D825" s="747"/>
      <c r="E825" s="747"/>
      <c r="F825" s="747"/>
      <c r="G825" s="1029"/>
      <c r="H825" s="1029"/>
    </row>
    <row r="826" spans="4:8" ht="12.75" customHeight="1">
      <c r="D826" s="747"/>
      <c r="E826" s="747"/>
      <c r="F826" s="747"/>
      <c r="G826" s="1029"/>
      <c r="H826" s="1029"/>
    </row>
    <row r="827" spans="4:8" ht="12.75" customHeight="1">
      <c r="D827" s="747"/>
      <c r="E827" s="747"/>
      <c r="F827" s="747"/>
      <c r="G827" s="1029"/>
      <c r="H827" s="1029"/>
    </row>
    <row r="828" spans="4:8" ht="12.75" customHeight="1">
      <c r="D828" s="747"/>
      <c r="E828" s="747"/>
      <c r="F828" s="747"/>
      <c r="G828" s="1029"/>
      <c r="H828" s="1029"/>
    </row>
    <row r="829" spans="4:8" ht="12.75" customHeight="1">
      <c r="D829" s="747"/>
      <c r="E829" s="747"/>
      <c r="F829" s="747"/>
      <c r="G829" s="1029"/>
      <c r="H829" s="1029"/>
    </row>
    <row r="830" spans="4:8" ht="12.75" customHeight="1">
      <c r="D830" s="747"/>
      <c r="E830" s="747"/>
      <c r="F830" s="747"/>
      <c r="G830" s="1029"/>
      <c r="H830" s="1029"/>
    </row>
    <row r="831" spans="4:8" ht="12.75" customHeight="1">
      <c r="D831" s="747"/>
      <c r="E831" s="747"/>
      <c r="F831" s="747"/>
      <c r="G831" s="1029"/>
      <c r="H831" s="1029"/>
    </row>
    <row r="832" spans="4:8" ht="12.75" customHeight="1">
      <c r="D832" s="747"/>
      <c r="E832" s="747"/>
      <c r="F832" s="747"/>
      <c r="G832" s="1029"/>
      <c r="H832" s="1029"/>
    </row>
    <row r="833" spans="4:8" ht="12.75" customHeight="1">
      <c r="D833" s="747"/>
      <c r="E833" s="747"/>
      <c r="F833" s="747"/>
      <c r="G833" s="1029"/>
      <c r="H833" s="1029"/>
    </row>
    <row r="834" spans="4:8" ht="12.75" customHeight="1">
      <c r="D834" s="747"/>
      <c r="E834" s="747"/>
      <c r="F834" s="747"/>
      <c r="G834" s="1029"/>
      <c r="H834" s="1029"/>
    </row>
    <row r="835" spans="4:8" ht="12.75" customHeight="1">
      <c r="D835" s="747"/>
      <c r="E835" s="747"/>
      <c r="F835" s="747"/>
      <c r="G835" s="1029"/>
      <c r="H835" s="1029"/>
    </row>
    <row r="836" spans="4:8" ht="12.75" customHeight="1">
      <c r="D836" s="747"/>
      <c r="E836" s="747"/>
      <c r="F836" s="747"/>
      <c r="G836" s="1029"/>
      <c r="H836" s="1029"/>
    </row>
    <row r="837" spans="4:8" ht="12.75" customHeight="1">
      <c r="D837" s="747"/>
      <c r="E837" s="747"/>
      <c r="F837" s="747"/>
      <c r="G837" s="1029"/>
      <c r="H837" s="1029"/>
    </row>
    <row r="838" spans="4:8" ht="12.75" customHeight="1">
      <c r="D838" s="747"/>
      <c r="E838" s="747"/>
      <c r="F838" s="747"/>
      <c r="G838" s="1029"/>
      <c r="H838" s="1029"/>
    </row>
    <row r="839" spans="4:8" ht="12.75" customHeight="1">
      <c r="D839" s="747"/>
      <c r="E839" s="747"/>
      <c r="F839" s="747"/>
      <c r="G839" s="1029"/>
      <c r="H839" s="1029"/>
    </row>
    <row r="840" spans="4:8" ht="12.75" customHeight="1">
      <c r="D840" s="747"/>
      <c r="E840" s="747"/>
      <c r="F840" s="747"/>
      <c r="G840" s="1029"/>
      <c r="H840" s="1029"/>
    </row>
    <row r="841" spans="4:8" ht="12.75" customHeight="1">
      <c r="D841" s="747"/>
      <c r="E841" s="747"/>
      <c r="F841" s="747"/>
      <c r="G841" s="1029"/>
      <c r="H841" s="1029"/>
    </row>
    <row r="842" spans="4:8" ht="12.75" customHeight="1">
      <c r="D842" s="747"/>
      <c r="E842" s="747"/>
      <c r="F842" s="747"/>
      <c r="G842" s="1029"/>
      <c r="H842" s="1029"/>
    </row>
    <row r="843" spans="4:8" ht="12.75" customHeight="1">
      <c r="D843" s="747"/>
      <c r="E843" s="747"/>
      <c r="F843" s="747"/>
      <c r="G843" s="1029"/>
      <c r="H843" s="1029"/>
    </row>
    <row r="844" spans="4:8" ht="12.75" customHeight="1">
      <c r="D844" s="747"/>
      <c r="E844" s="747"/>
      <c r="F844" s="747"/>
      <c r="G844" s="1029"/>
      <c r="H844" s="1029"/>
    </row>
    <row r="845" spans="4:8" ht="12.75" customHeight="1">
      <c r="D845" s="747"/>
      <c r="E845" s="747"/>
      <c r="F845" s="747"/>
      <c r="G845" s="1029"/>
      <c r="H845" s="1029"/>
    </row>
    <row r="846" spans="4:8" ht="12.75" customHeight="1">
      <c r="D846" s="747"/>
      <c r="E846" s="747"/>
      <c r="F846" s="747"/>
      <c r="G846" s="1029"/>
      <c r="H846" s="1029"/>
    </row>
    <row r="847" spans="4:8" ht="12.75" customHeight="1">
      <c r="D847" s="747"/>
      <c r="E847" s="747"/>
      <c r="F847" s="747"/>
      <c r="G847" s="1029"/>
      <c r="H847" s="1029"/>
    </row>
    <row r="848" spans="4:8" ht="12.75" customHeight="1">
      <c r="D848" s="747"/>
      <c r="E848" s="747"/>
      <c r="F848" s="747"/>
      <c r="G848" s="1029"/>
      <c r="H848" s="1029"/>
    </row>
    <row r="849" spans="4:8" ht="12.75" customHeight="1">
      <c r="D849" s="747"/>
      <c r="E849" s="747"/>
      <c r="F849" s="747"/>
      <c r="G849" s="1029"/>
      <c r="H849" s="1029"/>
    </row>
    <row r="850" spans="4:8" ht="12.75" customHeight="1">
      <c r="D850" s="747"/>
      <c r="E850" s="747"/>
      <c r="F850" s="747"/>
      <c r="G850" s="1029"/>
      <c r="H850" s="1029"/>
    </row>
    <row r="851" spans="4:8" ht="12.75" customHeight="1">
      <c r="D851" s="747"/>
      <c r="E851" s="747"/>
      <c r="F851" s="747"/>
      <c r="G851" s="1029"/>
      <c r="H851" s="1029"/>
    </row>
    <row r="852" spans="4:8" ht="12.75" customHeight="1">
      <c r="D852" s="747"/>
      <c r="E852" s="747"/>
      <c r="F852" s="747"/>
      <c r="G852" s="1029"/>
      <c r="H852" s="1029"/>
    </row>
    <row r="853" spans="4:8" ht="12.75" customHeight="1">
      <c r="D853" s="747"/>
      <c r="E853" s="747"/>
      <c r="F853" s="747"/>
      <c r="G853" s="1029"/>
      <c r="H853" s="1029"/>
    </row>
    <row r="854" spans="4:8" ht="12.75" customHeight="1">
      <c r="D854" s="747"/>
      <c r="E854" s="747"/>
      <c r="F854" s="747"/>
      <c r="G854" s="1029"/>
      <c r="H854" s="1029"/>
    </row>
    <row r="855" spans="4:8" ht="12.75" customHeight="1">
      <c r="D855" s="747"/>
      <c r="E855" s="747"/>
      <c r="F855" s="747"/>
      <c r="G855" s="1029"/>
      <c r="H855" s="1029"/>
    </row>
    <row r="856" spans="4:8" ht="12.75" customHeight="1">
      <c r="D856" s="747"/>
      <c r="E856" s="747"/>
      <c r="F856" s="747"/>
      <c r="G856" s="1029"/>
      <c r="H856" s="1029"/>
    </row>
    <row r="857" spans="4:8" ht="12.75" customHeight="1">
      <c r="D857" s="747"/>
      <c r="E857" s="747"/>
      <c r="F857" s="747"/>
      <c r="G857" s="1029"/>
      <c r="H857" s="1029"/>
    </row>
    <row r="858" spans="4:8" ht="12.75" customHeight="1">
      <c r="D858" s="747"/>
      <c r="E858" s="747"/>
      <c r="F858" s="747"/>
      <c r="G858" s="1029"/>
      <c r="H858" s="1029"/>
    </row>
    <row r="859" spans="4:8" ht="12.75" customHeight="1">
      <c r="D859" s="747"/>
      <c r="E859" s="747"/>
      <c r="F859" s="747"/>
      <c r="G859" s="1029"/>
      <c r="H859" s="1029"/>
    </row>
    <row r="860" spans="4:8" ht="12.75" customHeight="1">
      <c r="D860" s="747"/>
      <c r="E860" s="747"/>
      <c r="F860" s="747"/>
      <c r="G860" s="1029"/>
      <c r="H860" s="1029"/>
    </row>
    <row r="861" spans="4:8" ht="12.75" customHeight="1">
      <c r="D861" s="747"/>
      <c r="E861" s="747"/>
      <c r="F861" s="747"/>
      <c r="G861" s="1029"/>
      <c r="H861" s="1029"/>
    </row>
    <row r="862" spans="4:8" ht="12.75" customHeight="1">
      <c r="D862" s="747"/>
      <c r="E862" s="747"/>
      <c r="F862" s="747"/>
      <c r="G862" s="1029"/>
      <c r="H862" s="1029"/>
    </row>
    <row r="863" spans="4:8" ht="12.75" customHeight="1">
      <c r="D863" s="747"/>
      <c r="E863" s="747"/>
      <c r="F863" s="747"/>
      <c r="G863" s="1029"/>
      <c r="H863" s="1029"/>
    </row>
    <row r="864" spans="4:8" ht="12.75" customHeight="1">
      <c r="D864" s="747"/>
      <c r="E864" s="747"/>
      <c r="F864" s="747"/>
      <c r="G864" s="1029"/>
      <c r="H864" s="1029"/>
    </row>
    <row r="865" spans="4:8" ht="12.75" customHeight="1">
      <c r="D865" s="747"/>
      <c r="E865" s="747"/>
      <c r="F865" s="747"/>
      <c r="G865" s="1029"/>
      <c r="H865" s="1029"/>
    </row>
    <row r="866" spans="4:8" ht="12.75" customHeight="1">
      <c r="D866" s="747"/>
      <c r="E866" s="747"/>
      <c r="F866" s="747"/>
      <c r="G866" s="1029"/>
      <c r="H866" s="1029"/>
    </row>
    <row r="867" spans="4:8" ht="12.75" customHeight="1">
      <c r="D867" s="747"/>
      <c r="E867" s="747"/>
      <c r="F867" s="747"/>
      <c r="G867" s="1029"/>
      <c r="H867" s="1029"/>
    </row>
    <row r="868" spans="4:8" ht="12.75" customHeight="1">
      <c r="D868" s="747"/>
      <c r="E868" s="747"/>
      <c r="F868" s="747"/>
      <c r="G868" s="1029"/>
      <c r="H868" s="1029"/>
    </row>
    <row r="869" spans="4:8" ht="12.75" customHeight="1">
      <c r="D869" s="747"/>
      <c r="E869" s="747"/>
      <c r="F869" s="747"/>
      <c r="G869" s="1029"/>
      <c r="H869" s="1029"/>
    </row>
    <row r="870" spans="4:8" ht="12.75" customHeight="1">
      <c r="D870" s="747"/>
      <c r="E870" s="747"/>
      <c r="F870" s="747"/>
      <c r="G870" s="1029"/>
      <c r="H870" s="1029"/>
    </row>
    <row r="871" spans="4:8" ht="12.75" customHeight="1">
      <c r="D871" s="747"/>
      <c r="E871" s="747"/>
      <c r="F871" s="747"/>
      <c r="G871" s="1029"/>
      <c r="H871" s="1029"/>
    </row>
    <row r="872" spans="4:8" ht="12.75" customHeight="1">
      <c r="D872" s="747"/>
      <c r="E872" s="747"/>
      <c r="F872" s="747"/>
      <c r="G872" s="1029"/>
      <c r="H872" s="1029"/>
    </row>
    <row r="873" spans="4:8" ht="12.75" customHeight="1">
      <c r="D873" s="747"/>
      <c r="E873" s="747"/>
      <c r="F873" s="747"/>
      <c r="G873" s="1029"/>
      <c r="H873" s="1029"/>
    </row>
    <row r="874" spans="4:8" ht="12.75" customHeight="1">
      <c r="D874" s="747"/>
      <c r="E874" s="747"/>
      <c r="F874" s="747"/>
      <c r="G874" s="1029"/>
      <c r="H874" s="1029"/>
    </row>
    <row r="875" spans="4:8" ht="12.75" customHeight="1">
      <c r="D875" s="747"/>
      <c r="E875" s="747"/>
      <c r="F875" s="747"/>
      <c r="G875" s="1029"/>
      <c r="H875" s="1029"/>
    </row>
    <row r="876" spans="4:8" ht="12.75" customHeight="1">
      <c r="D876" s="747"/>
      <c r="E876" s="747"/>
      <c r="F876" s="747"/>
      <c r="G876" s="1029"/>
      <c r="H876" s="1029"/>
    </row>
    <row r="877" spans="4:8" ht="12.75" customHeight="1">
      <c r="D877" s="747"/>
      <c r="E877" s="747"/>
      <c r="F877" s="747"/>
      <c r="G877" s="1029"/>
      <c r="H877" s="1029"/>
    </row>
    <row r="878" spans="4:8" ht="12.75" customHeight="1">
      <c r="D878" s="747"/>
      <c r="E878" s="747"/>
      <c r="F878" s="747"/>
      <c r="G878" s="1029"/>
      <c r="H878" s="1029"/>
    </row>
    <row r="879" spans="4:8" ht="12.75" customHeight="1">
      <c r="D879" s="747"/>
      <c r="E879" s="747"/>
      <c r="F879" s="747"/>
      <c r="G879" s="1029"/>
      <c r="H879" s="1029"/>
    </row>
    <row r="880" spans="4:8" ht="12.75" customHeight="1">
      <c r="D880" s="747"/>
      <c r="E880" s="747"/>
      <c r="F880" s="747"/>
      <c r="G880" s="1029"/>
      <c r="H880" s="1029"/>
    </row>
    <row r="881" spans="4:8" ht="12.75" customHeight="1">
      <c r="D881" s="747"/>
      <c r="E881" s="747"/>
      <c r="F881" s="747"/>
      <c r="G881" s="1029"/>
      <c r="H881" s="1029"/>
    </row>
    <row r="882" spans="4:8" ht="12.75" customHeight="1">
      <c r="D882" s="747"/>
      <c r="E882" s="747"/>
      <c r="F882" s="747"/>
      <c r="G882" s="1029"/>
      <c r="H882" s="1029"/>
    </row>
    <row r="883" spans="4:8" ht="12.75" customHeight="1">
      <c r="D883" s="747"/>
      <c r="E883" s="747"/>
      <c r="F883" s="747"/>
      <c r="G883" s="1029"/>
      <c r="H883" s="1029"/>
    </row>
    <row r="884" spans="4:8" ht="12.75" customHeight="1">
      <c r="D884" s="747"/>
      <c r="E884" s="747"/>
      <c r="F884" s="747"/>
      <c r="G884" s="1029"/>
      <c r="H884" s="1029"/>
    </row>
    <row r="885" spans="4:8" ht="12.75" customHeight="1">
      <c r="D885" s="747"/>
      <c r="E885" s="747"/>
      <c r="F885" s="747"/>
      <c r="G885" s="1029"/>
      <c r="H885" s="1029"/>
    </row>
    <row r="886" spans="4:8" ht="12.75" customHeight="1">
      <c r="D886" s="747"/>
      <c r="E886" s="747"/>
      <c r="F886" s="747"/>
      <c r="G886" s="1029"/>
      <c r="H886" s="1029"/>
    </row>
    <row r="887" spans="4:8" ht="12.75" customHeight="1">
      <c r="D887" s="747"/>
      <c r="E887" s="747"/>
      <c r="F887" s="747"/>
      <c r="G887" s="1029"/>
      <c r="H887" s="1029"/>
    </row>
    <row r="888" spans="4:8" ht="12.75" customHeight="1">
      <c r="D888" s="747"/>
      <c r="E888" s="747"/>
      <c r="F888" s="747"/>
      <c r="G888" s="1029"/>
      <c r="H888" s="1029"/>
    </row>
    <row r="889" spans="4:8" ht="12.75" customHeight="1">
      <c r="D889" s="747"/>
      <c r="E889" s="747"/>
      <c r="F889" s="747"/>
      <c r="G889" s="1029"/>
      <c r="H889" s="1029"/>
    </row>
    <row r="890" spans="4:8" ht="12.75" customHeight="1">
      <c r="D890" s="747"/>
      <c r="E890" s="747"/>
      <c r="F890" s="747"/>
      <c r="G890" s="1029"/>
      <c r="H890" s="1029"/>
    </row>
    <row r="891" spans="4:8" ht="12.75" customHeight="1">
      <c r="D891" s="747"/>
      <c r="E891" s="747"/>
      <c r="F891" s="747"/>
      <c r="G891" s="1029"/>
      <c r="H891" s="1029"/>
    </row>
    <row r="892" spans="4:8" ht="12.75" customHeight="1">
      <c r="D892" s="747"/>
      <c r="E892" s="747"/>
      <c r="F892" s="747"/>
      <c r="G892" s="1029"/>
      <c r="H892" s="1029"/>
    </row>
    <row r="893" spans="4:8" ht="12.75" customHeight="1">
      <c r="D893" s="747"/>
      <c r="E893" s="747"/>
      <c r="F893" s="747"/>
      <c r="G893" s="1029"/>
      <c r="H893" s="1029"/>
    </row>
    <row r="894" spans="4:8" ht="12.75" customHeight="1">
      <c r="D894" s="747"/>
      <c r="E894" s="747"/>
      <c r="F894" s="747"/>
      <c r="G894" s="1029"/>
      <c r="H894" s="1029"/>
    </row>
    <row r="895" spans="4:8" ht="12.75" customHeight="1">
      <c r="D895" s="747"/>
      <c r="E895" s="747"/>
      <c r="F895" s="747"/>
      <c r="G895" s="1029"/>
      <c r="H895" s="1029"/>
    </row>
    <row r="896" spans="4:8" ht="12.75" customHeight="1">
      <c r="D896" s="747"/>
      <c r="E896" s="747"/>
      <c r="F896" s="747"/>
      <c r="G896" s="1029"/>
      <c r="H896" s="1029"/>
    </row>
    <row r="897" spans="4:8" ht="12.75" customHeight="1">
      <c r="D897" s="747"/>
      <c r="E897" s="747"/>
      <c r="F897" s="747"/>
      <c r="G897" s="1029"/>
      <c r="H897" s="1029"/>
    </row>
    <row r="898" spans="4:8" ht="12.75" customHeight="1">
      <c r="D898" s="747"/>
      <c r="E898" s="747"/>
      <c r="F898" s="747"/>
      <c r="G898" s="1029"/>
      <c r="H898" s="1029"/>
    </row>
    <row r="899" spans="4:8" ht="12.75" customHeight="1">
      <c r="D899" s="747"/>
      <c r="E899" s="747"/>
      <c r="F899" s="747"/>
      <c r="G899" s="1029"/>
      <c r="H899" s="1029"/>
    </row>
    <row r="900" spans="4:8" ht="12.75" customHeight="1">
      <c r="D900" s="747"/>
      <c r="E900" s="747"/>
      <c r="F900" s="747"/>
      <c r="G900" s="1029"/>
      <c r="H900" s="1029"/>
    </row>
    <row r="901" spans="4:8" ht="12.75" customHeight="1">
      <c r="D901" s="747"/>
      <c r="E901" s="747"/>
      <c r="F901" s="747"/>
      <c r="G901" s="1029"/>
      <c r="H901" s="1029"/>
    </row>
    <row r="902" spans="4:8" ht="12.75" customHeight="1">
      <c r="D902" s="747"/>
      <c r="E902" s="747"/>
      <c r="F902" s="747"/>
      <c r="G902" s="1029"/>
      <c r="H902" s="1029"/>
    </row>
    <row r="903" spans="4:8" ht="12.75" customHeight="1">
      <c r="D903" s="747"/>
      <c r="E903" s="747"/>
      <c r="F903" s="747"/>
      <c r="G903" s="1029"/>
      <c r="H903" s="1029"/>
    </row>
    <row r="904" spans="4:8" ht="12.75" customHeight="1">
      <c r="D904" s="747"/>
      <c r="E904" s="747"/>
      <c r="F904" s="747"/>
      <c r="G904" s="1029"/>
      <c r="H904" s="1029"/>
    </row>
    <row r="905" spans="4:8" ht="12.75" customHeight="1">
      <c r="D905" s="747"/>
      <c r="E905" s="747"/>
      <c r="F905" s="747"/>
      <c r="G905" s="1029"/>
      <c r="H905" s="1029"/>
    </row>
    <row r="906" spans="4:8" ht="12.75" customHeight="1">
      <c r="D906" s="747"/>
      <c r="E906" s="747"/>
      <c r="F906" s="747"/>
      <c r="G906" s="1029"/>
      <c r="H906" s="1029"/>
    </row>
    <row r="907" spans="4:8" ht="12.75" customHeight="1">
      <c r="D907" s="747"/>
      <c r="E907" s="747"/>
      <c r="F907" s="747"/>
      <c r="G907" s="1029"/>
      <c r="H907" s="1029"/>
    </row>
    <row r="908" spans="4:8" ht="12.75" customHeight="1">
      <c r="D908" s="747"/>
      <c r="E908" s="747"/>
      <c r="F908" s="747"/>
      <c r="G908" s="1029"/>
      <c r="H908" s="1029"/>
    </row>
    <row r="909" spans="4:8" ht="12.75" customHeight="1">
      <c r="D909" s="747"/>
      <c r="E909" s="747"/>
      <c r="F909" s="747"/>
      <c r="G909" s="1029"/>
      <c r="H909" s="1029"/>
    </row>
    <row r="910" spans="4:8" ht="12.75" customHeight="1">
      <c r="D910" s="747"/>
      <c r="E910" s="747"/>
      <c r="F910" s="747"/>
      <c r="G910" s="1029"/>
      <c r="H910" s="1029"/>
    </row>
    <row r="911" spans="4:8" ht="12.75" customHeight="1">
      <c r="D911" s="747"/>
      <c r="E911" s="747"/>
      <c r="F911" s="747"/>
      <c r="G911" s="1029"/>
      <c r="H911" s="1029"/>
    </row>
    <row r="912" spans="4:8" ht="12.75" customHeight="1">
      <c r="D912" s="747"/>
      <c r="E912" s="747"/>
      <c r="F912" s="747"/>
      <c r="G912" s="1029"/>
      <c r="H912" s="1029"/>
    </row>
    <row r="913" spans="4:8" ht="12.75" customHeight="1">
      <c r="D913" s="747"/>
      <c r="E913" s="747"/>
      <c r="F913" s="747"/>
      <c r="G913" s="1029"/>
      <c r="H913" s="1029"/>
    </row>
    <row r="914" spans="4:8" ht="12.75" customHeight="1">
      <c r="D914" s="747"/>
      <c r="E914" s="747"/>
      <c r="F914" s="747"/>
      <c r="G914" s="1029"/>
      <c r="H914" s="1029"/>
    </row>
    <row r="915" spans="4:8" ht="12.75" customHeight="1">
      <c r="D915" s="747"/>
      <c r="E915" s="747"/>
      <c r="F915" s="747"/>
      <c r="G915" s="1029"/>
      <c r="H915" s="1029"/>
    </row>
    <row r="916" spans="4:8" ht="12.75" customHeight="1">
      <c r="D916" s="747"/>
      <c r="E916" s="747"/>
      <c r="F916" s="747"/>
      <c r="G916" s="1029"/>
      <c r="H916" s="1029"/>
    </row>
    <row r="917" spans="4:8" ht="12.75" customHeight="1">
      <c r="D917" s="747"/>
      <c r="E917" s="747"/>
      <c r="F917" s="747"/>
      <c r="G917" s="1029"/>
      <c r="H917" s="1029"/>
    </row>
    <row r="918" spans="4:8" ht="12.75" customHeight="1">
      <c r="D918" s="747"/>
      <c r="E918" s="747"/>
      <c r="F918" s="747"/>
      <c r="G918" s="1029"/>
      <c r="H918" s="1029"/>
    </row>
    <row r="919" spans="4:8" ht="12.75" customHeight="1">
      <c r="D919" s="747"/>
      <c r="E919" s="747"/>
      <c r="F919" s="747"/>
      <c r="G919" s="1029"/>
      <c r="H919" s="1029"/>
    </row>
    <row r="920" spans="4:8" ht="12.75" customHeight="1">
      <c r="D920" s="747"/>
      <c r="E920" s="747"/>
      <c r="F920" s="747"/>
      <c r="G920" s="1029"/>
      <c r="H920" s="1029"/>
    </row>
    <row r="921" spans="4:8" ht="12.75" customHeight="1">
      <c r="D921" s="747"/>
      <c r="E921" s="747"/>
      <c r="F921" s="747"/>
      <c r="G921" s="1029"/>
      <c r="H921" s="1029"/>
    </row>
    <row r="922" spans="4:8" ht="12.75" customHeight="1">
      <c r="D922" s="747"/>
      <c r="E922" s="747"/>
      <c r="F922" s="747"/>
      <c r="G922" s="1029"/>
      <c r="H922" s="1029"/>
    </row>
    <row r="923" spans="4:8" ht="12.75" customHeight="1">
      <c r="D923" s="747"/>
      <c r="E923" s="747"/>
      <c r="F923" s="747"/>
      <c r="G923" s="1029"/>
      <c r="H923" s="1029"/>
    </row>
    <row r="924" spans="4:8" ht="12.75" customHeight="1">
      <c r="D924" s="747"/>
      <c r="E924" s="747"/>
      <c r="F924" s="747"/>
      <c r="G924" s="1029"/>
      <c r="H924" s="1029"/>
    </row>
    <row r="925" spans="4:8" ht="12.75" customHeight="1">
      <c r="D925" s="747"/>
      <c r="E925" s="747"/>
      <c r="F925" s="747"/>
      <c r="G925" s="1029"/>
      <c r="H925" s="1029"/>
    </row>
    <row r="926" spans="4:8" ht="12.75" customHeight="1">
      <c r="D926" s="747"/>
      <c r="E926" s="747"/>
      <c r="F926" s="747"/>
      <c r="G926" s="1029"/>
      <c r="H926" s="1029"/>
    </row>
    <row r="927" spans="4:8" ht="12.75" customHeight="1">
      <c r="D927" s="747"/>
      <c r="E927" s="747"/>
      <c r="F927" s="747"/>
      <c r="G927" s="1029"/>
      <c r="H927" s="1029"/>
    </row>
    <row r="928" spans="4:8" ht="12.75" customHeight="1">
      <c r="D928" s="747"/>
      <c r="E928" s="747"/>
      <c r="F928" s="747"/>
      <c r="G928" s="1029"/>
      <c r="H928" s="1029"/>
    </row>
    <row r="929" spans="4:8" ht="12.75" customHeight="1">
      <c r="D929" s="747"/>
      <c r="E929" s="747"/>
      <c r="F929" s="747"/>
      <c r="G929" s="1029"/>
      <c r="H929" s="1029"/>
    </row>
    <row r="930" spans="4:8" ht="12.75" customHeight="1">
      <c r="D930" s="747"/>
      <c r="E930" s="747"/>
      <c r="F930" s="747"/>
      <c r="G930" s="1029"/>
      <c r="H930" s="1029"/>
    </row>
    <row r="931" spans="4:8" ht="12.75" customHeight="1">
      <c r="D931" s="747"/>
      <c r="E931" s="747"/>
      <c r="F931" s="747"/>
      <c r="G931" s="1029"/>
      <c r="H931" s="1029"/>
    </row>
    <row r="932" spans="4:8" ht="12.75" customHeight="1">
      <c r="D932" s="747"/>
      <c r="E932" s="747"/>
      <c r="F932" s="747"/>
      <c r="G932" s="1029"/>
      <c r="H932" s="1029"/>
    </row>
    <row r="933" spans="4:8" ht="12.75" customHeight="1">
      <c r="D933" s="747"/>
      <c r="E933" s="747"/>
      <c r="F933" s="747"/>
      <c r="G933" s="1029"/>
      <c r="H933" s="1029"/>
    </row>
    <row r="934" spans="4:8" ht="12.75" customHeight="1">
      <c r="D934" s="747"/>
      <c r="E934" s="747"/>
      <c r="F934" s="747"/>
      <c r="G934" s="1029"/>
      <c r="H934" s="1029"/>
    </row>
    <row r="935" spans="4:8" ht="12.75" customHeight="1">
      <c r="D935" s="747"/>
      <c r="E935" s="747"/>
      <c r="F935" s="747"/>
      <c r="G935" s="1029"/>
      <c r="H935" s="1029"/>
    </row>
    <row r="936" spans="4:8" ht="12.75" customHeight="1">
      <c r="D936" s="747"/>
      <c r="E936" s="747"/>
      <c r="F936" s="747"/>
      <c r="G936" s="1029"/>
      <c r="H936" s="1029"/>
    </row>
    <row r="937" spans="4:8" ht="12.75" customHeight="1">
      <c r="D937" s="747"/>
      <c r="E937" s="747"/>
      <c r="F937" s="747"/>
      <c r="G937" s="1029"/>
      <c r="H937" s="1029"/>
    </row>
    <row r="938" spans="4:8" ht="12.75" customHeight="1">
      <c r="D938" s="747"/>
      <c r="E938" s="747"/>
      <c r="F938" s="747"/>
      <c r="G938" s="1029"/>
      <c r="H938" s="1029"/>
    </row>
    <row r="939" spans="4:8" ht="12.75" customHeight="1">
      <c r="D939" s="747"/>
      <c r="E939" s="747"/>
      <c r="F939" s="747"/>
      <c r="G939" s="1029"/>
      <c r="H939" s="1029"/>
    </row>
    <row r="940" spans="4:8" ht="12.75" customHeight="1">
      <c r="D940" s="747"/>
      <c r="E940" s="747"/>
      <c r="F940" s="747"/>
      <c r="G940" s="1029"/>
      <c r="H940" s="1029"/>
    </row>
    <row r="941" spans="4:8" ht="12.75" customHeight="1">
      <c r="D941" s="747"/>
      <c r="E941" s="747"/>
      <c r="F941" s="747"/>
      <c r="G941" s="1029"/>
      <c r="H941" s="1029"/>
    </row>
    <row r="942" spans="4:8" ht="12.75" customHeight="1">
      <c r="D942" s="747"/>
      <c r="E942" s="747"/>
      <c r="F942" s="747"/>
      <c r="G942" s="1029"/>
      <c r="H942" s="1029"/>
    </row>
    <row r="943" spans="4:8" ht="12.75" customHeight="1">
      <c r="D943" s="747"/>
      <c r="E943" s="747"/>
      <c r="F943" s="747"/>
      <c r="G943" s="1029"/>
      <c r="H943" s="1029"/>
    </row>
    <row r="944" spans="4:8" ht="12.75" customHeight="1">
      <c r="D944" s="747"/>
      <c r="E944" s="747"/>
      <c r="F944" s="747"/>
      <c r="G944" s="1029"/>
      <c r="H944" s="1029"/>
    </row>
    <row r="945" spans="4:8" ht="12.75" customHeight="1">
      <c r="D945" s="747"/>
      <c r="E945" s="747"/>
      <c r="F945" s="747"/>
      <c r="G945" s="1029"/>
      <c r="H945" s="1029"/>
    </row>
    <row r="946" spans="4:8" ht="12.75" customHeight="1">
      <c r="D946" s="747"/>
      <c r="E946" s="747"/>
      <c r="F946" s="747"/>
      <c r="G946" s="1029"/>
      <c r="H946" s="1029"/>
    </row>
    <row r="947" spans="4:8" ht="12.75" customHeight="1">
      <c r="D947" s="747"/>
      <c r="E947" s="747"/>
      <c r="F947" s="747"/>
      <c r="G947" s="1029"/>
      <c r="H947" s="1029"/>
    </row>
    <row r="948" spans="4:8" ht="12.75" customHeight="1">
      <c r="D948" s="747"/>
      <c r="E948" s="747"/>
      <c r="F948" s="747"/>
      <c r="G948" s="1029"/>
      <c r="H948" s="1029"/>
    </row>
    <row r="949" spans="4:8" ht="12.75" customHeight="1">
      <c r="D949" s="747"/>
      <c r="E949" s="747"/>
      <c r="F949" s="747"/>
      <c r="G949" s="1029"/>
      <c r="H949" s="1029"/>
    </row>
    <row r="950" spans="4:8" ht="12.75" customHeight="1">
      <c r="D950" s="747"/>
      <c r="E950" s="747"/>
      <c r="F950" s="747"/>
      <c r="G950" s="1029"/>
      <c r="H950" s="1029"/>
    </row>
    <row r="951" spans="4:8" ht="12.75" customHeight="1">
      <c r="D951" s="747"/>
      <c r="E951" s="747"/>
      <c r="F951" s="747"/>
      <c r="G951" s="1029"/>
      <c r="H951" s="1029"/>
    </row>
    <row r="952" spans="4:8" ht="12.75" customHeight="1">
      <c r="D952" s="747"/>
      <c r="E952" s="747"/>
      <c r="F952" s="747"/>
      <c r="G952" s="1029"/>
      <c r="H952" s="1029"/>
    </row>
    <row r="953" spans="4:8" ht="12.75" customHeight="1">
      <c r="D953" s="747"/>
      <c r="E953" s="747"/>
      <c r="F953" s="747"/>
      <c r="G953" s="1029"/>
      <c r="H953" s="1029"/>
    </row>
    <row r="954" spans="4:8" ht="12.75" customHeight="1">
      <c r="D954" s="747"/>
      <c r="E954" s="747"/>
      <c r="F954" s="747"/>
      <c r="G954" s="1029"/>
      <c r="H954" s="1029"/>
    </row>
    <row r="955" spans="4:8" ht="12.75" customHeight="1">
      <c r="D955" s="747"/>
      <c r="E955" s="747"/>
      <c r="F955" s="747"/>
      <c r="G955" s="1029"/>
      <c r="H955" s="1029"/>
    </row>
    <row r="956" spans="4:8" ht="12.75" customHeight="1">
      <c r="D956" s="747"/>
      <c r="E956" s="747"/>
      <c r="F956" s="747"/>
      <c r="G956" s="1029"/>
      <c r="H956" s="1029"/>
    </row>
    <row r="957" spans="4:8" ht="12.75" customHeight="1">
      <c r="D957" s="747"/>
      <c r="E957" s="747"/>
      <c r="F957" s="747"/>
      <c r="G957" s="1029"/>
      <c r="H957" s="1029"/>
    </row>
    <row r="958" spans="4:8" ht="12.75" customHeight="1">
      <c r="D958" s="747"/>
      <c r="E958" s="747"/>
      <c r="F958" s="747"/>
      <c r="G958" s="1029"/>
      <c r="H958" s="1029"/>
    </row>
    <row r="959" spans="4:8" ht="12.75" customHeight="1">
      <c r="D959" s="747"/>
      <c r="E959" s="747"/>
      <c r="F959" s="747"/>
      <c r="G959" s="1029"/>
      <c r="H959" s="1029"/>
    </row>
    <row r="960" spans="4:8" ht="12.75" customHeight="1">
      <c r="D960" s="747"/>
      <c r="E960" s="747"/>
      <c r="F960" s="747"/>
      <c r="G960" s="1029"/>
      <c r="H960" s="1029"/>
    </row>
    <row r="961" spans="4:8" ht="12.75" customHeight="1">
      <c r="D961" s="747"/>
      <c r="E961" s="747"/>
      <c r="F961" s="747"/>
      <c r="G961" s="1029"/>
      <c r="H961" s="1029"/>
    </row>
    <row r="962" spans="4:8" ht="12.75" customHeight="1">
      <c r="D962" s="747"/>
      <c r="E962" s="747"/>
      <c r="F962" s="747"/>
      <c r="G962" s="1029"/>
      <c r="H962" s="1029"/>
    </row>
    <row r="963" spans="4:8" ht="12.75" customHeight="1">
      <c r="D963" s="747"/>
      <c r="E963" s="747"/>
      <c r="F963" s="747"/>
      <c r="G963" s="1029"/>
      <c r="H963" s="1029"/>
    </row>
    <row r="964" spans="4:8" ht="12.75" customHeight="1">
      <c r="D964" s="747"/>
      <c r="E964" s="747"/>
      <c r="F964" s="747"/>
      <c r="G964" s="1029"/>
      <c r="H964" s="1029"/>
    </row>
    <row r="965" spans="4:8" ht="12.75" customHeight="1">
      <c r="D965" s="747"/>
      <c r="E965" s="747"/>
      <c r="F965" s="747"/>
      <c r="G965" s="1029"/>
      <c r="H965" s="1029"/>
    </row>
    <row r="966" spans="4:8" ht="12.75" customHeight="1">
      <c r="D966" s="747"/>
      <c r="E966" s="747"/>
      <c r="F966" s="747"/>
      <c r="G966" s="1029"/>
      <c r="H966" s="1029"/>
    </row>
    <row r="967" spans="4:8" ht="12.75" customHeight="1">
      <c r="D967" s="747"/>
      <c r="E967" s="747"/>
      <c r="F967" s="747"/>
      <c r="G967" s="1029"/>
      <c r="H967" s="1029"/>
    </row>
    <row r="968" spans="4:8" ht="12.75" customHeight="1">
      <c r="D968" s="747"/>
      <c r="E968" s="747"/>
      <c r="F968" s="747"/>
      <c r="G968" s="1029"/>
      <c r="H968" s="1029"/>
    </row>
    <row r="969" spans="4:8" ht="12.75" customHeight="1">
      <c r="D969" s="747"/>
      <c r="E969" s="747"/>
      <c r="F969" s="747"/>
      <c r="G969" s="1029"/>
      <c r="H969" s="1029"/>
    </row>
    <row r="970" spans="4:8" ht="12.75" customHeight="1">
      <c r="D970" s="747"/>
      <c r="E970" s="747"/>
      <c r="F970" s="747"/>
      <c r="G970" s="1029"/>
      <c r="H970" s="1029"/>
    </row>
    <row r="971" spans="4:8" ht="12.75" customHeight="1">
      <c r="D971" s="747"/>
      <c r="E971" s="747"/>
      <c r="F971" s="747"/>
      <c r="G971" s="1029"/>
      <c r="H971" s="1029"/>
    </row>
    <row r="972" spans="4:8" ht="12.75" customHeight="1">
      <c r="D972" s="747"/>
      <c r="E972" s="747"/>
      <c r="F972" s="747"/>
      <c r="G972" s="1029"/>
      <c r="H972" s="1029"/>
    </row>
    <row r="973" spans="4:8" ht="12.75" customHeight="1">
      <c r="D973" s="747"/>
      <c r="E973" s="747"/>
      <c r="F973" s="747"/>
      <c r="G973" s="1029"/>
      <c r="H973" s="1029"/>
    </row>
    <row r="974" spans="4:8" ht="12.75" customHeight="1">
      <c r="D974" s="747"/>
      <c r="E974" s="747"/>
      <c r="F974" s="747"/>
      <c r="G974" s="1029"/>
      <c r="H974" s="1029"/>
    </row>
    <row r="975" spans="4:8" ht="12.75" customHeight="1">
      <c r="D975" s="747"/>
      <c r="E975" s="747"/>
      <c r="F975" s="747"/>
      <c r="G975" s="1029"/>
      <c r="H975" s="1029"/>
    </row>
    <row r="976" spans="4:8" ht="12.75" customHeight="1">
      <c r="D976" s="747"/>
      <c r="E976" s="747"/>
      <c r="F976" s="747"/>
      <c r="G976" s="1029"/>
      <c r="H976" s="1029"/>
    </row>
    <row r="977" spans="4:8" ht="12.75" customHeight="1">
      <c r="D977" s="747"/>
      <c r="E977" s="747"/>
      <c r="F977" s="747"/>
      <c r="G977" s="1029"/>
      <c r="H977" s="1029"/>
    </row>
    <row r="978" spans="4:8" ht="12.75" customHeight="1">
      <c r="D978" s="747"/>
      <c r="E978" s="747"/>
      <c r="F978" s="747"/>
      <c r="G978" s="1029"/>
      <c r="H978" s="1029"/>
    </row>
    <row r="979" spans="4:8" ht="12.75" customHeight="1">
      <c r="D979" s="747"/>
      <c r="E979" s="747"/>
      <c r="F979" s="747"/>
      <c r="G979" s="1029"/>
      <c r="H979" s="1029"/>
    </row>
    <row r="980" spans="4:8" ht="12.75" customHeight="1">
      <c r="D980" s="747"/>
      <c r="E980" s="747"/>
      <c r="F980" s="747"/>
      <c r="G980" s="1029"/>
      <c r="H980" s="1029"/>
    </row>
    <row r="981" spans="4:8" ht="12.75" customHeight="1">
      <c r="D981" s="747"/>
      <c r="E981" s="747"/>
      <c r="F981" s="747"/>
      <c r="G981" s="1029"/>
      <c r="H981" s="1029"/>
    </row>
    <row r="982" spans="4:8" ht="12.75" customHeight="1">
      <c r="D982" s="747"/>
      <c r="E982" s="747"/>
      <c r="F982" s="747"/>
      <c r="G982" s="1029"/>
      <c r="H982" s="1029"/>
    </row>
    <row r="983" spans="4:8" ht="12.75" customHeight="1">
      <c r="D983" s="747"/>
      <c r="E983" s="747"/>
      <c r="F983" s="747"/>
      <c r="G983" s="1029"/>
      <c r="H983" s="1029"/>
    </row>
    <row r="984" spans="4:8" ht="12.75" customHeight="1">
      <c r="D984" s="747"/>
      <c r="E984" s="747"/>
      <c r="F984" s="747"/>
      <c r="G984" s="1029"/>
      <c r="H984" s="1029"/>
    </row>
    <row r="985" spans="4:8" ht="12.75" customHeight="1">
      <c r="D985" s="747"/>
      <c r="E985" s="747"/>
      <c r="F985" s="747"/>
      <c r="G985" s="1029"/>
      <c r="H985" s="1029"/>
    </row>
    <row r="986" spans="4:8" ht="12.75" customHeight="1">
      <c r="D986" s="747"/>
      <c r="E986" s="747"/>
      <c r="F986" s="747"/>
      <c r="G986" s="1029"/>
      <c r="H986" s="1029"/>
    </row>
    <row r="987" spans="4:8" ht="12.75" customHeight="1">
      <c r="D987" s="747"/>
      <c r="E987" s="747"/>
      <c r="F987" s="747"/>
      <c r="G987" s="1029"/>
      <c r="H987" s="1029"/>
    </row>
    <row r="988" spans="4:8" ht="12.75" customHeight="1">
      <c r="D988" s="747"/>
      <c r="E988" s="747"/>
      <c r="F988" s="747"/>
      <c r="G988" s="1029"/>
      <c r="H988" s="1029"/>
    </row>
    <row r="989" spans="4:8" ht="12.75" customHeight="1">
      <c r="D989" s="747"/>
      <c r="E989" s="747"/>
      <c r="F989" s="747"/>
      <c r="G989" s="1029"/>
      <c r="H989" s="1029"/>
    </row>
    <row r="990" spans="4:8" ht="12.75" customHeight="1">
      <c r="D990" s="747"/>
      <c r="E990" s="747"/>
      <c r="F990" s="747"/>
      <c r="G990" s="1029"/>
      <c r="H990" s="1029"/>
    </row>
    <row r="991" spans="4:8" ht="12.75" customHeight="1">
      <c r="D991" s="747"/>
      <c r="E991" s="747"/>
      <c r="F991" s="747"/>
      <c r="G991" s="1029"/>
      <c r="H991" s="1029"/>
    </row>
    <row r="992" spans="4:8" ht="12.75" customHeight="1">
      <c r="D992" s="747"/>
      <c r="E992" s="747"/>
      <c r="F992" s="747"/>
      <c r="G992" s="1029"/>
      <c r="H992" s="1029"/>
    </row>
    <row r="993" spans="4:8" ht="12.75" customHeight="1">
      <c r="D993" s="747"/>
      <c r="E993" s="747"/>
      <c r="F993" s="747"/>
      <c r="G993" s="1029"/>
      <c r="H993" s="1029"/>
    </row>
    <row r="994" spans="4:8" ht="12.75" customHeight="1">
      <c r="D994" s="747"/>
      <c r="E994" s="747"/>
      <c r="F994" s="747"/>
      <c r="G994" s="1029"/>
      <c r="H994" s="1029"/>
    </row>
    <row r="995" spans="4:8" ht="12.75" customHeight="1">
      <c r="D995" s="747"/>
      <c r="E995" s="747"/>
      <c r="F995" s="747"/>
      <c r="G995" s="1029"/>
      <c r="H995" s="1029"/>
    </row>
    <row r="996" spans="4:8" ht="12.75" customHeight="1">
      <c r="D996" s="747"/>
      <c r="E996" s="747"/>
      <c r="F996" s="747"/>
      <c r="G996" s="1029"/>
      <c r="H996" s="1029"/>
    </row>
    <row r="997" spans="4:8" ht="12.75" customHeight="1">
      <c r="D997" s="747"/>
      <c r="E997" s="747"/>
      <c r="F997" s="747"/>
      <c r="G997" s="1029"/>
      <c r="H997" s="1029"/>
    </row>
    <row r="998" spans="4:8" ht="12.75" customHeight="1">
      <c r="D998" s="747"/>
      <c r="E998" s="747"/>
      <c r="F998" s="747"/>
      <c r="G998" s="1029"/>
      <c r="H998" s="1029"/>
    </row>
    <row r="999" spans="4:8" ht="12.75" customHeight="1">
      <c r="D999" s="747"/>
      <c r="E999" s="747"/>
      <c r="F999" s="747"/>
      <c r="G999" s="1029"/>
      <c r="H999" s="1029"/>
    </row>
    <row r="1000" spans="4:8" ht="12.75" customHeight="1">
      <c r="D1000" s="747"/>
      <c r="E1000" s="747"/>
      <c r="F1000" s="747"/>
      <c r="G1000" s="1029"/>
      <c r="H1000" s="1029"/>
    </row>
  </sheetData>
  <mergeCells count="2">
    <mergeCell ref="J7:K7"/>
    <mergeCell ref="B46:C46"/>
  </mergeCells>
  <printOptions horizontalCentered="1"/>
  <pageMargins left="0.25" right="0" top="0.75" bottom="0.14000000000000001" header="0" footer="0"/>
  <pageSetup paperSize="9" scale="70" orientation="landscape"/>
  <headerFooter>
    <oddHeader>&amp;L  &amp;RAPPENDIX 1A Revised as @ 25 October 2006  Page 1 of 3</oddHeader>
    <oddFooter>&amp;C &amp;R&amp;F-&amp;A-&amp;D,&amp;T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4296875" defaultRowHeight="15" customHeight="1"/>
  <cols>
    <col min="1" max="1" width="5.08984375" customWidth="1"/>
    <col min="2" max="2" width="17.36328125" customWidth="1"/>
    <col min="3" max="4" width="24.90625" customWidth="1"/>
    <col min="5" max="5" width="9.90625" customWidth="1"/>
    <col min="6" max="6" width="14.36328125" customWidth="1"/>
    <col min="7" max="7" width="13.6328125" customWidth="1"/>
    <col min="8" max="8" width="14.6328125" customWidth="1"/>
    <col min="9" max="9" width="17.6328125" customWidth="1"/>
    <col min="10" max="10" width="21.6328125" customWidth="1"/>
    <col min="11" max="11" width="20.6328125" customWidth="1"/>
    <col min="12" max="12" width="17.90625" customWidth="1"/>
    <col min="13" max="13" width="17.36328125" hidden="1" customWidth="1"/>
    <col min="14" max="14" width="9.08984375" hidden="1" customWidth="1"/>
    <col min="15" max="15" width="21.6328125" hidden="1" customWidth="1"/>
    <col min="16" max="16" width="15.36328125" hidden="1" customWidth="1"/>
    <col min="17" max="19" width="9.08984375" hidden="1" customWidth="1"/>
    <col min="20" max="21" width="18.6328125" customWidth="1"/>
    <col min="22" max="22" width="17.6328125" customWidth="1"/>
    <col min="23" max="26" width="9.08984375" customWidth="1"/>
  </cols>
  <sheetData>
    <row r="1" spans="1:26" ht="15.75" customHeight="1">
      <c r="A1" s="801"/>
      <c r="B1" s="801"/>
      <c r="C1" s="801"/>
      <c r="D1" s="801"/>
      <c r="E1" s="802"/>
      <c r="F1" s="802"/>
      <c r="G1" s="803"/>
      <c r="H1" s="803"/>
      <c r="I1" s="803"/>
      <c r="J1" s="801"/>
      <c r="K1" s="801"/>
      <c r="L1" s="890"/>
      <c r="M1" s="801"/>
      <c r="N1" s="801"/>
      <c r="O1" s="801"/>
      <c r="P1" s="890"/>
      <c r="Q1" s="801"/>
      <c r="R1" s="801"/>
      <c r="S1" s="801"/>
      <c r="T1" s="801"/>
      <c r="U1" s="801"/>
      <c r="V1" s="801"/>
      <c r="W1" s="801"/>
      <c r="X1" s="801"/>
      <c r="Y1" s="801"/>
      <c r="Z1" s="801"/>
    </row>
    <row r="2" spans="1:26" ht="15.75" customHeight="1">
      <c r="A2" s="804" t="s">
        <v>337</v>
      </c>
      <c r="B2" s="801"/>
      <c r="C2" s="801"/>
      <c r="D2" s="801"/>
      <c r="E2" s="802"/>
      <c r="F2" s="802"/>
      <c r="G2" s="803"/>
      <c r="H2" s="803"/>
      <c r="I2" s="803"/>
      <c r="J2" s="801"/>
      <c r="K2" s="801"/>
      <c r="L2" s="890"/>
      <c r="M2" s="801"/>
      <c r="N2" s="801"/>
      <c r="O2" s="801"/>
      <c r="P2" s="890"/>
      <c r="Q2" s="801"/>
      <c r="R2" s="801"/>
      <c r="S2" s="801"/>
      <c r="T2" s="801"/>
      <c r="U2" s="801"/>
      <c r="V2" s="801"/>
      <c r="W2" s="801"/>
      <c r="X2" s="801"/>
      <c r="Y2" s="801"/>
      <c r="Z2" s="801"/>
    </row>
    <row r="3" spans="1:26" ht="15.75" customHeight="1">
      <c r="A3" s="804" t="s">
        <v>449</v>
      </c>
      <c r="B3" s="801"/>
      <c r="C3" s="801"/>
      <c r="D3" s="801"/>
      <c r="E3" s="802"/>
      <c r="F3" s="802"/>
      <c r="G3" s="803"/>
      <c r="H3" s="803"/>
      <c r="I3" s="803"/>
      <c r="J3" s="801"/>
      <c r="K3" s="801"/>
      <c r="L3" s="890"/>
      <c r="M3" s="801"/>
      <c r="N3" s="801"/>
      <c r="O3" s="801"/>
      <c r="P3" s="890"/>
      <c r="Q3" s="801"/>
      <c r="R3" s="801"/>
      <c r="S3" s="801"/>
      <c r="T3" s="801"/>
      <c r="U3" s="801"/>
      <c r="V3" s="801"/>
      <c r="W3" s="801"/>
      <c r="X3" s="801"/>
      <c r="Y3" s="801"/>
      <c r="Z3" s="801"/>
    </row>
    <row r="4" spans="1:26" ht="15.75" customHeight="1">
      <c r="A4" s="805"/>
      <c r="B4" s="801"/>
      <c r="C4" s="801"/>
      <c r="D4" s="801"/>
      <c r="E4" s="802"/>
      <c r="F4" s="802"/>
      <c r="G4" s="803"/>
      <c r="H4" s="803"/>
      <c r="I4" s="803"/>
      <c r="J4" s="912"/>
      <c r="K4" s="912"/>
      <c r="L4" s="890"/>
      <c r="M4" s="801"/>
      <c r="N4" s="801"/>
      <c r="O4" s="801"/>
      <c r="P4" s="890"/>
      <c r="Q4" s="801"/>
      <c r="R4" s="801"/>
      <c r="S4" s="801"/>
      <c r="T4" s="801"/>
      <c r="U4" s="801"/>
      <c r="V4" s="801"/>
      <c r="W4" s="801"/>
      <c r="X4" s="801"/>
      <c r="Y4" s="801"/>
      <c r="Z4" s="801"/>
    </row>
    <row r="5" spans="1:26" ht="15.75" customHeight="1">
      <c r="A5" s="806" t="s">
        <v>479</v>
      </c>
      <c r="B5" s="801"/>
      <c r="C5" s="801"/>
      <c r="D5" s="801"/>
      <c r="E5" s="802"/>
      <c r="F5" s="802"/>
      <c r="G5" s="803"/>
      <c r="H5" s="803"/>
      <c r="I5" s="803"/>
      <c r="J5" s="801"/>
      <c r="K5" s="801"/>
      <c r="L5" s="890"/>
      <c r="M5" s="801"/>
      <c r="N5" s="801"/>
      <c r="O5" s="801"/>
      <c r="P5" s="890"/>
      <c r="Q5" s="801"/>
      <c r="R5" s="801"/>
      <c r="S5" s="801"/>
      <c r="T5" s="801"/>
      <c r="U5" s="801"/>
      <c r="V5" s="801"/>
      <c r="W5" s="801"/>
      <c r="X5" s="801"/>
      <c r="Y5" s="801"/>
      <c r="Z5" s="801"/>
    </row>
    <row r="6" spans="1:26" ht="15.75" customHeight="1">
      <c r="A6" s="806"/>
      <c r="B6" s="801"/>
      <c r="C6" s="801"/>
      <c r="D6" s="801"/>
      <c r="E6" s="802"/>
      <c r="F6" s="802"/>
      <c r="G6" s="803"/>
      <c r="H6" s="803"/>
      <c r="I6" s="803"/>
      <c r="J6" s="801"/>
      <c r="K6" s="801"/>
      <c r="L6" s="890"/>
      <c r="M6" s="801"/>
      <c r="N6" s="801"/>
      <c r="O6" s="801"/>
      <c r="P6" s="890"/>
      <c r="Q6" s="801"/>
      <c r="R6" s="801"/>
      <c r="S6" s="801"/>
      <c r="T6" s="801"/>
      <c r="U6" s="801"/>
      <c r="V6" s="801"/>
      <c r="W6" s="801"/>
      <c r="X6" s="801"/>
      <c r="Y6" s="801"/>
      <c r="Z6" s="801"/>
    </row>
    <row r="7" spans="1:26" ht="15.75" customHeight="1">
      <c r="A7" s="801"/>
      <c r="B7" s="805"/>
      <c r="C7" s="801"/>
      <c r="D7" s="801"/>
      <c r="E7" s="802"/>
      <c r="F7" s="802"/>
      <c r="G7" s="803"/>
      <c r="H7" s="803"/>
      <c r="I7" s="803"/>
      <c r="J7" s="801"/>
      <c r="K7" s="801"/>
      <c r="L7" s="890"/>
      <c r="M7" s="801"/>
      <c r="N7" s="801"/>
      <c r="O7" s="801"/>
      <c r="P7" s="890"/>
      <c r="Q7" s="801"/>
      <c r="R7" s="801"/>
      <c r="S7" s="801"/>
      <c r="T7" s="801"/>
      <c r="U7" s="801"/>
      <c r="V7" s="801"/>
      <c r="W7" s="801"/>
      <c r="X7" s="801"/>
      <c r="Y7" s="801"/>
      <c r="Z7" s="801"/>
    </row>
    <row r="8" spans="1:26" ht="48" customHeight="1">
      <c r="A8" s="807" t="s">
        <v>5</v>
      </c>
      <c r="B8" s="808" t="s">
        <v>10</v>
      </c>
      <c r="C8" s="809" t="s">
        <v>480</v>
      </c>
      <c r="D8" s="809" t="s">
        <v>481</v>
      </c>
      <c r="E8" s="809" t="s">
        <v>23</v>
      </c>
      <c r="F8" s="809" t="s">
        <v>482</v>
      </c>
      <c r="G8" s="810" t="s">
        <v>454</v>
      </c>
      <c r="H8" s="810" t="s">
        <v>350</v>
      </c>
      <c r="I8" s="1403" t="s">
        <v>456</v>
      </c>
      <c r="J8" s="1404"/>
      <c r="K8" s="913" t="s">
        <v>457</v>
      </c>
      <c r="L8" s="890"/>
      <c r="M8" s="1407" t="s">
        <v>483</v>
      </c>
      <c r="N8" s="1408"/>
      <c r="O8" s="913" t="s">
        <v>457</v>
      </c>
      <c r="P8" s="1420" t="s">
        <v>484</v>
      </c>
      <c r="Q8" s="801"/>
      <c r="R8" s="801"/>
      <c r="S8" s="801"/>
      <c r="T8" s="802" t="s">
        <v>485</v>
      </c>
      <c r="U8" s="991" t="s">
        <v>350</v>
      </c>
      <c r="V8" s="801"/>
      <c r="W8" s="801"/>
      <c r="X8" s="801"/>
      <c r="Y8" s="801"/>
      <c r="Z8" s="801"/>
    </row>
    <row r="9" spans="1:26" ht="15.75" customHeight="1">
      <c r="A9" s="811"/>
      <c r="B9" s="812"/>
      <c r="C9" s="813"/>
      <c r="D9" s="813"/>
      <c r="E9" s="814" t="s">
        <v>355</v>
      </c>
      <c r="F9" s="814"/>
      <c r="G9" s="815" t="s">
        <v>459</v>
      </c>
      <c r="H9" s="815" t="s">
        <v>459</v>
      </c>
      <c r="I9" s="914" t="s">
        <v>486</v>
      </c>
      <c r="J9" s="914" t="s">
        <v>461</v>
      </c>
      <c r="K9" s="915" t="s">
        <v>462</v>
      </c>
      <c r="L9" s="890"/>
      <c r="M9" s="916" t="s">
        <v>487</v>
      </c>
      <c r="N9" s="916" t="s">
        <v>461</v>
      </c>
      <c r="O9" s="917" t="s">
        <v>488</v>
      </c>
      <c r="P9" s="1421"/>
      <c r="Q9" s="801"/>
      <c r="R9" s="801"/>
      <c r="S9" s="801"/>
      <c r="T9" s="801"/>
      <c r="U9" s="801"/>
      <c r="V9" s="801"/>
      <c r="W9" s="801"/>
      <c r="X9" s="801"/>
      <c r="Y9" s="801"/>
      <c r="Z9" s="801"/>
    </row>
    <row r="10" spans="1:26" ht="15.75" customHeight="1">
      <c r="A10" s="816"/>
      <c r="B10" s="817"/>
      <c r="C10" s="818"/>
      <c r="D10" s="818"/>
      <c r="E10" s="819"/>
      <c r="F10" s="819"/>
      <c r="G10" s="820"/>
      <c r="H10" s="820"/>
      <c r="I10" s="819"/>
      <c r="J10" s="918"/>
      <c r="K10" s="919"/>
      <c r="L10" s="801"/>
      <c r="M10" s="802"/>
      <c r="N10" s="802"/>
      <c r="O10" s="802"/>
      <c r="P10" s="920"/>
      <c r="Q10" s="801"/>
      <c r="R10" s="801"/>
      <c r="S10" s="801"/>
      <c r="T10" s="801"/>
      <c r="U10" s="801"/>
      <c r="V10" s="801"/>
      <c r="W10" s="801"/>
      <c r="X10" s="801"/>
      <c r="Y10" s="801"/>
      <c r="Z10" s="801"/>
    </row>
    <row r="11" spans="1:26" ht="15.75" customHeight="1">
      <c r="A11" s="821">
        <v>1</v>
      </c>
      <c r="B11" s="817" t="s">
        <v>489</v>
      </c>
      <c r="C11" s="818" t="s">
        <v>289</v>
      </c>
      <c r="D11" s="818" t="s">
        <v>35</v>
      </c>
      <c r="E11" s="822">
        <v>5792</v>
      </c>
      <c r="F11" s="823" t="e">
        <f>#REF!</f>
        <v>#REF!</v>
      </c>
      <c r="G11" s="824">
        <v>4.3</v>
      </c>
      <c r="H11" s="824">
        <v>4.5</v>
      </c>
      <c r="I11" s="921">
        <v>1</v>
      </c>
      <c r="J11" s="922">
        <f>I11*H11*E11</f>
        <v>26064</v>
      </c>
      <c r="K11" s="923">
        <f>(H11*E11)-E11</f>
        <v>20272</v>
      </c>
      <c r="L11" s="801"/>
      <c r="M11" s="802"/>
      <c r="N11" s="802"/>
      <c r="O11" s="802"/>
      <c r="P11" s="920"/>
      <c r="Q11" s="801"/>
      <c r="R11" s="801"/>
      <c r="S11" s="801"/>
      <c r="T11" s="992">
        <f>G11*E11</f>
        <v>24905.599999999999</v>
      </c>
      <c r="U11" s="992">
        <f>H11*E11</f>
        <v>26064</v>
      </c>
      <c r="V11" s="992"/>
      <c r="W11" s="801"/>
      <c r="X11" s="801"/>
      <c r="Y11" s="801"/>
      <c r="Z11" s="801"/>
    </row>
    <row r="12" spans="1:26" ht="15.75" customHeight="1">
      <c r="A12" s="825"/>
      <c r="B12" s="826"/>
      <c r="C12" s="826"/>
      <c r="D12" s="827"/>
      <c r="E12" s="828"/>
      <c r="F12" s="828"/>
      <c r="G12" s="827"/>
      <c r="H12" s="829"/>
      <c r="I12" s="924"/>
      <c r="J12" s="827"/>
      <c r="K12" s="925"/>
      <c r="L12" s="890"/>
      <c r="M12" s="926"/>
      <c r="N12" s="927"/>
      <c r="O12" s="926"/>
      <c r="P12" s="928"/>
      <c r="Q12" s="801"/>
      <c r="R12" s="801"/>
      <c r="S12" s="801"/>
      <c r="T12" s="801"/>
      <c r="U12" s="801"/>
      <c r="V12" s="801"/>
      <c r="W12" s="801"/>
      <c r="X12" s="801"/>
      <c r="Y12" s="801"/>
      <c r="Z12" s="801"/>
    </row>
    <row r="13" spans="1:26" ht="15.75" customHeight="1">
      <c r="A13" s="830"/>
      <c r="B13" s="1409" t="s">
        <v>490</v>
      </c>
      <c r="C13" s="1410"/>
      <c r="D13" s="831"/>
      <c r="E13" s="832">
        <f>SUM(E11:E12)</f>
        <v>5792</v>
      </c>
      <c r="F13" s="833"/>
      <c r="G13" s="834">
        <f>T13/E13</f>
        <v>4.3</v>
      </c>
      <c r="H13" s="834">
        <f>U13/E13</f>
        <v>4.5</v>
      </c>
      <c r="I13" s="929">
        <f>AVERAGE(I11)</f>
        <v>1</v>
      </c>
      <c r="J13" s="834">
        <f>SUM(J11)</f>
        <v>26064</v>
      </c>
      <c r="K13" s="930">
        <f>SUM(K11)</f>
        <v>20272</v>
      </c>
      <c r="L13" s="890"/>
      <c r="M13" s="931">
        <f>SUM(M12)</f>
        <v>0</v>
      </c>
      <c r="N13" s="932"/>
      <c r="O13" s="931">
        <f>SUM(O12)</f>
        <v>0</v>
      </c>
      <c r="P13" s="931">
        <f>SUM(P12)</f>
        <v>0</v>
      </c>
      <c r="Q13" s="801"/>
      <c r="R13" s="801"/>
      <c r="S13" s="801"/>
      <c r="T13" s="993">
        <f>SUM(T11:T12)</f>
        <v>24905.599999999999</v>
      </c>
      <c r="U13" s="993">
        <f>SUM(U11:U12)</f>
        <v>26064</v>
      </c>
      <c r="V13" s="992"/>
      <c r="W13" s="801"/>
      <c r="X13" s="801"/>
      <c r="Y13" s="801"/>
      <c r="Z13" s="801"/>
    </row>
    <row r="14" spans="1:26" ht="15.75" customHeight="1">
      <c r="A14" s="802"/>
      <c r="B14" s="801"/>
      <c r="C14" s="801"/>
      <c r="D14" s="801"/>
      <c r="E14" s="835"/>
      <c r="F14" s="836"/>
      <c r="G14" s="1411"/>
      <c r="H14" s="1412"/>
      <c r="I14" s="1412"/>
      <c r="J14" s="1412"/>
      <c r="K14" s="1412"/>
      <c r="L14" s="933"/>
      <c r="M14" s="933">
        <f>M13+52542</f>
        <v>52542</v>
      </c>
      <c r="N14" s="801"/>
      <c r="O14" s="801"/>
      <c r="P14" s="890"/>
      <c r="Q14" s="801"/>
      <c r="R14" s="801"/>
      <c r="S14" s="801"/>
      <c r="T14" s="801"/>
      <c r="U14" s="992"/>
      <c r="V14" s="801"/>
      <c r="W14" s="801"/>
      <c r="X14" s="801"/>
      <c r="Y14" s="801"/>
      <c r="Z14" s="801"/>
    </row>
    <row r="15" spans="1:26" ht="15.75" customHeight="1">
      <c r="A15" s="802"/>
      <c r="B15" s="801"/>
      <c r="C15" s="801"/>
      <c r="D15" s="801"/>
      <c r="E15" s="802"/>
      <c r="F15" s="802"/>
      <c r="G15" s="803"/>
      <c r="H15" s="803"/>
      <c r="I15" s="803"/>
      <c r="J15" s="801"/>
      <c r="K15" s="801"/>
      <c r="L15" s="890"/>
      <c r="M15" s="801"/>
      <c r="N15" s="801"/>
      <c r="O15" s="801"/>
      <c r="P15" s="890"/>
      <c r="Q15" s="801"/>
      <c r="R15" s="801"/>
      <c r="S15" s="801"/>
      <c r="T15" s="801"/>
      <c r="U15" s="801"/>
      <c r="V15" s="801"/>
      <c r="W15" s="801"/>
      <c r="X15" s="801"/>
      <c r="Y15" s="801"/>
      <c r="Z15" s="801"/>
    </row>
    <row r="16" spans="1:26" ht="15.75" customHeight="1">
      <c r="A16" s="837" t="s">
        <v>491</v>
      </c>
      <c r="B16" s="801"/>
      <c r="C16" s="801"/>
      <c r="D16" s="801"/>
      <c r="E16" s="802"/>
      <c r="F16" s="802"/>
      <c r="G16" s="803"/>
      <c r="H16" s="803"/>
      <c r="I16" s="803"/>
      <c r="J16" s="801"/>
      <c r="K16" s="801"/>
      <c r="L16" s="890"/>
      <c r="M16" s="801"/>
      <c r="N16" s="801"/>
      <c r="O16" s="801"/>
      <c r="P16" s="890"/>
      <c r="Q16" s="801"/>
      <c r="R16" s="801"/>
      <c r="S16" s="801"/>
      <c r="T16" s="801"/>
      <c r="U16" s="801"/>
      <c r="V16" s="801"/>
      <c r="W16" s="801"/>
      <c r="X16" s="801"/>
      <c r="Y16" s="801"/>
      <c r="Z16" s="801"/>
    </row>
    <row r="17" spans="1:26" ht="15.75" customHeight="1">
      <c r="A17" s="837"/>
      <c r="B17" s="801"/>
      <c r="C17" s="801"/>
      <c r="D17" s="801"/>
      <c r="E17" s="802"/>
      <c r="F17" s="802"/>
      <c r="G17" s="803"/>
      <c r="H17" s="803"/>
      <c r="I17" s="803"/>
      <c r="J17" s="801"/>
      <c r="K17" s="801"/>
      <c r="L17" s="890"/>
      <c r="M17" s="801"/>
      <c r="N17" s="801"/>
      <c r="O17" s="801"/>
      <c r="P17" s="890"/>
      <c r="Q17" s="801"/>
      <c r="R17" s="801"/>
      <c r="S17" s="801"/>
      <c r="T17" s="801"/>
      <c r="U17" s="801"/>
      <c r="V17" s="801"/>
      <c r="W17" s="801"/>
      <c r="X17" s="801"/>
      <c r="Y17" s="801"/>
      <c r="Z17" s="801"/>
    </row>
    <row r="18" spans="1:26" ht="15.75" customHeight="1">
      <c r="A18" s="802"/>
      <c r="B18" s="838"/>
      <c r="C18" s="801"/>
      <c r="D18" s="801"/>
      <c r="E18" s="802"/>
      <c r="F18" s="838"/>
      <c r="G18" s="839"/>
      <c r="H18" s="839"/>
      <c r="I18" s="803"/>
      <c r="J18" s="801"/>
      <c r="K18" s="801"/>
      <c r="L18" s="839"/>
      <c r="M18" s="801"/>
      <c r="N18" s="801"/>
      <c r="O18" s="801"/>
      <c r="P18" s="890"/>
      <c r="Q18" s="801"/>
      <c r="R18" s="801"/>
      <c r="S18" s="801"/>
      <c r="T18" s="801"/>
      <c r="U18" s="801"/>
      <c r="V18" s="801"/>
      <c r="W18" s="801"/>
      <c r="X18" s="801"/>
      <c r="Y18" s="801"/>
      <c r="Z18" s="801"/>
    </row>
    <row r="19" spans="1:26" ht="47.25" customHeight="1">
      <c r="A19" s="840" t="s">
        <v>5</v>
      </c>
      <c r="B19" s="808" t="s">
        <v>10</v>
      </c>
      <c r="C19" s="809" t="s">
        <v>480</v>
      </c>
      <c r="D19" s="809" t="s">
        <v>481</v>
      </c>
      <c r="E19" s="841" t="s">
        <v>23</v>
      </c>
      <c r="F19" s="809" t="s">
        <v>482</v>
      </c>
      <c r="G19" s="810" t="s">
        <v>454</v>
      </c>
      <c r="H19" s="810" t="s">
        <v>350</v>
      </c>
      <c r="I19" s="1403" t="s">
        <v>456</v>
      </c>
      <c r="J19" s="1404"/>
      <c r="K19" s="913" t="s">
        <v>457</v>
      </c>
      <c r="L19" s="890"/>
      <c r="M19" s="801"/>
      <c r="N19" s="801"/>
      <c r="O19" s="801"/>
      <c r="P19" s="934" t="s">
        <v>492</v>
      </c>
      <c r="Q19" s="801"/>
      <c r="R19" s="801"/>
      <c r="S19" s="801"/>
      <c r="T19" s="801"/>
      <c r="U19" s="801"/>
      <c r="V19" s="801"/>
      <c r="W19" s="801"/>
      <c r="X19" s="801"/>
      <c r="Y19" s="801"/>
      <c r="Z19" s="801"/>
    </row>
    <row r="20" spans="1:26" ht="15.75" customHeight="1">
      <c r="A20" s="842"/>
      <c r="B20" s="812"/>
      <c r="C20" s="843"/>
      <c r="D20" s="843"/>
      <c r="E20" s="844" t="s">
        <v>355</v>
      </c>
      <c r="F20" s="814"/>
      <c r="G20" s="815" t="s">
        <v>459</v>
      </c>
      <c r="H20" s="815" t="s">
        <v>493</v>
      </c>
      <c r="I20" s="914" t="s">
        <v>486</v>
      </c>
      <c r="J20" s="914" t="s">
        <v>461</v>
      </c>
      <c r="K20" s="915" t="s">
        <v>462</v>
      </c>
      <c r="L20" s="890"/>
      <c r="M20" s="801"/>
      <c r="N20" s="801"/>
      <c r="O20" s="801"/>
      <c r="P20" s="935"/>
      <c r="Q20" s="801"/>
      <c r="R20" s="801"/>
      <c r="S20" s="801"/>
      <c r="T20" s="801"/>
      <c r="U20" s="801"/>
      <c r="V20" s="801"/>
      <c r="W20" s="801"/>
      <c r="X20" s="801"/>
      <c r="Y20" s="801"/>
      <c r="Z20" s="801"/>
    </row>
    <row r="21" spans="1:26" ht="15.75" customHeight="1">
      <c r="A21" s="1413" t="s">
        <v>494</v>
      </c>
      <c r="B21" s="1414"/>
      <c r="C21" s="845"/>
      <c r="D21" s="846"/>
      <c r="E21" s="847"/>
      <c r="F21" s="848"/>
      <c r="G21" s="849"/>
      <c r="H21" s="849"/>
      <c r="I21" s="936"/>
      <c r="J21" s="848"/>
      <c r="K21" s="937"/>
      <c r="L21" s="890"/>
      <c r="M21" s="801"/>
      <c r="N21" s="801"/>
      <c r="O21" s="801"/>
      <c r="P21" s="938"/>
      <c r="Q21" s="801"/>
      <c r="R21" s="801"/>
      <c r="S21" s="801"/>
      <c r="T21" s="801"/>
      <c r="U21" s="801"/>
      <c r="V21" s="801"/>
      <c r="W21" s="801"/>
      <c r="X21" s="801"/>
      <c r="Y21" s="801"/>
      <c r="Z21" s="801"/>
    </row>
    <row r="22" spans="1:26" ht="15.75" customHeight="1">
      <c r="A22" s="850"/>
      <c r="B22" s="851"/>
      <c r="C22" s="852"/>
      <c r="D22" s="852"/>
      <c r="E22" s="853"/>
      <c r="F22" s="854"/>
      <c r="G22" s="855"/>
      <c r="H22" s="855"/>
      <c r="I22" s="939"/>
      <c r="J22" s="940"/>
      <c r="K22" s="941"/>
      <c r="L22" s="890"/>
      <c r="M22" s="803"/>
      <c r="N22" s="801"/>
      <c r="O22" s="801"/>
      <c r="P22" s="935"/>
      <c r="Q22" s="801"/>
      <c r="R22" s="801"/>
      <c r="S22" s="801"/>
      <c r="T22" s="801"/>
      <c r="U22" s="801"/>
      <c r="V22" s="801"/>
      <c r="W22" s="801"/>
      <c r="X22" s="801"/>
      <c r="Y22" s="801"/>
      <c r="Z22" s="801"/>
    </row>
    <row r="23" spans="1:26" ht="15.75" customHeight="1">
      <c r="A23" s="856">
        <v>1</v>
      </c>
      <c r="B23" s="857" t="s">
        <v>495</v>
      </c>
      <c r="C23" s="858" t="s">
        <v>289</v>
      </c>
      <c r="D23" s="858" t="s">
        <v>481</v>
      </c>
      <c r="E23" s="859">
        <v>943</v>
      </c>
      <c r="F23" s="860" t="e">
        <f>#REF!</f>
        <v>#REF!</v>
      </c>
      <c r="G23" s="1385" t="s">
        <v>102</v>
      </c>
      <c r="H23" s="862">
        <v>9</v>
      </c>
      <c r="I23" s="942">
        <v>1</v>
      </c>
      <c r="J23" s="862">
        <f t="shared" ref="J23:J29" si="0">I23*H23*E23</f>
        <v>8487</v>
      </c>
      <c r="K23" s="943">
        <f t="shared" ref="K23:K29" si="1">(H23*E23)-E23</f>
        <v>7544</v>
      </c>
      <c r="L23" s="890"/>
      <c r="M23" s="803"/>
      <c r="N23" s="801"/>
      <c r="O23" s="801"/>
      <c r="P23" s="935"/>
      <c r="Q23" s="801"/>
      <c r="R23" s="801"/>
      <c r="S23" s="801"/>
      <c r="T23" s="801"/>
      <c r="U23" s="992">
        <f t="shared" ref="U23:U29" si="2">H23*E23</f>
        <v>8487</v>
      </c>
      <c r="V23" s="801"/>
      <c r="W23" s="801"/>
      <c r="X23" s="801"/>
      <c r="Y23" s="801"/>
      <c r="Z23" s="801"/>
    </row>
    <row r="24" spans="1:26" ht="15.75" customHeight="1">
      <c r="A24" s="856">
        <f>A23+1</f>
        <v>2</v>
      </c>
      <c r="B24" s="857" t="s">
        <v>496</v>
      </c>
      <c r="C24" s="858" t="s">
        <v>289</v>
      </c>
      <c r="D24" s="858" t="s">
        <v>481</v>
      </c>
      <c r="E24" s="859">
        <v>1488</v>
      </c>
      <c r="F24" s="860" t="e">
        <f>#REF!</f>
        <v>#REF!</v>
      </c>
      <c r="G24" s="1385" t="s">
        <v>102</v>
      </c>
      <c r="H24" s="862">
        <v>9</v>
      </c>
      <c r="I24" s="942">
        <v>1</v>
      </c>
      <c r="J24" s="862">
        <f t="shared" si="0"/>
        <v>13392</v>
      </c>
      <c r="K24" s="943">
        <f t="shared" si="1"/>
        <v>11904</v>
      </c>
      <c r="L24" s="890"/>
      <c r="M24" s="803"/>
      <c r="N24" s="801"/>
      <c r="O24" s="801"/>
      <c r="P24" s="935"/>
      <c r="Q24" s="801"/>
      <c r="R24" s="801"/>
      <c r="S24" s="801"/>
      <c r="T24" s="801"/>
      <c r="U24" s="992">
        <f t="shared" si="2"/>
        <v>13392</v>
      </c>
      <c r="V24" s="801"/>
      <c r="W24" s="801"/>
      <c r="X24" s="801"/>
      <c r="Y24" s="801"/>
      <c r="Z24" s="801"/>
    </row>
    <row r="25" spans="1:26" ht="15.75" customHeight="1">
      <c r="A25" s="856">
        <v>3</v>
      </c>
      <c r="B25" s="857" t="s">
        <v>497</v>
      </c>
      <c r="C25" s="858" t="s">
        <v>289</v>
      </c>
      <c r="D25" s="858" t="s">
        <v>481</v>
      </c>
      <c r="E25" s="859">
        <v>690</v>
      </c>
      <c r="F25" s="860" t="e">
        <f>#REF!</f>
        <v>#REF!</v>
      </c>
      <c r="G25" s="1385" t="s">
        <v>102</v>
      </c>
      <c r="H25" s="862">
        <v>4</v>
      </c>
      <c r="I25" s="942">
        <v>1</v>
      </c>
      <c r="J25" s="862">
        <f t="shared" si="0"/>
        <v>2760</v>
      </c>
      <c r="K25" s="943">
        <f t="shared" si="1"/>
        <v>2070</v>
      </c>
      <c r="L25" s="890"/>
      <c r="M25" s="803"/>
      <c r="N25" s="801"/>
      <c r="O25" s="801"/>
      <c r="P25" s="935"/>
      <c r="Q25" s="801"/>
      <c r="R25" s="801"/>
      <c r="S25" s="801"/>
      <c r="T25" s="801"/>
      <c r="U25" s="992">
        <f t="shared" si="2"/>
        <v>2760</v>
      </c>
      <c r="V25" s="801"/>
      <c r="W25" s="801"/>
      <c r="X25" s="801"/>
      <c r="Y25" s="801"/>
      <c r="Z25" s="801"/>
    </row>
    <row r="26" spans="1:26" ht="15.75" customHeight="1">
      <c r="A26" s="856">
        <v>4</v>
      </c>
      <c r="B26" s="857" t="s">
        <v>498</v>
      </c>
      <c r="C26" s="858" t="s">
        <v>289</v>
      </c>
      <c r="D26" s="858" t="s">
        <v>481</v>
      </c>
      <c r="E26" s="859">
        <v>679</v>
      </c>
      <c r="F26" s="860" t="e">
        <f>#REF!</f>
        <v>#REF!</v>
      </c>
      <c r="G26" s="1385" t="s">
        <v>102</v>
      </c>
      <c r="H26" s="862">
        <v>7</v>
      </c>
      <c r="I26" s="942">
        <v>5</v>
      </c>
      <c r="J26" s="862">
        <f t="shared" si="0"/>
        <v>23765</v>
      </c>
      <c r="K26" s="943">
        <f t="shared" si="1"/>
        <v>4074</v>
      </c>
      <c r="L26" s="890"/>
      <c r="M26" s="803"/>
      <c r="N26" s="801"/>
      <c r="O26" s="801"/>
      <c r="P26" s="935"/>
      <c r="Q26" s="801"/>
      <c r="R26" s="801"/>
      <c r="S26" s="801"/>
      <c r="T26" s="801"/>
      <c r="U26" s="992">
        <f t="shared" si="2"/>
        <v>4753</v>
      </c>
      <c r="V26" s="801"/>
      <c r="W26" s="801"/>
      <c r="X26" s="801"/>
      <c r="Y26" s="801"/>
      <c r="Z26" s="801"/>
    </row>
    <row r="27" spans="1:26" ht="15.75" customHeight="1">
      <c r="A27" s="856">
        <v>5</v>
      </c>
      <c r="B27" s="857" t="s">
        <v>499</v>
      </c>
      <c r="C27" s="858" t="s">
        <v>289</v>
      </c>
      <c r="D27" s="858" t="s">
        <v>481</v>
      </c>
      <c r="E27" s="859">
        <v>1367</v>
      </c>
      <c r="F27" s="860" t="e">
        <f>#REF!</f>
        <v>#REF!</v>
      </c>
      <c r="G27" s="1385" t="s">
        <v>102</v>
      </c>
      <c r="H27" s="862">
        <v>7</v>
      </c>
      <c r="I27" s="942">
        <v>5</v>
      </c>
      <c r="J27" s="862">
        <f t="shared" si="0"/>
        <v>47845</v>
      </c>
      <c r="K27" s="943">
        <f t="shared" si="1"/>
        <v>8202</v>
      </c>
      <c r="L27" s="890"/>
      <c r="M27" s="803"/>
      <c r="N27" s="801"/>
      <c r="O27" s="801"/>
      <c r="P27" s="935"/>
      <c r="Q27" s="801"/>
      <c r="R27" s="801"/>
      <c r="S27" s="801"/>
      <c r="T27" s="801"/>
      <c r="U27" s="992">
        <f t="shared" si="2"/>
        <v>9569</v>
      </c>
      <c r="V27" s="801"/>
      <c r="W27" s="801"/>
      <c r="X27" s="801"/>
      <c r="Y27" s="801"/>
      <c r="Z27" s="801"/>
    </row>
    <row r="28" spans="1:26" ht="15.75" customHeight="1">
      <c r="A28" s="856">
        <v>6</v>
      </c>
      <c r="B28" s="857" t="s">
        <v>500</v>
      </c>
      <c r="C28" s="858" t="s">
        <v>289</v>
      </c>
      <c r="D28" s="858" t="s">
        <v>481</v>
      </c>
      <c r="E28" s="859">
        <v>1998</v>
      </c>
      <c r="F28" s="860" t="e">
        <f>#REF!</f>
        <v>#REF!</v>
      </c>
      <c r="G28" s="1385" t="s">
        <v>102</v>
      </c>
      <c r="H28" s="862">
        <v>7</v>
      </c>
      <c r="I28" s="942">
        <v>5</v>
      </c>
      <c r="J28" s="862">
        <f t="shared" si="0"/>
        <v>69930</v>
      </c>
      <c r="K28" s="943">
        <f t="shared" si="1"/>
        <v>11988</v>
      </c>
      <c r="L28" s="890"/>
      <c r="M28" s="803"/>
      <c r="N28" s="801"/>
      <c r="O28" s="801"/>
      <c r="P28" s="935"/>
      <c r="Q28" s="801"/>
      <c r="R28" s="801"/>
      <c r="S28" s="801"/>
      <c r="T28" s="801"/>
      <c r="U28" s="992">
        <f t="shared" si="2"/>
        <v>13986</v>
      </c>
      <c r="V28" s="801"/>
      <c r="W28" s="801"/>
      <c r="X28" s="801"/>
      <c r="Y28" s="801"/>
      <c r="Z28" s="801"/>
    </row>
    <row r="29" spans="1:26" ht="15.75" customHeight="1">
      <c r="A29" s="856">
        <v>7</v>
      </c>
      <c r="B29" s="857" t="s">
        <v>501</v>
      </c>
      <c r="C29" s="858" t="s">
        <v>289</v>
      </c>
      <c r="D29" s="858" t="s">
        <v>481</v>
      </c>
      <c r="E29" s="859">
        <v>2400</v>
      </c>
      <c r="F29" s="860" t="e">
        <f>#REF!</f>
        <v>#REF!</v>
      </c>
      <c r="G29" s="1385" t="s">
        <v>102</v>
      </c>
      <c r="H29" s="862">
        <v>9</v>
      </c>
      <c r="I29" s="942">
        <v>5</v>
      </c>
      <c r="J29" s="862">
        <f t="shared" si="0"/>
        <v>108000</v>
      </c>
      <c r="K29" s="943">
        <f t="shared" si="1"/>
        <v>19200</v>
      </c>
      <c r="L29" s="890"/>
      <c r="M29" s="803"/>
      <c r="N29" s="801"/>
      <c r="O29" s="801"/>
      <c r="P29" s="935"/>
      <c r="Q29" s="801"/>
      <c r="R29" s="801"/>
      <c r="S29" s="801"/>
      <c r="T29" s="801"/>
      <c r="U29" s="992">
        <f t="shared" si="2"/>
        <v>21600</v>
      </c>
      <c r="V29" s="801"/>
      <c r="W29" s="801"/>
      <c r="X29" s="801"/>
      <c r="Y29" s="801"/>
      <c r="Z29" s="801"/>
    </row>
    <row r="30" spans="1:26" ht="15.75" customHeight="1">
      <c r="A30" s="856"/>
      <c r="B30" s="857"/>
      <c r="C30" s="858"/>
      <c r="D30" s="858"/>
      <c r="E30" s="859"/>
      <c r="F30" s="860"/>
      <c r="G30" s="863"/>
      <c r="H30" s="862"/>
      <c r="I30" s="942"/>
      <c r="J30" s="944"/>
      <c r="K30" s="945"/>
      <c r="L30" s="890"/>
      <c r="M30" s="803"/>
      <c r="N30" s="801"/>
      <c r="O30" s="801"/>
      <c r="P30" s="935"/>
      <c r="Q30" s="801"/>
      <c r="R30" s="801"/>
      <c r="S30" s="801"/>
      <c r="T30" s="801"/>
      <c r="U30" s="801"/>
      <c r="V30" s="801"/>
      <c r="W30" s="801"/>
      <c r="X30" s="801"/>
      <c r="Y30" s="801"/>
      <c r="Z30" s="801"/>
    </row>
    <row r="31" spans="1:26" ht="15.75" customHeight="1">
      <c r="A31" s="864"/>
      <c r="B31" s="865"/>
      <c r="C31" s="866"/>
      <c r="D31" s="866"/>
      <c r="E31" s="867"/>
      <c r="F31" s="868"/>
      <c r="G31" s="869"/>
      <c r="H31" s="869"/>
      <c r="I31" s="946"/>
      <c r="J31" s="947"/>
      <c r="K31" s="948"/>
      <c r="L31" s="890"/>
      <c r="M31" s="803"/>
      <c r="N31" s="801"/>
      <c r="O31" s="801"/>
      <c r="P31" s="935"/>
      <c r="Q31" s="801"/>
      <c r="R31" s="801"/>
      <c r="S31" s="801"/>
      <c r="T31" s="801"/>
      <c r="U31" s="801"/>
      <c r="V31" s="801"/>
      <c r="W31" s="801"/>
      <c r="X31" s="801"/>
      <c r="Y31" s="801"/>
      <c r="Z31" s="801"/>
    </row>
    <row r="32" spans="1:26" ht="15.75" customHeight="1">
      <c r="A32" s="870"/>
      <c r="B32" s="1415" t="s">
        <v>502</v>
      </c>
      <c r="C32" s="1410"/>
      <c r="D32" s="871"/>
      <c r="E32" s="872">
        <f>SUM(E22:E31)</f>
        <v>9565</v>
      </c>
      <c r="F32" s="873"/>
      <c r="G32" s="1386" t="s">
        <v>102</v>
      </c>
      <c r="H32" s="874">
        <f>U32/E32</f>
        <v>7.7937271301620497</v>
      </c>
      <c r="I32" s="949">
        <f>AVERAGE(I23:I29)</f>
        <v>3.28571428571429</v>
      </c>
      <c r="J32" s="950">
        <f>SUM(J22:J31)</f>
        <v>274179</v>
      </c>
      <c r="K32" s="951">
        <f>SUM(K22:K31)</f>
        <v>64982</v>
      </c>
      <c r="L32" s="890"/>
      <c r="M32" s="803"/>
      <c r="N32" s="801"/>
      <c r="O32" s="801"/>
      <c r="P32" s="931">
        <f>SUM(P22:P31)</f>
        <v>0</v>
      </c>
      <c r="Q32" s="801"/>
      <c r="R32" s="801"/>
      <c r="S32" s="801"/>
      <c r="T32" s="801"/>
      <c r="U32" s="993">
        <f>SUM(U23:U31)</f>
        <v>74547</v>
      </c>
      <c r="V32" s="992">
        <f>U32</f>
        <v>74547</v>
      </c>
      <c r="W32" s="801"/>
      <c r="X32" s="801"/>
      <c r="Y32" s="801"/>
      <c r="Z32" s="801"/>
    </row>
    <row r="33" spans="1:26" ht="15.75" customHeight="1">
      <c r="A33" s="1413" t="s">
        <v>503</v>
      </c>
      <c r="B33" s="1416"/>
      <c r="C33" s="875"/>
      <c r="D33" s="875"/>
      <c r="E33" s="876"/>
      <c r="F33" s="877"/>
      <c r="G33" s="878"/>
      <c r="H33" s="879"/>
      <c r="I33" s="952"/>
      <c r="J33" s="953"/>
      <c r="K33" s="954"/>
      <c r="L33" s="890"/>
      <c r="M33" s="801"/>
      <c r="N33" s="801"/>
      <c r="O33" s="801"/>
      <c r="P33" s="955"/>
      <c r="Q33" s="801"/>
      <c r="R33" s="801"/>
      <c r="S33" s="801"/>
      <c r="T33" s="801"/>
      <c r="U33" s="801"/>
      <c r="V33" s="801"/>
      <c r="W33" s="801"/>
      <c r="X33" s="801"/>
      <c r="Y33" s="801"/>
      <c r="Z33" s="801"/>
    </row>
    <row r="34" spans="1:26" ht="15.75" customHeight="1">
      <c r="A34" s="850"/>
      <c r="B34" s="817"/>
      <c r="C34" s="818"/>
      <c r="D34" s="818"/>
      <c r="E34" s="880"/>
      <c r="F34" s="823"/>
      <c r="G34" s="881"/>
      <c r="H34" s="881"/>
      <c r="I34" s="956"/>
      <c r="J34" s="957"/>
      <c r="K34" s="958"/>
      <c r="L34" s="890"/>
      <c r="M34" s="803"/>
      <c r="N34" s="801"/>
      <c r="O34" s="801"/>
      <c r="P34" s="959"/>
      <c r="Q34" s="801"/>
      <c r="R34" s="801"/>
      <c r="S34" s="801"/>
      <c r="T34" s="801"/>
      <c r="U34" s="801"/>
      <c r="V34" s="801"/>
      <c r="W34" s="801"/>
      <c r="X34" s="801"/>
      <c r="Y34" s="801"/>
      <c r="Z34" s="801"/>
    </row>
    <row r="35" spans="1:26" ht="15.75" customHeight="1">
      <c r="A35" s="856">
        <v>8</v>
      </c>
      <c r="B35" s="857" t="s">
        <v>504</v>
      </c>
      <c r="C35" s="858" t="s">
        <v>289</v>
      </c>
      <c r="D35" s="858" t="s">
        <v>481</v>
      </c>
      <c r="E35" s="859">
        <v>1517</v>
      </c>
      <c r="F35" s="860" t="e">
        <f>#REF!</f>
        <v>#REF!</v>
      </c>
      <c r="G35" s="1385" t="s">
        <v>102</v>
      </c>
      <c r="H35" s="862">
        <v>6</v>
      </c>
      <c r="I35" s="942">
        <v>1</v>
      </c>
      <c r="J35" s="862">
        <f>I35*H35*E35</f>
        <v>9102</v>
      </c>
      <c r="K35" s="943">
        <f>(H35*E35)-E35</f>
        <v>7585</v>
      </c>
      <c r="L35" s="890"/>
      <c r="M35" s="803"/>
      <c r="N35" s="801"/>
      <c r="O35" s="801"/>
      <c r="P35" s="931"/>
      <c r="Q35" s="801"/>
      <c r="R35" s="801"/>
      <c r="S35" s="801"/>
      <c r="T35" s="801"/>
      <c r="U35" s="992">
        <f>H35*E35</f>
        <v>9102</v>
      </c>
      <c r="V35" s="992"/>
      <c r="W35" s="801"/>
      <c r="X35" s="801"/>
      <c r="Y35" s="801"/>
      <c r="Z35" s="801"/>
    </row>
    <row r="36" spans="1:26" ht="15.75" customHeight="1">
      <c r="A36" s="882"/>
      <c r="B36" s="857"/>
      <c r="C36" s="858"/>
      <c r="D36" s="858"/>
      <c r="E36" s="859"/>
      <c r="F36" s="860"/>
      <c r="G36" s="863"/>
      <c r="H36" s="863"/>
      <c r="I36" s="960"/>
      <c r="J36" s="944"/>
      <c r="K36" s="945"/>
      <c r="L36" s="890"/>
      <c r="M36" s="803"/>
      <c r="N36" s="801"/>
      <c r="O36" s="801"/>
      <c r="P36" s="931"/>
      <c r="Q36" s="801"/>
      <c r="R36" s="801"/>
      <c r="S36" s="801"/>
      <c r="T36" s="801"/>
      <c r="U36" s="801"/>
      <c r="V36" s="801"/>
      <c r="W36" s="801"/>
      <c r="X36" s="801"/>
      <c r="Y36" s="801"/>
      <c r="Z36" s="801"/>
    </row>
    <row r="37" spans="1:26" ht="15.75" customHeight="1">
      <c r="A37" s="864"/>
      <c r="B37" s="883"/>
      <c r="C37" s="826"/>
      <c r="D37" s="826"/>
      <c r="E37" s="884"/>
      <c r="F37" s="885"/>
      <c r="G37" s="886"/>
      <c r="H37" s="886"/>
      <c r="I37" s="961"/>
      <c r="J37" s="962"/>
      <c r="K37" s="963"/>
      <c r="L37" s="890"/>
      <c r="M37" s="803"/>
      <c r="N37" s="801"/>
      <c r="O37" s="801"/>
      <c r="P37" s="931"/>
      <c r="Q37" s="801"/>
      <c r="R37" s="801"/>
      <c r="S37" s="801"/>
      <c r="T37" s="801"/>
      <c r="U37" s="801"/>
      <c r="V37" s="801"/>
      <c r="W37" s="801"/>
      <c r="X37" s="801"/>
      <c r="Y37" s="801"/>
      <c r="Z37" s="801"/>
    </row>
    <row r="38" spans="1:26" ht="15.75" customHeight="1">
      <c r="A38" s="870"/>
      <c r="B38" s="1415" t="s">
        <v>505</v>
      </c>
      <c r="C38" s="1410"/>
      <c r="D38" s="871"/>
      <c r="E38" s="872">
        <f>SUM(E34:E37)</f>
        <v>1517</v>
      </c>
      <c r="F38" s="873"/>
      <c r="G38" s="1387" t="s">
        <v>102</v>
      </c>
      <c r="H38" s="874">
        <f>U38/E38</f>
        <v>6</v>
      </c>
      <c r="I38" s="964">
        <f>AVERAGE(I35:I36)</f>
        <v>1</v>
      </c>
      <c r="J38" s="950">
        <f>SUM(J34:J37)</f>
        <v>9102</v>
      </c>
      <c r="K38" s="951">
        <f>SUM(K34:K37)</f>
        <v>7585</v>
      </c>
      <c r="L38" s="890"/>
      <c r="M38" s="803"/>
      <c r="N38" s="801"/>
      <c r="O38" s="801"/>
      <c r="P38" s="931"/>
      <c r="Q38" s="801"/>
      <c r="R38" s="801"/>
      <c r="S38" s="801"/>
      <c r="T38" s="801"/>
      <c r="U38" s="993">
        <f>SUM(U35:U37)</f>
        <v>9102</v>
      </c>
      <c r="V38" s="992">
        <f>U38</f>
        <v>9102</v>
      </c>
      <c r="W38" s="801"/>
      <c r="X38" s="801"/>
      <c r="Y38" s="801"/>
      <c r="Z38" s="801"/>
    </row>
    <row r="39" spans="1:26" ht="15.75" customHeight="1">
      <c r="A39" s="887"/>
      <c r="B39" s="888"/>
      <c r="C39" s="889"/>
      <c r="D39" s="890"/>
      <c r="E39" s="802"/>
      <c r="F39" s="802"/>
      <c r="G39" s="801"/>
      <c r="H39" s="890"/>
      <c r="I39" s="965"/>
      <c r="J39" s="966"/>
      <c r="K39" s="967"/>
      <c r="L39" s="890"/>
      <c r="M39" s="803"/>
      <c r="N39" s="801"/>
      <c r="O39" s="801"/>
      <c r="P39" s="968">
        <f>P38+P32+P13</f>
        <v>0</v>
      </c>
      <c r="Q39" s="801"/>
      <c r="R39" s="801"/>
      <c r="S39" s="801"/>
      <c r="T39" s="801"/>
      <c r="U39" s="801"/>
      <c r="V39" s="801"/>
      <c r="W39" s="801"/>
      <c r="X39" s="801"/>
      <c r="Y39" s="801"/>
      <c r="Z39" s="801"/>
    </row>
    <row r="40" spans="1:26" ht="15.75" customHeight="1">
      <c r="A40" s="1413" t="s">
        <v>506</v>
      </c>
      <c r="B40" s="1416"/>
      <c r="C40" s="891"/>
      <c r="D40" s="875"/>
      <c r="E40" s="892"/>
      <c r="F40" s="877"/>
      <c r="G40" s="878"/>
      <c r="H40" s="893"/>
      <c r="I40" s="969"/>
      <c r="J40" s="953"/>
      <c r="K40" s="954"/>
      <c r="L40" s="890"/>
      <c r="M40" s="801"/>
      <c r="N40" s="801"/>
      <c r="O40" s="801"/>
      <c r="P40" s="890"/>
      <c r="Q40" s="801"/>
      <c r="R40" s="801"/>
      <c r="S40" s="801"/>
      <c r="T40" s="801"/>
      <c r="U40" s="801"/>
      <c r="V40" s="801"/>
      <c r="W40" s="801"/>
      <c r="X40" s="801"/>
      <c r="Y40" s="801"/>
      <c r="Z40" s="801"/>
    </row>
    <row r="41" spans="1:26" ht="15.75" customHeight="1">
      <c r="A41" s="850"/>
      <c r="B41" s="851"/>
      <c r="C41" s="852"/>
      <c r="D41" s="852"/>
      <c r="E41" s="853"/>
      <c r="F41" s="854"/>
      <c r="G41" s="855"/>
      <c r="H41" s="855"/>
      <c r="I41" s="939"/>
      <c r="J41" s="970"/>
      <c r="K41" s="941"/>
      <c r="L41" s="890"/>
      <c r="M41" s="803"/>
      <c r="N41" s="801"/>
      <c r="O41" s="801"/>
      <c r="P41" s="971"/>
      <c r="Q41" s="801"/>
      <c r="R41" s="801"/>
      <c r="S41" s="801"/>
      <c r="T41" s="801"/>
      <c r="U41" s="801"/>
      <c r="V41" s="801"/>
      <c r="W41" s="801"/>
      <c r="X41" s="801"/>
      <c r="Y41" s="801"/>
      <c r="Z41" s="801"/>
    </row>
    <row r="42" spans="1:26" ht="15.75" customHeight="1">
      <c r="A42" s="856">
        <v>9</v>
      </c>
      <c r="B42" s="857" t="s">
        <v>507</v>
      </c>
      <c r="C42" s="858" t="s">
        <v>289</v>
      </c>
      <c r="D42" s="858" t="s">
        <v>481</v>
      </c>
      <c r="E42" s="859">
        <v>5270</v>
      </c>
      <c r="F42" s="860" t="e">
        <f>#REF!</f>
        <v>#REF!</v>
      </c>
      <c r="G42" s="1385" t="s">
        <v>102</v>
      </c>
      <c r="H42" s="862">
        <v>5</v>
      </c>
      <c r="I42" s="942">
        <v>5</v>
      </c>
      <c r="J42" s="862">
        <f>I42*H42*E42</f>
        <v>131750</v>
      </c>
      <c r="K42" s="943">
        <f>(H42*E42)-E42</f>
        <v>21080</v>
      </c>
      <c r="L42" s="890"/>
      <c r="M42" s="803"/>
      <c r="N42" s="801"/>
      <c r="O42" s="801"/>
      <c r="P42" s="972"/>
      <c r="Q42" s="801"/>
      <c r="R42" s="801"/>
      <c r="S42" s="801"/>
      <c r="T42" s="801"/>
      <c r="U42" s="992">
        <f>H42*E42</f>
        <v>26350</v>
      </c>
      <c r="V42" s="801"/>
      <c r="W42" s="801"/>
      <c r="X42" s="801"/>
      <c r="Y42" s="801"/>
      <c r="Z42" s="801"/>
    </row>
    <row r="43" spans="1:26" ht="15.75" customHeight="1">
      <c r="A43" s="856">
        <v>10</v>
      </c>
      <c r="B43" s="857" t="s">
        <v>508</v>
      </c>
      <c r="C43" s="858" t="s">
        <v>289</v>
      </c>
      <c r="D43" s="858" t="s">
        <v>481</v>
      </c>
      <c r="E43" s="859">
        <v>767</v>
      </c>
      <c r="F43" s="860" t="e">
        <f>#REF!</f>
        <v>#REF!</v>
      </c>
      <c r="G43" s="1385" t="s">
        <v>102</v>
      </c>
      <c r="H43" s="862">
        <v>5</v>
      </c>
      <c r="I43" s="942">
        <v>5</v>
      </c>
      <c r="J43" s="862">
        <f>I43*H43*E43</f>
        <v>19175</v>
      </c>
      <c r="K43" s="943">
        <f>(H43*E43)-E43</f>
        <v>3068</v>
      </c>
      <c r="L43" s="890"/>
      <c r="M43" s="803"/>
      <c r="N43" s="801"/>
      <c r="O43" s="801"/>
      <c r="P43" s="972"/>
      <c r="Q43" s="801"/>
      <c r="R43" s="801"/>
      <c r="S43" s="801"/>
      <c r="T43" s="801"/>
      <c r="U43" s="992">
        <f>H43*E43</f>
        <v>3835</v>
      </c>
      <c r="V43" s="801"/>
      <c r="W43" s="801"/>
      <c r="X43" s="801"/>
      <c r="Y43" s="801"/>
      <c r="Z43" s="801"/>
    </row>
    <row r="44" spans="1:26" ht="15.75" customHeight="1">
      <c r="A44" s="856">
        <v>11</v>
      </c>
      <c r="B44" s="857" t="s">
        <v>509</v>
      </c>
      <c r="C44" s="858" t="s">
        <v>289</v>
      </c>
      <c r="D44" s="858" t="s">
        <v>481</v>
      </c>
      <c r="E44" s="859">
        <v>2151</v>
      </c>
      <c r="F44" s="860" t="e">
        <f>#REF!</f>
        <v>#REF!</v>
      </c>
      <c r="G44" s="1385" t="s">
        <v>102</v>
      </c>
      <c r="H44" s="862">
        <v>5</v>
      </c>
      <c r="I44" s="942">
        <v>5</v>
      </c>
      <c r="J44" s="862">
        <f>I44*H44*E44</f>
        <v>53775</v>
      </c>
      <c r="K44" s="943">
        <f>(H44*E44)-E44</f>
        <v>8604</v>
      </c>
      <c r="L44" s="890"/>
      <c r="M44" s="803"/>
      <c r="N44" s="801"/>
      <c r="O44" s="801"/>
      <c r="P44" s="972"/>
      <c r="Q44" s="801"/>
      <c r="R44" s="801"/>
      <c r="S44" s="801"/>
      <c r="T44" s="801"/>
      <c r="U44" s="992">
        <f>H44*E44</f>
        <v>10755</v>
      </c>
      <c r="V44" s="801"/>
      <c r="W44" s="801"/>
      <c r="X44" s="801"/>
      <c r="Y44" s="801"/>
      <c r="Z44" s="801"/>
    </row>
    <row r="45" spans="1:26" ht="15.75" customHeight="1">
      <c r="A45" s="882"/>
      <c r="B45" s="857"/>
      <c r="C45" s="858"/>
      <c r="D45" s="858"/>
      <c r="E45" s="859"/>
      <c r="F45" s="860"/>
      <c r="G45" s="861"/>
      <c r="H45" s="863"/>
      <c r="I45" s="960"/>
      <c r="J45" s="973"/>
      <c r="K45" s="945"/>
      <c r="L45" s="890"/>
      <c r="M45" s="803"/>
      <c r="N45" s="801"/>
      <c r="O45" s="801"/>
      <c r="P45" s="972"/>
      <c r="Q45" s="801"/>
      <c r="R45" s="801"/>
      <c r="S45" s="801"/>
      <c r="T45" s="801"/>
      <c r="U45" s="801"/>
      <c r="V45" s="801"/>
      <c r="W45" s="801"/>
      <c r="X45" s="801"/>
      <c r="Y45" s="801"/>
      <c r="Z45" s="801"/>
    </row>
    <row r="46" spans="1:26" ht="15.75" customHeight="1">
      <c r="A46" s="864"/>
      <c r="B46" s="826"/>
      <c r="C46" s="826"/>
      <c r="D46" s="826"/>
      <c r="E46" s="884"/>
      <c r="F46" s="885"/>
      <c r="G46" s="894"/>
      <c r="H46" s="895"/>
      <c r="I46" s="974"/>
      <c r="J46" s="975"/>
      <c r="K46" s="963"/>
      <c r="L46" s="890"/>
      <c r="M46" s="976"/>
      <c r="N46" s="801"/>
      <c r="O46" s="801"/>
      <c r="P46" s="972"/>
      <c r="Q46" s="801"/>
      <c r="R46" s="801"/>
      <c r="S46" s="801"/>
      <c r="T46" s="801"/>
      <c r="U46" s="801"/>
      <c r="V46" s="801"/>
      <c r="W46" s="801"/>
      <c r="X46" s="801"/>
      <c r="Y46" s="801"/>
      <c r="Z46" s="801"/>
    </row>
    <row r="47" spans="1:26" ht="15.75" customHeight="1">
      <c r="A47" s="896"/>
      <c r="B47" s="1415" t="s">
        <v>510</v>
      </c>
      <c r="C47" s="1410"/>
      <c r="D47" s="871"/>
      <c r="E47" s="872">
        <f>SUM(E41:E46)</f>
        <v>8188</v>
      </c>
      <c r="F47" s="873"/>
      <c r="G47" s="1386" t="s">
        <v>102</v>
      </c>
      <c r="H47" s="897">
        <f>U47/E47</f>
        <v>5</v>
      </c>
      <c r="I47" s="949">
        <f>AVERAGE(I42:I44)</f>
        <v>5</v>
      </c>
      <c r="J47" s="977">
        <f>SUM(J41:J46)</f>
        <v>204700</v>
      </c>
      <c r="K47" s="951">
        <f>SUM(K41:K46)</f>
        <v>32752</v>
      </c>
      <c r="L47" s="890"/>
      <c r="M47" s="978">
        <f>224218-J47</f>
        <v>19518</v>
      </c>
      <c r="N47" s="801"/>
      <c r="O47" s="801"/>
      <c r="P47" s="890"/>
      <c r="Q47" s="801"/>
      <c r="R47" s="801"/>
      <c r="S47" s="801"/>
      <c r="T47" s="801"/>
      <c r="U47" s="993">
        <f>SUM(U42:U46)</f>
        <v>40940</v>
      </c>
      <c r="V47" s="992">
        <f>U47</f>
        <v>40940</v>
      </c>
      <c r="W47" s="801"/>
      <c r="X47" s="801"/>
      <c r="Y47" s="801"/>
      <c r="Z47" s="801"/>
    </row>
    <row r="48" spans="1:26" ht="15.75" customHeight="1">
      <c r="A48" s="870"/>
      <c r="B48" s="1415" t="s">
        <v>511</v>
      </c>
      <c r="C48" s="1392"/>
      <c r="D48" s="898"/>
      <c r="E48" s="872">
        <f>SUM(E47+E38+E32)</f>
        <v>19270</v>
      </c>
      <c r="F48" s="873"/>
      <c r="G48" s="1386" t="s">
        <v>102</v>
      </c>
      <c r="H48" s="897">
        <f>(U32+U35+U47)/E48</f>
        <v>6.4654385054488799</v>
      </c>
      <c r="I48" s="949">
        <f>(SUM(I23:I29)+I35+SUM(I42:I44))/11</f>
        <v>3.5454545454545499</v>
      </c>
      <c r="J48" s="979">
        <f>SUM(J47+J38+J32)</f>
        <v>487981</v>
      </c>
      <c r="K48" s="980">
        <f>SUM(K47+K38+K32)</f>
        <v>105319</v>
      </c>
      <c r="L48" s="890"/>
      <c r="M48" s="978">
        <f>1177593-J48</f>
        <v>689612</v>
      </c>
      <c r="N48" s="801"/>
      <c r="O48" s="801"/>
      <c r="P48" s="890"/>
      <c r="Q48" s="801"/>
      <c r="R48" s="801"/>
      <c r="S48" s="801"/>
      <c r="T48" s="801"/>
      <c r="U48" s="801"/>
      <c r="V48" s="994">
        <f>SUM(V29:V47)</f>
        <v>124589</v>
      </c>
      <c r="W48" s="801"/>
      <c r="X48" s="801"/>
      <c r="Y48" s="801"/>
      <c r="Z48" s="801"/>
    </row>
    <row r="49" spans="1:26" ht="15.75" customHeight="1">
      <c r="A49" s="887"/>
      <c r="B49" s="888"/>
      <c r="C49" s="899"/>
      <c r="D49" s="899"/>
      <c r="E49" s="900"/>
      <c r="F49" s="901"/>
      <c r="G49" s="902"/>
      <c r="H49" s="903"/>
      <c r="I49" s="981"/>
      <c r="J49" s="982"/>
      <c r="K49" s="983"/>
      <c r="L49" s="890"/>
      <c r="M49" s="978"/>
      <c r="N49" s="801"/>
      <c r="O49" s="801"/>
      <c r="P49" s="890"/>
      <c r="Q49" s="801"/>
      <c r="R49" s="801"/>
      <c r="S49" s="801"/>
      <c r="T49" s="801"/>
      <c r="U49" s="801"/>
      <c r="V49" s="992"/>
      <c r="W49" s="801"/>
      <c r="X49" s="801"/>
      <c r="Y49" s="801"/>
      <c r="Z49" s="801"/>
    </row>
    <row r="50" spans="1:26" ht="32.25" customHeight="1">
      <c r="A50" s="1417" t="s">
        <v>512</v>
      </c>
      <c r="B50" s="1418"/>
      <c r="C50" s="1418"/>
      <c r="D50" s="1419"/>
      <c r="E50" s="904">
        <f>E48+E13+'Leases Due'!D46</f>
        <v>46182</v>
      </c>
      <c r="F50" s="905"/>
      <c r="G50" s="1388" t="s">
        <v>102</v>
      </c>
      <c r="H50" s="906">
        <f>(V48+'Leases Due'!P46)/E50</f>
        <v>8.1688677406781895</v>
      </c>
      <c r="I50" s="984">
        <f>(I13+SUM(I23:I30)+I35+SUM(I42:I44)+SUM('Leases Due'!J10:J44))/40</f>
        <v>1.6</v>
      </c>
      <c r="J50" s="985">
        <f>J48+J13+'Leases Due'!K46</f>
        <v>853566.5</v>
      </c>
      <c r="K50" s="986">
        <f>K48+K13+'Leases Due'!L46</f>
        <v>209091.25</v>
      </c>
      <c r="L50" s="933"/>
      <c r="M50" s="978">
        <f>1788721.47-J50</f>
        <v>935154.97</v>
      </c>
      <c r="N50" s="801"/>
      <c r="O50" s="801"/>
      <c r="P50" s="890"/>
      <c r="Q50" s="801"/>
      <c r="R50" s="801"/>
      <c r="S50" s="801"/>
      <c r="T50" s="801"/>
      <c r="U50" s="801"/>
      <c r="V50" s="801"/>
      <c r="W50" s="801"/>
      <c r="X50" s="801"/>
      <c r="Y50" s="801"/>
      <c r="Z50" s="801"/>
    </row>
    <row r="51" spans="1:26" ht="15.75" customHeight="1">
      <c r="A51" s="801"/>
      <c r="B51" s="801"/>
      <c r="C51" s="801"/>
      <c r="D51" s="801"/>
      <c r="E51" s="907"/>
      <c r="F51" s="802"/>
      <c r="G51" s="908"/>
      <c r="H51" s="909"/>
      <c r="I51" s="909"/>
      <c r="J51" s="933"/>
      <c r="K51" s="933"/>
      <c r="L51" s="933"/>
      <c r="M51" s="933"/>
      <c r="N51" s="801"/>
      <c r="O51" s="801"/>
      <c r="P51" s="890"/>
      <c r="Q51" s="801"/>
      <c r="R51" s="801"/>
      <c r="S51" s="801"/>
      <c r="T51" s="801"/>
      <c r="U51" s="801"/>
      <c r="V51" s="801"/>
      <c r="W51" s="801"/>
      <c r="X51" s="801"/>
      <c r="Y51" s="801"/>
      <c r="Z51" s="801"/>
    </row>
    <row r="52" spans="1:26" ht="15.75" customHeight="1">
      <c r="A52" s="801"/>
      <c r="B52" s="801"/>
      <c r="C52" s="801"/>
      <c r="D52" s="801"/>
      <c r="E52" s="907"/>
      <c r="F52" s="802"/>
      <c r="G52" s="909"/>
      <c r="H52" s="909"/>
      <c r="I52" s="909"/>
      <c r="J52" s="933"/>
      <c r="K52" s="933"/>
      <c r="L52" s="933"/>
      <c r="M52" s="933"/>
      <c r="N52" s="801"/>
      <c r="O52" s="801"/>
      <c r="P52" s="890"/>
      <c r="Q52" s="801"/>
      <c r="R52" s="801"/>
      <c r="S52" s="801"/>
      <c r="T52" s="801"/>
      <c r="U52" s="801"/>
      <c r="V52" s="801"/>
      <c r="W52" s="801"/>
      <c r="X52" s="801"/>
      <c r="Y52" s="801"/>
      <c r="Z52" s="801"/>
    </row>
    <row r="53" spans="1:26" ht="15.75" customHeight="1">
      <c r="A53" s="801"/>
      <c r="B53" s="910"/>
      <c r="C53" s="801"/>
      <c r="D53" s="801"/>
      <c r="E53" s="907"/>
      <c r="F53" s="802"/>
      <c r="G53" s="911"/>
      <c r="H53" s="911"/>
      <c r="I53" s="911"/>
      <c r="J53" s="911"/>
      <c r="K53" s="911"/>
      <c r="L53" s="933"/>
      <c r="M53" s="933"/>
      <c r="N53" s="801"/>
      <c r="O53" s="801"/>
      <c r="P53" s="890"/>
      <c r="Q53" s="801"/>
      <c r="R53" s="801"/>
      <c r="S53" s="801"/>
      <c r="T53" s="801"/>
      <c r="U53" s="801"/>
      <c r="V53" s="801"/>
      <c r="W53" s="801"/>
      <c r="X53" s="801"/>
      <c r="Y53" s="801"/>
      <c r="Z53" s="801"/>
    </row>
    <row r="54" spans="1:26" ht="15.75" customHeight="1">
      <c r="A54" s="801" t="s">
        <v>513</v>
      </c>
      <c r="B54" s="801"/>
      <c r="C54" s="801"/>
      <c r="D54" s="801" t="s">
        <v>514</v>
      </c>
      <c r="E54" s="907"/>
      <c r="F54" s="802"/>
      <c r="G54" s="911"/>
      <c r="H54" s="911"/>
      <c r="I54" s="911"/>
      <c r="J54" s="911"/>
      <c r="K54" s="911"/>
      <c r="L54" s="933"/>
      <c r="M54" s="933"/>
      <c r="N54" s="801"/>
      <c r="O54" s="801"/>
      <c r="P54" s="890"/>
      <c r="Q54" s="801"/>
      <c r="R54" s="801"/>
      <c r="S54" s="801"/>
      <c r="T54" s="801"/>
      <c r="U54" s="801"/>
      <c r="V54" s="801"/>
      <c r="W54" s="801"/>
      <c r="X54" s="801"/>
      <c r="Y54" s="801"/>
      <c r="Z54" s="801"/>
    </row>
    <row r="55" spans="1:26" ht="15.75" customHeight="1">
      <c r="A55" s="801"/>
      <c r="B55" s="801"/>
      <c r="C55" s="801"/>
      <c r="D55" s="801" t="s">
        <v>515</v>
      </c>
      <c r="E55" s="907"/>
      <c r="F55" s="802"/>
      <c r="G55" s="803"/>
      <c r="H55" s="803"/>
      <c r="I55" s="803"/>
      <c r="J55" s="801"/>
      <c r="K55" s="801"/>
      <c r="L55" s="933"/>
      <c r="M55" s="910"/>
      <c r="N55" s="801"/>
      <c r="O55" s="801"/>
      <c r="P55" s="890"/>
      <c r="Q55" s="801"/>
      <c r="R55" s="801"/>
      <c r="S55" s="801"/>
      <c r="T55" s="801"/>
      <c r="U55" s="801"/>
      <c r="V55" s="801"/>
      <c r="W55" s="801"/>
      <c r="X55" s="801"/>
      <c r="Y55" s="801"/>
      <c r="Z55" s="801"/>
    </row>
    <row r="56" spans="1:26" ht="15.75" customHeight="1">
      <c r="A56" s="801"/>
      <c r="B56" s="801"/>
      <c r="C56" s="801"/>
      <c r="D56" s="801"/>
      <c r="E56" s="907"/>
      <c r="F56" s="802"/>
      <c r="G56" s="803"/>
      <c r="H56" s="803"/>
      <c r="I56" s="803"/>
      <c r="J56" s="801"/>
      <c r="K56" s="801"/>
      <c r="L56" s="933"/>
      <c r="M56" s="987"/>
      <c r="N56" s="801"/>
      <c r="O56" s="801"/>
      <c r="P56" s="890"/>
      <c r="Q56" s="801"/>
      <c r="R56" s="801"/>
      <c r="S56" s="801"/>
      <c r="T56" s="801"/>
      <c r="U56" s="801"/>
      <c r="V56" s="801"/>
      <c r="W56" s="801"/>
      <c r="X56" s="801"/>
      <c r="Y56" s="801"/>
      <c r="Z56" s="801"/>
    </row>
    <row r="57" spans="1:26" ht="15.75" customHeight="1">
      <c r="A57" s="801"/>
      <c r="B57" s="801"/>
      <c r="C57" s="801"/>
      <c r="D57" s="801"/>
      <c r="E57" s="802"/>
      <c r="F57" s="802"/>
      <c r="G57" s="803"/>
      <c r="H57" s="803"/>
      <c r="I57" s="803"/>
      <c r="J57" s="801"/>
      <c r="K57" s="801"/>
      <c r="L57" s="933"/>
      <c r="M57" s="988"/>
      <c r="N57" s="801"/>
      <c r="O57" s="801"/>
      <c r="P57" s="890"/>
      <c r="Q57" s="801"/>
      <c r="R57" s="801"/>
      <c r="S57" s="801"/>
      <c r="T57" s="801"/>
      <c r="U57" s="801"/>
      <c r="V57" s="801"/>
      <c r="W57" s="801"/>
      <c r="X57" s="801"/>
      <c r="Y57" s="801"/>
      <c r="Z57" s="801"/>
    </row>
    <row r="58" spans="1:26" ht="15.75" customHeight="1">
      <c r="A58" s="801"/>
      <c r="B58" s="801"/>
      <c r="C58" s="801"/>
      <c r="D58" s="801"/>
      <c r="E58" s="802"/>
      <c r="F58" s="802"/>
      <c r="G58" s="803"/>
      <c r="H58" s="803"/>
      <c r="I58" s="803"/>
      <c r="J58" s="801"/>
      <c r="K58" s="801"/>
      <c r="L58" s="989"/>
      <c r="M58" s="990"/>
      <c r="N58" s="801"/>
      <c r="O58" s="801"/>
      <c r="P58" s="890"/>
      <c r="Q58" s="801"/>
      <c r="R58" s="801"/>
      <c r="S58" s="801"/>
      <c r="T58" s="801"/>
      <c r="U58" s="801"/>
      <c r="V58" s="801"/>
      <c r="W58" s="801"/>
      <c r="X58" s="801"/>
      <c r="Y58" s="801"/>
      <c r="Z58" s="801"/>
    </row>
    <row r="59" spans="1:26" ht="15.75" customHeight="1">
      <c r="A59" s="801"/>
      <c r="B59" s="801"/>
      <c r="C59" s="801"/>
      <c r="D59" s="801"/>
      <c r="E59" s="802"/>
      <c r="F59" s="802"/>
      <c r="G59" s="803"/>
      <c r="H59" s="803"/>
      <c r="I59" s="803"/>
      <c r="J59" s="801"/>
      <c r="K59" s="801"/>
      <c r="L59" s="890"/>
      <c r="M59" s="801"/>
      <c r="N59" s="801"/>
      <c r="O59" s="801"/>
      <c r="P59" s="890"/>
      <c r="Q59" s="801"/>
      <c r="R59" s="801"/>
      <c r="S59" s="801"/>
      <c r="T59" s="801"/>
      <c r="U59" s="801"/>
      <c r="V59" s="801"/>
      <c r="W59" s="801"/>
      <c r="X59" s="801"/>
      <c r="Y59" s="801"/>
      <c r="Z59" s="801"/>
    </row>
    <row r="60" spans="1:26" ht="15.75" customHeight="1">
      <c r="A60" s="801"/>
      <c r="B60" s="801"/>
      <c r="C60" s="801"/>
      <c r="D60" s="801"/>
      <c r="E60" s="802"/>
      <c r="F60" s="802"/>
      <c r="G60" s="803"/>
      <c r="H60" s="803"/>
      <c r="I60" s="803"/>
      <c r="J60" s="801"/>
      <c r="K60" s="801"/>
      <c r="L60" s="890"/>
      <c r="M60" s="801"/>
      <c r="N60" s="801"/>
      <c r="O60" s="801"/>
      <c r="P60" s="890"/>
      <c r="Q60" s="801"/>
      <c r="R60" s="801"/>
      <c r="S60" s="801"/>
      <c r="T60" s="801"/>
      <c r="U60" s="801"/>
      <c r="V60" s="801"/>
      <c r="W60" s="801"/>
      <c r="X60" s="801"/>
      <c r="Y60" s="801"/>
      <c r="Z60" s="801"/>
    </row>
    <row r="61" spans="1:26" ht="15.75" customHeight="1">
      <c r="A61" s="801"/>
      <c r="B61" s="801"/>
      <c r="C61" s="801"/>
      <c r="D61" s="801"/>
      <c r="E61" s="802"/>
      <c r="F61" s="802"/>
      <c r="G61" s="803"/>
      <c r="H61" s="803"/>
      <c r="I61" s="803"/>
      <c r="J61" s="801"/>
      <c r="K61" s="801"/>
      <c r="L61" s="890"/>
      <c r="M61" s="801"/>
      <c r="N61" s="801"/>
      <c r="O61" s="801"/>
      <c r="P61" s="890"/>
      <c r="Q61" s="801"/>
      <c r="R61" s="801"/>
      <c r="S61" s="801"/>
      <c r="T61" s="801"/>
      <c r="U61" s="801"/>
      <c r="V61" s="801"/>
      <c r="W61" s="801"/>
      <c r="X61" s="801"/>
      <c r="Y61" s="801"/>
      <c r="Z61" s="801"/>
    </row>
    <row r="62" spans="1:26" ht="15.75" customHeight="1">
      <c r="A62" s="801"/>
      <c r="B62" s="801"/>
      <c r="C62" s="801"/>
      <c r="D62" s="801"/>
      <c r="E62" s="802"/>
      <c r="F62" s="802"/>
      <c r="G62" s="803"/>
      <c r="H62" s="803"/>
      <c r="I62" s="803"/>
      <c r="J62" s="801"/>
      <c r="K62" s="801"/>
      <c r="L62" s="890"/>
      <c r="M62" s="801"/>
      <c r="N62" s="801"/>
      <c r="O62" s="801"/>
      <c r="P62" s="890"/>
      <c r="Q62" s="801"/>
      <c r="R62" s="801"/>
      <c r="S62" s="801"/>
      <c r="T62" s="801"/>
      <c r="U62" s="801"/>
      <c r="V62" s="801"/>
      <c r="W62" s="801"/>
      <c r="X62" s="801"/>
      <c r="Y62" s="801"/>
      <c r="Z62" s="801"/>
    </row>
    <row r="63" spans="1:26" ht="15.75" customHeight="1">
      <c r="A63" s="801"/>
      <c r="B63" s="801"/>
      <c r="C63" s="801"/>
      <c r="D63" s="801"/>
      <c r="E63" s="802"/>
      <c r="F63" s="802"/>
      <c r="G63" s="803"/>
      <c r="H63" s="803"/>
      <c r="I63" s="803"/>
      <c r="J63" s="801"/>
      <c r="K63" s="801"/>
      <c r="L63" s="890"/>
      <c r="M63" s="801"/>
      <c r="N63" s="801"/>
      <c r="O63" s="801"/>
      <c r="P63" s="890"/>
      <c r="Q63" s="801"/>
      <c r="R63" s="801"/>
      <c r="S63" s="801"/>
      <c r="T63" s="801"/>
      <c r="U63" s="801"/>
      <c r="V63" s="801"/>
      <c r="W63" s="801"/>
      <c r="X63" s="801"/>
      <c r="Y63" s="801"/>
      <c r="Z63" s="801"/>
    </row>
    <row r="64" spans="1:26" ht="15.75" customHeight="1">
      <c r="A64" s="801"/>
      <c r="B64" s="801"/>
      <c r="C64" s="801"/>
      <c r="D64" s="801"/>
      <c r="E64" s="802"/>
      <c r="F64" s="802"/>
      <c r="G64" s="803"/>
      <c r="H64" s="803"/>
      <c r="I64" s="803"/>
      <c r="J64" s="801"/>
      <c r="K64" s="801"/>
      <c r="L64" s="890"/>
      <c r="M64" s="801"/>
      <c r="N64" s="801"/>
      <c r="O64" s="801"/>
      <c r="P64" s="890"/>
      <c r="Q64" s="801"/>
      <c r="R64" s="801"/>
      <c r="S64" s="801"/>
      <c r="T64" s="801"/>
      <c r="U64" s="801"/>
      <c r="V64" s="801"/>
      <c r="W64" s="801"/>
      <c r="X64" s="801"/>
      <c r="Y64" s="801"/>
      <c r="Z64" s="801"/>
    </row>
    <row r="65" spans="1:26" ht="15.75" customHeight="1">
      <c r="A65" s="801"/>
      <c r="B65" s="801"/>
      <c r="C65" s="801"/>
      <c r="D65" s="801"/>
      <c r="E65" s="802"/>
      <c r="F65" s="802"/>
      <c r="G65" s="803"/>
      <c r="H65" s="803"/>
      <c r="I65" s="803"/>
      <c r="J65" s="801"/>
      <c r="K65" s="801"/>
      <c r="L65" s="890"/>
      <c r="M65" s="801"/>
      <c r="N65" s="801"/>
      <c r="O65" s="801"/>
      <c r="P65" s="890"/>
      <c r="Q65" s="801"/>
      <c r="R65" s="801"/>
      <c r="S65" s="801"/>
      <c r="T65" s="801"/>
      <c r="U65" s="801"/>
      <c r="V65" s="801"/>
      <c r="W65" s="801"/>
      <c r="X65" s="801"/>
      <c r="Y65" s="801"/>
      <c r="Z65" s="801"/>
    </row>
    <row r="66" spans="1:26" ht="15.75" customHeight="1">
      <c r="A66" s="801"/>
      <c r="B66" s="801"/>
      <c r="C66" s="801"/>
      <c r="D66" s="801"/>
      <c r="E66" s="802"/>
      <c r="F66" s="802"/>
      <c r="G66" s="803"/>
      <c r="H66" s="803"/>
      <c r="I66" s="803"/>
      <c r="J66" s="801"/>
      <c r="K66" s="801"/>
      <c r="L66" s="890"/>
      <c r="M66" s="801"/>
      <c r="N66" s="801"/>
      <c r="O66" s="801"/>
      <c r="P66" s="890"/>
      <c r="Q66" s="801"/>
      <c r="R66" s="801"/>
      <c r="S66" s="801"/>
      <c r="T66" s="801"/>
      <c r="U66" s="801"/>
      <c r="V66" s="801"/>
      <c r="W66" s="801"/>
      <c r="X66" s="801"/>
      <c r="Y66" s="801"/>
      <c r="Z66" s="801"/>
    </row>
    <row r="67" spans="1:26" ht="15.75" customHeight="1">
      <c r="A67" s="801"/>
      <c r="B67" s="801"/>
      <c r="C67" s="801"/>
      <c r="D67" s="801"/>
      <c r="E67" s="802"/>
      <c r="F67" s="802"/>
      <c r="G67" s="803"/>
      <c r="H67" s="803"/>
      <c r="I67" s="803"/>
      <c r="J67" s="801"/>
      <c r="K67" s="801"/>
      <c r="L67" s="890"/>
      <c r="M67" s="801"/>
      <c r="N67" s="801"/>
      <c r="O67" s="801"/>
      <c r="P67" s="890"/>
      <c r="Q67" s="801"/>
      <c r="R67" s="801"/>
      <c r="S67" s="801"/>
      <c r="T67" s="801"/>
      <c r="U67" s="801"/>
      <c r="V67" s="801"/>
      <c r="W67" s="801"/>
      <c r="X67" s="801"/>
      <c r="Y67" s="801"/>
      <c r="Z67" s="801"/>
    </row>
    <row r="68" spans="1:26" ht="15.75" customHeight="1">
      <c r="A68" s="801"/>
      <c r="B68" s="801"/>
      <c r="C68" s="801"/>
      <c r="D68" s="801"/>
      <c r="E68" s="802"/>
      <c r="F68" s="802"/>
      <c r="G68" s="803"/>
      <c r="H68" s="803"/>
      <c r="I68" s="803"/>
      <c r="J68" s="801"/>
      <c r="K68" s="801"/>
      <c r="L68" s="890"/>
      <c r="M68" s="801"/>
      <c r="N68" s="801"/>
      <c r="O68" s="801"/>
      <c r="P68" s="890"/>
      <c r="Q68" s="801"/>
      <c r="R68" s="801"/>
      <c r="S68" s="801"/>
      <c r="T68" s="801"/>
      <c r="U68" s="801"/>
      <c r="V68" s="801"/>
      <c r="W68" s="801"/>
      <c r="X68" s="801"/>
      <c r="Y68" s="801"/>
      <c r="Z68" s="801"/>
    </row>
    <row r="69" spans="1:26" ht="15.75" customHeight="1">
      <c r="A69" s="801"/>
      <c r="B69" s="801"/>
      <c r="C69" s="801"/>
      <c r="D69" s="801"/>
      <c r="E69" s="802"/>
      <c r="F69" s="802"/>
      <c r="G69" s="803"/>
      <c r="H69" s="803"/>
      <c r="I69" s="803"/>
      <c r="J69" s="801"/>
      <c r="K69" s="801"/>
      <c r="L69" s="890"/>
      <c r="M69" s="801"/>
      <c r="N69" s="801"/>
      <c r="O69" s="801"/>
      <c r="P69" s="890"/>
      <c r="Q69" s="801"/>
      <c r="R69" s="801"/>
      <c r="S69" s="801"/>
      <c r="T69" s="801"/>
      <c r="U69" s="801"/>
      <c r="V69" s="801"/>
      <c r="W69" s="801"/>
      <c r="X69" s="801"/>
      <c r="Y69" s="801"/>
      <c r="Z69" s="801"/>
    </row>
    <row r="70" spans="1:26" ht="15.75" customHeight="1">
      <c r="A70" s="801"/>
      <c r="B70" s="801"/>
      <c r="C70" s="801"/>
      <c r="D70" s="801"/>
      <c r="E70" s="802"/>
      <c r="F70" s="802"/>
      <c r="G70" s="803"/>
      <c r="H70" s="803"/>
      <c r="I70" s="803"/>
      <c r="J70" s="801"/>
      <c r="K70" s="801"/>
      <c r="L70" s="890"/>
      <c r="M70" s="801"/>
      <c r="N70" s="801"/>
      <c r="O70" s="801"/>
      <c r="P70" s="890"/>
      <c r="Q70" s="801"/>
      <c r="R70" s="801"/>
      <c r="S70" s="801"/>
      <c r="T70" s="801"/>
      <c r="U70" s="801"/>
      <c r="V70" s="801"/>
      <c r="W70" s="801"/>
      <c r="X70" s="801"/>
      <c r="Y70" s="801"/>
      <c r="Z70" s="801"/>
    </row>
    <row r="71" spans="1:26" ht="15.75" customHeight="1">
      <c r="A71" s="801"/>
      <c r="B71" s="801"/>
      <c r="C71" s="801"/>
      <c r="D71" s="801"/>
      <c r="E71" s="802"/>
      <c r="F71" s="802"/>
      <c r="G71" s="803"/>
      <c r="H71" s="803"/>
      <c r="I71" s="803"/>
      <c r="J71" s="801"/>
      <c r="K71" s="801"/>
      <c r="L71" s="890"/>
      <c r="M71" s="801"/>
      <c r="N71" s="801"/>
      <c r="O71" s="801"/>
      <c r="P71" s="890"/>
      <c r="Q71" s="801"/>
      <c r="R71" s="801"/>
      <c r="S71" s="801"/>
      <c r="T71" s="801"/>
      <c r="U71" s="801"/>
      <c r="V71" s="801"/>
      <c r="W71" s="801"/>
      <c r="X71" s="801"/>
      <c r="Y71" s="801"/>
      <c r="Z71" s="801"/>
    </row>
    <row r="72" spans="1:26" ht="15.75" customHeight="1">
      <c r="A72" s="801"/>
      <c r="B72" s="801"/>
      <c r="C72" s="801"/>
      <c r="D72" s="801"/>
      <c r="E72" s="802"/>
      <c r="F72" s="802"/>
      <c r="G72" s="803"/>
      <c r="H72" s="803"/>
      <c r="I72" s="803"/>
      <c r="J72" s="801"/>
      <c r="K72" s="801"/>
      <c r="L72" s="890"/>
      <c r="M72" s="801"/>
      <c r="N72" s="801"/>
      <c r="O72" s="801"/>
      <c r="P72" s="890"/>
      <c r="Q72" s="801"/>
      <c r="R72" s="801"/>
      <c r="S72" s="801"/>
      <c r="T72" s="801"/>
      <c r="U72" s="801"/>
      <c r="V72" s="801"/>
      <c r="W72" s="801"/>
      <c r="X72" s="801"/>
      <c r="Y72" s="801"/>
      <c r="Z72" s="801"/>
    </row>
    <row r="73" spans="1:26" ht="15.75" customHeight="1">
      <c r="A73" s="801"/>
      <c r="B73" s="801"/>
      <c r="C73" s="801"/>
      <c r="D73" s="801"/>
      <c r="E73" s="802"/>
      <c r="F73" s="802"/>
      <c r="G73" s="803"/>
      <c r="H73" s="803"/>
      <c r="I73" s="803"/>
      <c r="J73" s="801"/>
      <c r="K73" s="801"/>
      <c r="L73" s="890"/>
      <c r="M73" s="801"/>
      <c r="N73" s="801"/>
      <c r="O73" s="801"/>
      <c r="P73" s="890"/>
      <c r="Q73" s="801"/>
      <c r="R73" s="801"/>
      <c r="S73" s="801"/>
      <c r="T73" s="801"/>
      <c r="U73" s="801"/>
      <c r="V73" s="801"/>
      <c r="W73" s="801"/>
      <c r="X73" s="801"/>
      <c r="Y73" s="801"/>
      <c r="Z73" s="801"/>
    </row>
    <row r="74" spans="1:26" ht="15.75" customHeight="1">
      <c r="A74" s="801"/>
      <c r="B74" s="801"/>
      <c r="C74" s="801"/>
      <c r="D74" s="801"/>
      <c r="E74" s="802"/>
      <c r="F74" s="802"/>
      <c r="G74" s="803"/>
      <c r="H74" s="803"/>
      <c r="I74" s="803"/>
      <c r="J74" s="801"/>
      <c r="K74" s="801"/>
      <c r="L74" s="890"/>
      <c r="M74" s="801"/>
      <c r="N74" s="801"/>
      <c r="O74" s="801"/>
      <c r="P74" s="890"/>
      <c r="Q74" s="801"/>
      <c r="R74" s="801"/>
      <c r="S74" s="801"/>
      <c r="T74" s="801"/>
      <c r="U74" s="801"/>
      <c r="V74" s="801"/>
      <c r="W74" s="801"/>
      <c r="X74" s="801"/>
      <c r="Y74" s="801"/>
      <c r="Z74" s="801"/>
    </row>
    <row r="75" spans="1:26" ht="15.75" customHeight="1">
      <c r="A75" s="801"/>
      <c r="B75" s="801"/>
      <c r="C75" s="801"/>
      <c r="D75" s="801"/>
      <c r="E75" s="802"/>
      <c r="F75" s="802"/>
      <c r="G75" s="803"/>
      <c r="H75" s="803"/>
      <c r="I75" s="803"/>
      <c r="J75" s="801"/>
      <c r="K75" s="801"/>
      <c r="L75" s="890"/>
      <c r="M75" s="801"/>
      <c r="N75" s="801"/>
      <c r="O75" s="801"/>
      <c r="P75" s="890"/>
      <c r="Q75" s="801"/>
      <c r="R75" s="801"/>
      <c r="S75" s="801"/>
      <c r="T75" s="801"/>
      <c r="U75" s="801"/>
      <c r="V75" s="801"/>
      <c r="W75" s="801"/>
      <c r="X75" s="801"/>
      <c r="Y75" s="801"/>
      <c r="Z75" s="801"/>
    </row>
    <row r="76" spans="1:26" ht="15.75" customHeight="1">
      <c r="A76" s="801"/>
      <c r="B76" s="801"/>
      <c r="C76" s="801"/>
      <c r="D76" s="801"/>
      <c r="E76" s="802"/>
      <c r="F76" s="802"/>
      <c r="G76" s="803"/>
      <c r="H76" s="803"/>
      <c r="I76" s="803"/>
      <c r="J76" s="801"/>
      <c r="K76" s="801"/>
      <c r="L76" s="890"/>
      <c r="M76" s="801"/>
      <c r="N76" s="801"/>
      <c r="O76" s="801"/>
      <c r="P76" s="890"/>
      <c r="Q76" s="801"/>
      <c r="R76" s="801"/>
      <c r="S76" s="801"/>
      <c r="T76" s="801"/>
      <c r="U76" s="801"/>
      <c r="V76" s="801"/>
      <c r="W76" s="801"/>
      <c r="X76" s="801"/>
      <c r="Y76" s="801"/>
      <c r="Z76" s="801"/>
    </row>
    <row r="77" spans="1:26" ht="15.75" customHeight="1">
      <c r="A77" s="801"/>
      <c r="B77" s="801"/>
      <c r="C77" s="801"/>
      <c r="D77" s="801"/>
      <c r="E77" s="802"/>
      <c r="F77" s="802"/>
      <c r="G77" s="803"/>
      <c r="H77" s="803"/>
      <c r="I77" s="803"/>
      <c r="J77" s="801"/>
      <c r="K77" s="801"/>
      <c r="L77" s="890"/>
      <c r="M77" s="801"/>
      <c r="N77" s="801"/>
      <c r="O77" s="801"/>
      <c r="P77" s="890"/>
      <c r="Q77" s="801"/>
      <c r="R77" s="801"/>
      <c r="S77" s="801"/>
      <c r="T77" s="801"/>
      <c r="U77" s="801"/>
      <c r="V77" s="801"/>
      <c r="W77" s="801"/>
      <c r="X77" s="801"/>
      <c r="Y77" s="801"/>
      <c r="Z77" s="801"/>
    </row>
    <row r="78" spans="1:26" ht="15.75" customHeight="1">
      <c r="A78" s="801"/>
      <c r="B78" s="801"/>
      <c r="C78" s="801"/>
      <c r="D78" s="801"/>
      <c r="E78" s="802"/>
      <c r="F78" s="802"/>
      <c r="G78" s="803"/>
      <c r="H78" s="803"/>
      <c r="I78" s="803"/>
      <c r="J78" s="801"/>
      <c r="K78" s="801"/>
      <c r="L78" s="890"/>
      <c r="M78" s="801"/>
      <c r="N78" s="801"/>
      <c r="O78" s="801"/>
      <c r="P78" s="890"/>
      <c r="Q78" s="801"/>
      <c r="R78" s="801"/>
      <c r="S78" s="801"/>
      <c r="T78" s="801"/>
      <c r="U78" s="801"/>
      <c r="V78" s="801"/>
      <c r="W78" s="801"/>
      <c r="X78" s="801"/>
      <c r="Y78" s="801"/>
      <c r="Z78" s="801"/>
    </row>
    <row r="79" spans="1:26" ht="15.75" customHeight="1">
      <c r="A79" s="801"/>
      <c r="B79" s="801"/>
      <c r="C79" s="801"/>
      <c r="D79" s="801"/>
      <c r="E79" s="802"/>
      <c r="F79" s="802"/>
      <c r="G79" s="803"/>
      <c r="H79" s="803"/>
      <c r="I79" s="803"/>
      <c r="J79" s="801"/>
      <c r="K79" s="801"/>
      <c r="L79" s="890"/>
      <c r="M79" s="801"/>
      <c r="N79" s="801"/>
      <c r="O79" s="801"/>
      <c r="P79" s="890"/>
      <c r="Q79" s="801"/>
      <c r="R79" s="801"/>
      <c r="S79" s="801"/>
      <c r="T79" s="801"/>
      <c r="U79" s="801"/>
      <c r="V79" s="801"/>
      <c r="W79" s="801"/>
      <c r="X79" s="801"/>
      <c r="Y79" s="801"/>
      <c r="Z79" s="801"/>
    </row>
    <row r="80" spans="1:26" ht="15.75" customHeight="1">
      <c r="A80" s="801"/>
      <c r="B80" s="801"/>
      <c r="C80" s="801"/>
      <c r="D80" s="801"/>
      <c r="E80" s="802"/>
      <c r="F80" s="802"/>
      <c r="G80" s="803"/>
      <c r="H80" s="803"/>
      <c r="I80" s="803"/>
      <c r="J80" s="801"/>
      <c r="K80" s="801"/>
      <c r="L80" s="890"/>
      <c r="M80" s="801"/>
      <c r="N80" s="801"/>
      <c r="O80" s="801"/>
      <c r="P80" s="890"/>
      <c r="Q80" s="801"/>
      <c r="R80" s="801"/>
      <c r="S80" s="801"/>
      <c r="T80" s="801"/>
      <c r="U80" s="801"/>
      <c r="V80" s="801"/>
      <c r="W80" s="801"/>
      <c r="X80" s="801"/>
      <c r="Y80" s="801"/>
      <c r="Z80" s="801"/>
    </row>
    <row r="81" spans="1:26" ht="15.75" customHeight="1">
      <c r="A81" s="801"/>
      <c r="B81" s="801"/>
      <c r="C81" s="801"/>
      <c r="D81" s="801"/>
      <c r="E81" s="802"/>
      <c r="F81" s="802"/>
      <c r="G81" s="803"/>
      <c r="H81" s="803"/>
      <c r="I81" s="803"/>
      <c r="J81" s="801"/>
      <c r="K81" s="801"/>
      <c r="L81" s="890"/>
      <c r="M81" s="801"/>
      <c r="N81" s="801"/>
      <c r="O81" s="801"/>
      <c r="P81" s="890"/>
      <c r="Q81" s="801"/>
      <c r="R81" s="801"/>
      <c r="S81" s="801"/>
      <c r="T81" s="801"/>
      <c r="U81" s="801"/>
      <c r="V81" s="801"/>
      <c r="W81" s="801"/>
      <c r="X81" s="801"/>
      <c r="Y81" s="801"/>
      <c r="Z81" s="801"/>
    </row>
    <row r="82" spans="1:26" ht="15.75" customHeight="1">
      <c r="A82" s="801"/>
      <c r="B82" s="801"/>
      <c r="C82" s="801"/>
      <c r="D82" s="801"/>
      <c r="E82" s="802"/>
      <c r="F82" s="802"/>
      <c r="G82" s="803"/>
      <c r="H82" s="803"/>
      <c r="I82" s="803"/>
      <c r="J82" s="801"/>
      <c r="K82" s="801"/>
      <c r="L82" s="890"/>
      <c r="M82" s="801"/>
      <c r="N82" s="801"/>
      <c r="O82" s="801"/>
      <c r="P82" s="890"/>
      <c r="Q82" s="801"/>
      <c r="R82" s="801"/>
      <c r="S82" s="801"/>
      <c r="T82" s="801"/>
      <c r="U82" s="801"/>
      <c r="V82" s="801"/>
      <c r="W82" s="801"/>
      <c r="X82" s="801"/>
      <c r="Y82" s="801"/>
      <c r="Z82" s="801"/>
    </row>
    <row r="83" spans="1:26" ht="15.75" customHeight="1">
      <c r="A83" s="801"/>
      <c r="B83" s="801"/>
      <c r="C83" s="801"/>
      <c r="D83" s="801"/>
      <c r="E83" s="802"/>
      <c r="F83" s="802"/>
      <c r="G83" s="803"/>
      <c r="H83" s="803"/>
      <c r="I83" s="803"/>
      <c r="J83" s="801"/>
      <c r="K83" s="801"/>
      <c r="L83" s="890"/>
      <c r="M83" s="801"/>
      <c r="N83" s="801"/>
      <c r="O83" s="801"/>
      <c r="P83" s="890"/>
      <c r="Q83" s="801"/>
      <c r="R83" s="801"/>
      <c r="S83" s="801"/>
      <c r="T83" s="801"/>
      <c r="U83" s="801"/>
      <c r="V83" s="801"/>
      <c r="W83" s="801"/>
      <c r="X83" s="801"/>
      <c r="Y83" s="801"/>
      <c r="Z83" s="801"/>
    </row>
    <row r="84" spans="1:26" ht="15.75" customHeight="1">
      <c r="A84" s="801"/>
      <c r="B84" s="801"/>
      <c r="C84" s="801"/>
      <c r="D84" s="801"/>
      <c r="E84" s="802"/>
      <c r="F84" s="802"/>
      <c r="G84" s="803"/>
      <c r="H84" s="803"/>
      <c r="I84" s="803"/>
      <c r="J84" s="801"/>
      <c r="K84" s="801"/>
      <c r="L84" s="890"/>
      <c r="M84" s="801"/>
      <c r="N84" s="801"/>
      <c r="O84" s="801"/>
      <c r="P84" s="890"/>
      <c r="Q84" s="801"/>
      <c r="R84" s="801"/>
      <c r="S84" s="801"/>
      <c r="T84" s="801"/>
      <c r="U84" s="801"/>
      <c r="V84" s="801"/>
      <c r="W84" s="801"/>
      <c r="X84" s="801"/>
      <c r="Y84" s="801"/>
      <c r="Z84" s="801"/>
    </row>
    <row r="85" spans="1:26" ht="15.75" customHeight="1">
      <c r="A85" s="801"/>
      <c r="B85" s="801"/>
      <c r="C85" s="801"/>
      <c r="D85" s="801"/>
      <c r="E85" s="802"/>
      <c r="F85" s="802"/>
      <c r="G85" s="803"/>
      <c r="H85" s="803"/>
      <c r="I85" s="803"/>
      <c r="J85" s="801"/>
      <c r="K85" s="801"/>
      <c r="L85" s="890"/>
      <c r="M85" s="801"/>
      <c r="N85" s="801"/>
      <c r="O85" s="801"/>
      <c r="P85" s="890"/>
      <c r="Q85" s="801"/>
      <c r="R85" s="801"/>
      <c r="S85" s="801"/>
      <c r="T85" s="801"/>
      <c r="U85" s="801"/>
      <c r="V85" s="801"/>
      <c r="W85" s="801"/>
      <c r="X85" s="801"/>
      <c r="Y85" s="801"/>
      <c r="Z85" s="801"/>
    </row>
    <row r="86" spans="1:26" ht="15.75" customHeight="1">
      <c r="A86" s="801"/>
      <c r="B86" s="801"/>
      <c r="C86" s="801"/>
      <c r="D86" s="801"/>
      <c r="E86" s="802"/>
      <c r="F86" s="802"/>
      <c r="G86" s="803"/>
      <c r="H86" s="803"/>
      <c r="I86" s="803"/>
      <c r="J86" s="801"/>
      <c r="K86" s="801"/>
      <c r="L86" s="890"/>
      <c r="M86" s="801"/>
      <c r="N86" s="801"/>
      <c r="O86" s="801"/>
      <c r="P86" s="890"/>
      <c r="Q86" s="801"/>
      <c r="R86" s="801"/>
      <c r="S86" s="801"/>
      <c r="T86" s="801"/>
      <c r="U86" s="801"/>
      <c r="V86" s="801"/>
      <c r="W86" s="801"/>
      <c r="X86" s="801"/>
      <c r="Y86" s="801"/>
      <c r="Z86" s="801"/>
    </row>
    <row r="87" spans="1:26" ht="15.75" customHeight="1">
      <c r="A87" s="801"/>
      <c r="B87" s="801"/>
      <c r="C87" s="801"/>
      <c r="D87" s="801"/>
      <c r="E87" s="802"/>
      <c r="F87" s="802"/>
      <c r="G87" s="803"/>
      <c r="H87" s="803"/>
      <c r="I87" s="803"/>
      <c r="J87" s="801"/>
      <c r="K87" s="801"/>
      <c r="L87" s="890"/>
      <c r="M87" s="801"/>
      <c r="N87" s="801"/>
      <c r="O87" s="801"/>
      <c r="P87" s="890"/>
      <c r="Q87" s="801"/>
      <c r="R87" s="801"/>
      <c r="S87" s="801"/>
      <c r="T87" s="801"/>
      <c r="U87" s="801"/>
      <c r="V87" s="801"/>
      <c r="W87" s="801"/>
      <c r="X87" s="801"/>
      <c r="Y87" s="801"/>
      <c r="Z87" s="801"/>
    </row>
    <row r="88" spans="1:26" ht="15.75" customHeight="1">
      <c r="A88" s="801"/>
      <c r="B88" s="801"/>
      <c r="C88" s="801"/>
      <c r="D88" s="801"/>
      <c r="E88" s="802"/>
      <c r="F88" s="802"/>
      <c r="G88" s="803"/>
      <c r="H88" s="803"/>
      <c r="I88" s="803"/>
      <c r="J88" s="801"/>
      <c r="K88" s="801"/>
      <c r="L88" s="890"/>
      <c r="M88" s="801"/>
      <c r="N88" s="801"/>
      <c r="O88" s="801"/>
      <c r="P88" s="890"/>
      <c r="Q88" s="801"/>
      <c r="R88" s="801"/>
      <c r="S88" s="801"/>
      <c r="T88" s="801"/>
      <c r="U88" s="801"/>
      <c r="V88" s="801"/>
      <c r="W88" s="801"/>
      <c r="X88" s="801"/>
      <c r="Y88" s="801"/>
      <c r="Z88" s="801"/>
    </row>
    <row r="89" spans="1:26" ht="15.75" customHeight="1">
      <c r="A89" s="801"/>
      <c r="B89" s="801"/>
      <c r="C89" s="801"/>
      <c r="D89" s="801"/>
      <c r="E89" s="802"/>
      <c r="F89" s="802"/>
      <c r="G89" s="803"/>
      <c r="H89" s="803"/>
      <c r="I89" s="803"/>
      <c r="J89" s="801"/>
      <c r="K89" s="801"/>
      <c r="L89" s="890"/>
      <c r="M89" s="801"/>
      <c r="N89" s="801"/>
      <c r="O89" s="801"/>
      <c r="P89" s="890"/>
      <c r="Q89" s="801"/>
      <c r="R89" s="801"/>
      <c r="S89" s="801"/>
      <c r="T89" s="801"/>
      <c r="U89" s="801"/>
      <c r="V89" s="801"/>
      <c r="W89" s="801"/>
      <c r="X89" s="801"/>
      <c r="Y89" s="801"/>
      <c r="Z89" s="801"/>
    </row>
    <row r="90" spans="1:26" ht="15.75" customHeight="1">
      <c r="A90" s="801"/>
      <c r="B90" s="801"/>
      <c r="C90" s="801"/>
      <c r="D90" s="801"/>
      <c r="E90" s="802"/>
      <c r="F90" s="802"/>
      <c r="G90" s="803"/>
      <c r="H90" s="803"/>
      <c r="I90" s="803"/>
      <c r="J90" s="801"/>
      <c r="K90" s="801"/>
      <c r="L90" s="890"/>
      <c r="M90" s="801"/>
      <c r="N90" s="801"/>
      <c r="O90" s="801"/>
      <c r="P90" s="890"/>
      <c r="Q90" s="801"/>
      <c r="R90" s="801"/>
      <c r="S90" s="801"/>
      <c r="T90" s="801"/>
      <c r="U90" s="801"/>
      <c r="V90" s="801"/>
      <c r="W90" s="801"/>
      <c r="X90" s="801"/>
      <c r="Y90" s="801"/>
      <c r="Z90" s="801"/>
    </row>
    <row r="91" spans="1:26" ht="15.75" customHeight="1">
      <c r="A91" s="801"/>
      <c r="B91" s="801"/>
      <c r="C91" s="801"/>
      <c r="D91" s="801"/>
      <c r="E91" s="802"/>
      <c r="F91" s="802"/>
      <c r="G91" s="803"/>
      <c r="H91" s="803"/>
      <c r="I91" s="803"/>
      <c r="J91" s="801"/>
      <c r="K91" s="801"/>
      <c r="L91" s="890"/>
      <c r="M91" s="801"/>
      <c r="N91" s="801"/>
      <c r="O91" s="801"/>
      <c r="P91" s="890"/>
      <c r="Q91" s="801"/>
      <c r="R91" s="801"/>
      <c r="S91" s="801"/>
      <c r="T91" s="801"/>
      <c r="U91" s="801"/>
      <c r="V91" s="801"/>
      <c r="W91" s="801"/>
      <c r="X91" s="801"/>
      <c r="Y91" s="801"/>
      <c r="Z91" s="801"/>
    </row>
    <row r="92" spans="1:26" ht="15.75" customHeight="1">
      <c r="A92" s="801"/>
      <c r="B92" s="801"/>
      <c r="C92" s="801"/>
      <c r="D92" s="801"/>
      <c r="E92" s="802"/>
      <c r="F92" s="802"/>
      <c r="G92" s="803"/>
      <c r="H92" s="803"/>
      <c r="I92" s="803"/>
      <c r="J92" s="801"/>
      <c r="K92" s="801"/>
      <c r="L92" s="890"/>
      <c r="M92" s="801"/>
      <c r="N92" s="801"/>
      <c r="O92" s="801"/>
      <c r="P92" s="890"/>
      <c r="Q92" s="801"/>
      <c r="R92" s="801"/>
      <c r="S92" s="801"/>
      <c r="T92" s="801"/>
      <c r="U92" s="801"/>
      <c r="V92" s="801"/>
      <c r="W92" s="801"/>
      <c r="X92" s="801"/>
      <c r="Y92" s="801"/>
      <c r="Z92" s="801"/>
    </row>
    <row r="93" spans="1:26" ht="15.75" customHeight="1">
      <c r="A93" s="801"/>
      <c r="B93" s="801"/>
      <c r="C93" s="801"/>
      <c r="D93" s="801"/>
      <c r="E93" s="802"/>
      <c r="F93" s="802"/>
      <c r="G93" s="803"/>
      <c r="H93" s="803"/>
      <c r="I93" s="803"/>
      <c r="J93" s="801"/>
      <c r="K93" s="801"/>
      <c r="L93" s="890"/>
      <c r="M93" s="801"/>
      <c r="N93" s="801"/>
      <c r="O93" s="801"/>
      <c r="P93" s="890"/>
      <c r="Q93" s="801"/>
      <c r="R93" s="801"/>
      <c r="S93" s="801"/>
      <c r="T93" s="801"/>
      <c r="U93" s="801"/>
      <c r="V93" s="801"/>
      <c r="W93" s="801"/>
      <c r="X93" s="801"/>
      <c r="Y93" s="801"/>
      <c r="Z93" s="801"/>
    </row>
    <row r="94" spans="1:26" ht="15.75" customHeight="1">
      <c r="A94" s="801"/>
      <c r="B94" s="801"/>
      <c r="C94" s="801"/>
      <c r="D94" s="801"/>
      <c r="E94" s="802"/>
      <c r="F94" s="802"/>
      <c r="G94" s="803"/>
      <c r="H94" s="803"/>
      <c r="I94" s="803"/>
      <c r="J94" s="801"/>
      <c r="K94" s="801"/>
      <c r="L94" s="890"/>
      <c r="M94" s="801"/>
      <c r="N94" s="801"/>
      <c r="O94" s="801"/>
      <c r="P94" s="890"/>
      <c r="Q94" s="801"/>
      <c r="R94" s="801"/>
      <c r="S94" s="801"/>
      <c r="T94" s="801"/>
      <c r="U94" s="801"/>
      <c r="V94" s="801"/>
      <c r="W94" s="801"/>
      <c r="X94" s="801"/>
      <c r="Y94" s="801"/>
      <c r="Z94" s="801"/>
    </row>
    <row r="95" spans="1:26" ht="15.75" customHeight="1">
      <c r="A95" s="801"/>
      <c r="B95" s="801"/>
      <c r="C95" s="801"/>
      <c r="D95" s="801"/>
      <c r="E95" s="802"/>
      <c r="F95" s="802"/>
      <c r="G95" s="803"/>
      <c r="H95" s="803"/>
      <c r="I95" s="803"/>
      <c r="J95" s="801"/>
      <c r="K95" s="801"/>
      <c r="L95" s="890"/>
      <c r="M95" s="801"/>
      <c r="N95" s="801"/>
      <c r="O95" s="801"/>
      <c r="P95" s="890"/>
      <c r="Q95" s="801"/>
      <c r="R95" s="801"/>
      <c r="S95" s="801"/>
      <c r="T95" s="801"/>
      <c r="U95" s="801"/>
      <c r="V95" s="801"/>
      <c r="W95" s="801"/>
      <c r="X95" s="801"/>
      <c r="Y95" s="801"/>
      <c r="Z95" s="801"/>
    </row>
    <row r="96" spans="1:26" ht="15.75" customHeight="1">
      <c r="A96" s="801"/>
      <c r="B96" s="801"/>
      <c r="C96" s="801"/>
      <c r="D96" s="801"/>
      <c r="E96" s="802"/>
      <c r="F96" s="802"/>
      <c r="G96" s="803"/>
      <c r="H96" s="803"/>
      <c r="I96" s="803"/>
      <c r="J96" s="801"/>
      <c r="K96" s="801"/>
      <c r="L96" s="890"/>
      <c r="M96" s="801"/>
      <c r="N96" s="801"/>
      <c r="O96" s="801"/>
      <c r="P96" s="890"/>
      <c r="Q96" s="801"/>
      <c r="R96" s="801"/>
      <c r="S96" s="801"/>
      <c r="T96" s="801"/>
      <c r="U96" s="801"/>
      <c r="V96" s="801"/>
      <c r="W96" s="801"/>
      <c r="X96" s="801"/>
      <c r="Y96" s="801"/>
      <c r="Z96" s="801"/>
    </row>
    <row r="97" spans="1:26" ht="15.75" customHeight="1">
      <c r="A97" s="801"/>
      <c r="B97" s="801"/>
      <c r="C97" s="801"/>
      <c r="D97" s="801"/>
      <c r="E97" s="802"/>
      <c r="F97" s="802"/>
      <c r="G97" s="803"/>
      <c r="H97" s="803"/>
      <c r="I97" s="803"/>
      <c r="J97" s="801"/>
      <c r="K97" s="801"/>
      <c r="L97" s="890"/>
      <c r="M97" s="801"/>
      <c r="N97" s="801"/>
      <c r="O97" s="801"/>
      <c r="P97" s="890"/>
      <c r="Q97" s="801"/>
      <c r="R97" s="801"/>
      <c r="S97" s="801"/>
      <c r="T97" s="801"/>
      <c r="U97" s="801"/>
      <c r="V97" s="801"/>
      <c r="W97" s="801"/>
      <c r="X97" s="801"/>
      <c r="Y97" s="801"/>
      <c r="Z97" s="801"/>
    </row>
    <row r="98" spans="1:26" ht="15.75" customHeight="1">
      <c r="A98" s="801"/>
      <c r="B98" s="801"/>
      <c r="C98" s="801"/>
      <c r="D98" s="801"/>
      <c r="E98" s="802"/>
      <c r="F98" s="802"/>
      <c r="G98" s="803"/>
      <c r="H98" s="803"/>
      <c r="I98" s="803"/>
      <c r="J98" s="801"/>
      <c r="K98" s="801"/>
      <c r="L98" s="890"/>
      <c r="M98" s="801"/>
      <c r="N98" s="801"/>
      <c r="O98" s="801"/>
      <c r="P98" s="890"/>
      <c r="Q98" s="801"/>
      <c r="R98" s="801"/>
      <c r="S98" s="801"/>
      <c r="T98" s="801"/>
      <c r="U98" s="801"/>
      <c r="V98" s="801"/>
      <c r="W98" s="801"/>
      <c r="X98" s="801"/>
      <c r="Y98" s="801"/>
      <c r="Z98" s="801"/>
    </row>
    <row r="99" spans="1:26" ht="15.75" customHeight="1">
      <c r="A99" s="801"/>
      <c r="B99" s="801"/>
      <c r="C99" s="801"/>
      <c r="D99" s="801"/>
      <c r="E99" s="802"/>
      <c r="F99" s="802"/>
      <c r="G99" s="803"/>
      <c r="H99" s="803"/>
      <c r="I99" s="803"/>
      <c r="J99" s="801"/>
      <c r="K99" s="801"/>
      <c r="L99" s="890"/>
      <c r="M99" s="801"/>
      <c r="N99" s="801"/>
      <c r="O99" s="801"/>
      <c r="P99" s="890"/>
      <c r="Q99" s="801"/>
      <c r="R99" s="801"/>
      <c r="S99" s="801"/>
      <c r="T99" s="801"/>
      <c r="U99" s="801"/>
      <c r="V99" s="801"/>
      <c r="W99" s="801"/>
      <c r="X99" s="801"/>
      <c r="Y99" s="801"/>
      <c r="Z99" s="801"/>
    </row>
    <row r="100" spans="1:26" ht="15.75" customHeight="1">
      <c r="A100" s="801"/>
      <c r="B100" s="801"/>
      <c r="C100" s="801"/>
      <c r="D100" s="801"/>
      <c r="E100" s="802"/>
      <c r="F100" s="802"/>
      <c r="G100" s="803"/>
      <c r="H100" s="803"/>
      <c r="I100" s="803"/>
      <c r="J100" s="801"/>
      <c r="K100" s="801"/>
      <c r="L100" s="890"/>
      <c r="M100" s="801"/>
      <c r="N100" s="801"/>
      <c r="O100" s="801"/>
      <c r="P100" s="890"/>
      <c r="Q100" s="801"/>
      <c r="R100" s="801"/>
      <c r="S100" s="801"/>
      <c r="T100" s="801"/>
      <c r="U100" s="801"/>
      <c r="V100" s="801"/>
      <c r="W100" s="801"/>
      <c r="X100" s="801"/>
      <c r="Y100" s="801"/>
      <c r="Z100" s="801"/>
    </row>
    <row r="101" spans="1:26" ht="15.75" customHeight="1">
      <c r="A101" s="801"/>
      <c r="B101" s="801"/>
      <c r="C101" s="801"/>
      <c r="D101" s="801"/>
      <c r="E101" s="802"/>
      <c r="F101" s="802"/>
      <c r="G101" s="803"/>
      <c r="H101" s="803"/>
      <c r="I101" s="803"/>
      <c r="J101" s="801"/>
      <c r="K101" s="801"/>
      <c r="L101" s="890"/>
      <c r="M101" s="801"/>
      <c r="N101" s="801"/>
      <c r="O101" s="801"/>
      <c r="P101" s="890"/>
      <c r="Q101" s="801"/>
      <c r="R101" s="801"/>
      <c r="S101" s="801"/>
      <c r="T101" s="801"/>
      <c r="U101" s="801"/>
      <c r="V101" s="801"/>
      <c r="W101" s="801"/>
      <c r="X101" s="801"/>
      <c r="Y101" s="801"/>
      <c r="Z101" s="801"/>
    </row>
    <row r="102" spans="1:26" ht="15.75" customHeight="1">
      <c r="A102" s="801"/>
      <c r="B102" s="801"/>
      <c r="C102" s="801"/>
      <c r="D102" s="801"/>
      <c r="E102" s="802"/>
      <c r="F102" s="802"/>
      <c r="G102" s="803"/>
      <c r="H102" s="803"/>
      <c r="I102" s="803"/>
      <c r="J102" s="801"/>
      <c r="K102" s="801"/>
      <c r="L102" s="890"/>
      <c r="M102" s="801"/>
      <c r="N102" s="801"/>
      <c r="O102" s="801"/>
      <c r="P102" s="890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</row>
    <row r="103" spans="1:26" ht="15.75" customHeight="1">
      <c r="A103" s="801"/>
      <c r="B103" s="801"/>
      <c r="C103" s="801"/>
      <c r="D103" s="801"/>
      <c r="E103" s="802"/>
      <c r="F103" s="802"/>
      <c r="G103" s="803"/>
      <c r="H103" s="803"/>
      <c r="I103" s="803"/>
      <c r="J103" s="801"/>
      <c r="K103" s="801"/>
      <c r="L103" s="890"/>
      <c r="M103" s="801"/>
      <c r="N103" s="801"/>
      <c r="O103" s="801"/>
      <c r="P103" s="890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</row>
    <row r="104" spans="1:26" ht="15.75" customHeight="1">
      <c r="A104" s="801"/>
      <c r="B104" s="801"/>
      <c r="C104" s="801"/>
      <c r="D104" s="801"/>
      <c r="E104" s="802"/>
      <c r="F104" s="802"/>
      <c r="G104" s="803"/>
      <c r="H104" s="803"/>
      <c r="I104" s="803"/>
      <c r="J104" s="801"/>
      <c r="K104" s="801"/>
      <c r="L104" s="890"/>
      <c r="M104" s="801"/>
      <c r="N104" s="801"/>
      <c r="O104" s="801"/>
      <c r="P104" s="890"/>
      <c r="Q104" s="801"/>
      <c r="R104" s="801"/>
      <c r="S104" s="801"/>
      <c r="T104" s="801"/>
      <c r="U104" s="801"/>
      <c r="V104" s="801"/>
      <c r="W104" s="801"/>
      <c r="X104" s="801"/>
      <c r="Y104" s="801"/>
      <c r="Z104" s="801"/>
    </row>
    <row r="105" spans="1:26" ht="15.75" customHeight="1">
      <c r="A105" s="801"/>
      <c r="B105" s="801"/>
      <c r="C105" s="801"/>
      <c r="D105" s="801"/>
      <c r="E105" s="802"/>
      <c r="F105" s="802"/>
      <c r="G105" s="803"/>
      <c r="H105" s="803"/>
      <c r="I105" s="803"/>
      <c r="J105" s="801"/>
      <c r="K105" s="801"/>
      <c r="L105" s="890"/>
      <c r="M105" s="801"/>
      <c r="N105" s="801"/>
      <c r="O105" s="801"/>
      <c r="P105" s="890"/>
      <c r="Q105" s="801"/>
      <c r="R105" s="801"/>
      <c r="S105" s="801"/>
      <c r="T105" s="801"/>
      <c r="U105" s="801"/>
      <c r="V105" s="801"/>
      <c r="W105" s="801"/>
      <c r="X105" s="801"/>
      <c r="Y105" s="801"/>
      <c r="Z105" s="801"/>
    </row>
    <row r="106" spans="1:26" ht="15.75" customHeight="1">
      <c r="A106" s="801"/>
      <c r="B106" s="801"/>
      <c r="C106" s="801"/>
      <c r="D106" s="801"/>
      <c r="E106" s="802"/>
      <c r="F106" s="802"/>
      <c r="G106" s="803"/>
      <c r="H106" s="803"/>
      <c r="I106" s="803"/>
      <c r="J106" s="801"/>
      <c r="K106" s="801"/>
      <c r="L106" s="890"/>
      <c r="M106" s="801"/>
      <c r="N106" s="801"/>
      <c r="O106" s="801"/>
      <c r="P106" s="890"/>
      <c r="Q106" s="801"/>
      <c r="R106" s="801"/>
      <c r="S106" s="801"/>
      <c r="T106" s="801"/>
      <c r="U106" s="801"/>
      <c r="V106" s="801"/>
      <c r="W106" s="801"/>
      <c r="X106" s="801"/>
      <c r="Y106" s="801"/>
      <c r="Z106" s="801"/>
    </row>
    <row r="107" spans="1:26" ht="15.75" customHeight="1">
      <c r="A107" s="801"/>
      <c r="B107" s="801"/>
      <c r="C107" s="801"/>
      <c r="D107" s="801"/>
      <c r="E107" s="802"/>
      <c r="F107" s="802"/>
      <c r="G107" s="803"/>
      <c r="H107" s="803"/>
      <c r="I107" s="803"/>
      <c r="J107" s="801"/>
      <c r="K107" s="801"/>
      <c r="L107" s="890"/>
      <c r="M107" s="801"/>
      <c r="N107" s="801"/>
      <c r="O107" s="801"/>
      <c r="P107" s="890"/>
      <c r="Q107" s="801"/>
      <c r="R107" s="801"/>
      <c r="S107" s="801"/>
      <c r="T107" s="801"/>
      <c r="U107" s="801"/>
      <c r="V107" s="801"/>
      <c r="W107" s="801"/>
      <c r="X107" s="801"/>
      <c r="Y107" s="801"/>
      <c r="Z107" s="801"/>
    </row>
    <row r="108" spans="1:26" ht="15.75" customHeight="1">
      <c r="A108" s="801"/>
      <c r="B108" s="801"/>
      <c r="C108" s="801"/>
      <c r="D108" s="801"/>
      <c r="E108" s="802"/>
      <c r="F108" s="802"/>
      <c r="G108" s="803"/>
      <c r="H108" s="803"/>
      <c r="I108" s="803"/>
      <c r="J108" s="801"/>
      <c r="K108" s="801"/>
      <c r="L108" s="890"/>
      <c r="M108" s="801"/>
      <c r="N108" s="801"/>
      <c r="O108" s="801"/>
      <c r="P108" s="890"/>
      <c r="Q108" s="801"/>
      <c r="R108" s="801"/>
      <c r="S108" s="801"/>
      <c r="T108" s="801"/>
      <c r="U108" s="801"/>
      <c r="V108" s="801"/>
      <c r="W108" s="801"/>
      <c r="X108" s="801"/>
      <c r="Y108" s="801"/>
      <c r="Z108" s="801"/>
    </row>
    <row r="109" spans="1:26" ht="15.75" customHeight="1">
      <c r="A109" s="801"/>
      <c r="B109" s="801"/>
      <c r="C109" s="801"/>
      <c r="D109" s="801"/>
      <c r="E109" s="802"/>
      <c r="F109" s="802"/>
      <c r="G109" s="803"/>
      <c r="H109" s="803"/>
      <c r="I109" s="803"/>
      <c r="J109" s="801"/>
      <c r="K109" s="801"/>
      <c r="L109" s="890"/>
      <c r="M109" s="801"/>
      <c r="N109" s="801"/>
      <c r="O109" s="801"/>
      <c r="P109" s="890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</row>
    <row r="110" spans="1:26" ht="15.75" customHeight="1">
      <c r="A110" s="801"/>
      <c r="B110" s="801"/>
      <c r="C110" s="801"/>
      <c r="D110" s="801"/>
      <c r="E110" s="802"/>
      <c r="F110" s="802"/>
      <c r="G110" s="803"/>
      <c r="H110" s="803"/>
      <c r="I110" s="803"/>
      <c r="J110" s="801"/>
      <c r="K110" s="801"/>
      <c r="L110" s="890"/>
      <c r="M110" s="801"/>
      <c r="N110" s="801"/>
      <c r="O110" s="801"/>
      <c r="P110" s="890"/>
      <c r="Q110" s="801"/>
      <c r="R110" s="801"/>
      <c r="S110" s="801"/>
      <c r="T110" s="801"/>
      <c r="U110" s="801"/>
      <c r="V110" s="801"/>
      <c r="W110" s="801"/>
      <c r="X110" s="801"/>
      <c r="Y110" s="801"/>
      <c r="Z110" s="801"/>
    </row>
    <row r="111" spans="1:26" ht="15.75" customHeight="1">
      <c r="A111" s="801"/>
      <c r="B111" s="801"/>
      <c r="C111" s="801"/>
      <c r="D111" s="801"/>
      <c r="E111" s="802"/>
      <c r="F111" s="802"/>
      <c r="G111" s="803"/>
      <c r="H111" s="803"/>
      <c r="I111" s="803"/>
      <c r="J111" s="801"/>
      <c r="K111" s="801"/>
      <c r="L111" s="890"/>
      <c r="M111" s="801"/>
      <c r="N111" s="801"/>
      <c r="O111" s="801"/>
      <c r="P111" s="890"/>
      <c r="Q111" s="801"/>
      <c r="R111" s="801"/>
      <c r="S111" s="801"/>
      <c r="T111" s="801"/>
      <c r="U111" s="801"/>
      <c r="V111" s="801"/>
      <c r="W111" s="801"/>
      <c r="X111" s="801"/>
      <c r="Y111" s="801"/>
      <c r="Z111" s="801"/>
    </row>
    <row r="112" spans="1:26" ht="15.75" customHeight="1">
      <c r="A112" s="801"/>
      <c r="B112" s="801"/>
      <c r="C112" s="801"/>
      <c r="D112" s="801"/>
      <c r="E112" s="802"/>
      <c r="F112" s="802"/>
      <c r="G112" s="803"/>
      <c r="H112" s="803"/>
      <c r="I112" s="803"/>
      <c r="J112" s="801"/>
      <c r="K112" s="801"/>
      <c r="L112" s="890"/>
      <c r="M112" s="801"/>
      <c r="N112" s="801"/>
      <c r="O112" s="801"/>
      <c r="P112" s="890"/>
      <c r="Q112" s="801"/>
      <c r="R112" s="801"/>
      <c r="S112" s="801"/>
      <c r="T112" s="801"/>
      <c r="U112" s="801"/>
      <c r="V112" s="801"/>
      <c r="W112" s="801"/>
      <c r="X112" s="801"/>
      <c r="Y112" s="801"/>
      <c r="Z112" s="801"/>
    </row>
    <row r="113" spans="1:26" ht="15.75" customHeight="1">
      <c r="A113" s="801"/>
      <c r="B113" s="801"/>
      <c r="C113" s="801"/>
      <c r="D113" s="801"/>
      <c r="E113" s="802"/>
      <c r="F113" s="802"/>
      <c r="G113" s="803"/>
      <c r="H113" s="803"/>
      <c r="I113" s="803"/>
      <c r="J113" s="801"/>
      <c r="K113" s="801"/>
      <c r="L113" s="890"/>
      <c r="M113" s="801"/>
      <c r="N113" s="801"/>
      <c r="O113" s="801"/>
      <c r="P113" s="890"/>
      <c r="Q113" s="801"/>
      <c r="R113" s="801"/>
      <c r="S113" s="801"/>
      <c r="T113" s="801"/>
      <c r="U113" s="801"/>
      <c r="V113" s="801"/>
      <c r="W113" s="801"/>
      <c r="X113" s="801"/>
      <c r="Y113" s="801"/>
      <c r="Z113" s="801"/>
    </row>
    <row r="114" spans="1:26" ht="15.75" customHeight="1">
      <c r="A114" s="801"/>
      <c r="B114" s="801"/>
      <c r="C114" s="801"/>
      <c r="D114" s="801"/>
      <c r="E114" s="802"/>
      <c r="F114" s="802"/>
      <c r="G114" s="803"/>
      <c r="H114" s="803"/>
      <c r="I114" s="803"/>
      <c r="J114" s="801"/>
      <c r="K114" s="801"/>
      <c r="L114" s="890"/>
      <c r="M114" s="801"/>
      <c r="N114" s="801"/>
      <c r="O114" s="801"/>
      <c r="P114" s="890"/>
      <c r="Q114" s="801"/>
      <c r="R114" s="801"/>
      <c r="S114" s="801"/>
      <c r="T114" s="801"/>
      <c r="U114" s="801"/>
      <c r="V114" s="801"/>
      <c r="W114" s="801"/>
      <c r="X114" s="801"/>
      <c r="Y114" s="801"/>
      <c r="Z114" s="801"/>
    </row>
    <row r="115" spans="1:26" ht="15.75" customHeight="1">
      <c r="A115" s="801"/>
      <c r="B115" s="801"/>
      <c r="C115" s="801"/>
      <c r="D115" s="801"/>
      <c r="E115" s="802"/>
      <c r="F115" s="802"/>
      <c r="G115" s="803"/>
      <c r="H115" s="803"/>
      <c r="I115" s="803"/>
      <c r="J115" s="801"/>
      <c r="K115" s="801"/>
      <c r="L115" s="890"/>
      <c r="M115" s="801"/>
      <c r="N115" s="801"/>
      <c r="O115" s="801"/>
      <c r="P115" s="890"/>
      <c r="Q115" s="801"/>
      <c r="R115" s="801"/>
      <c r="S115" s="801"/>
      <c r="T115" s="801"/>
      <c r="U115" s="801"/>
      <c r="V115" s="801"/>
      <c r="W115" s="801"/>
      <c r="X115" s="801"/>
      <c r="Y115" s="801"/>
      <c r="Z115" s="801"/>
    </row>
    <row r="116" spans="1:26" ht="15.75" customHeight="1">
      <c r="A116" s="801"/>
      <c r="B116" s="801"/>
      <c r="C116" s="801"/>
      <c r="D116" s="801"/>
      <c r="E116" s="802"/>
      <c r="F116" s="802"/>
      <c r="G116" s="803"/>
      <c r="H116" s="803"/>
      <c r="I116" s="803"/>
      <c r="J116" s="801"/>
      <c r="K116" s="801"/>
      <c r="L116" s="890"/>
      <c r="M116" s="801"/>
      <c r="N116" s="801"/>
      <c r="O116" s="801"/>
      <c r="P116" s="890"/>
      <c r="Q116" s="801"/>
      <c r="R116" s="801"/>
      <c r="S116" s="801"/>
      <c r="T116" s="801"/>
      <c r="U116" s="801"/>
      <c r="V116" s="801"/>
      <c r="W116" s="801"/>
      <c r="X116" s="801"/>
      <c r="Y116" s="801"/>
      <c r="Z116" s="801"/>
    </row>
    <row r="117" spans="1:26" ht="15.75" customHeight="1">
      <c r="A117" s="801"/>
      <c r="B117" s="801"/>
      <c r="C117" s="801"/>
      <c r="D117" s="801"/>
      <c r="E117" s="802"/>
      <c r="F117" s="802"/>
      <c r="G117" s="803"/>
      <c r="H117" s="803"/>
      <c r="I117" s="803"/>
      <c r="J117" s="801"/>
      <c r="K117" s="801"/>
      <c r="L117" s="890"/>
      <c r="M117" s="801"/>
      <c r="N117" s="801"/>
      <c r="O117" s="801"/>
      <c r="P117" s="890"/>
      <c r="Q117" s="801"/>
      <c r="R117" s="801"/>
      <c r="S117" s="801"/>
      <c r="T117" s="801"/>
      <c r="U117" s="801"/>
      <c r="V117" s="801"/>
      <c r="W117" s="801"/>
      <c r="X117" s="801"/>
      <c r="Y117" s="801"/>
      <c r="Z117" s="801"/>
    </row>
    <row r="118" spans="1:26" ht="15.75" customHeight="1">
      <c r="A118" s="801"/>
      <c r="B118" s="801"/>
      <c r="C118" s="801"/>
      <c r="D118" s="801"/>
      <c r="E118" s="802"/>
      <c r="F118" s="802"/>
      <c r="G118" s="803"/>
      <c r="H118" s="803"/>
      <c r="I118" s="803"/>
      <c r="J118" s="801"/>
      <c r="K118" s="801"/>
      <c r="L118" s="890"/>
      <c r="M118" s="801"/>
      <c r="N118" s="801"/>
      <c r="O118" s="801"/>
      <c r="P118" s="890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</row>
    <row r="119" spans="1:26" ht="15.75" customHeight="1">
      <c r="A119" s="801"/>
      <c r="B119" s="801"/>
      <c r="C119" s="801"/>
      <c r="D119" s="801"/>
      <c r="E119" s="802"/>
      <c r="F119" s="802"/>
      <c r="G119" s="803"/>
      <c r="H119" s="803"/>
      <c r="I119" s="803"/>
      <c r="J119" s="801"/>
      <c r="K119" s="801"/>
      <c r="L119" s="890"/>
      <c r="M119" s="801"/>
      <c r="N119" s="801"/>
      <c r="O119" s="801"/>
      <c r="P119" s="890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</row>
    <row r="120" spans="1:26" ht="15.75" customHeight="1">
      <c r="A120" s="801"/>
      <c r="B120" s="801"/>
      <c r="C120" s="801"/>
      <c r="D120" s="801"/>
      <c r="E120" s="802"/>
      <c r="F120" s="802"/>
      <c r="G120" s="803"/>
      <c r="H120" s="803"/>
      <c r="I120" s="803"/>
      <c r="J120" s="801"/>
      <c r="K120" s="801"/>
      <c r="L120" s="890"/>
      <c r="M120" s="801"/>
      <c r="N120" s="801"/>
      <c r="O120" s="801"/>
      <c r="P120" s="890"/>
      <c r="Q120" s="801"/>
      <c r="R120" s="801"/>
      <c r="S120" s="801"/>
      <c r="T120" s="801"/>
      <c r="U120" s="801"/>
      <c r="V120" s="801"/>
      <c r="W120" s="801"/>
      <c r="X120" s="801"/>
      <c r="Y120" s="801"/>
      <c r="Z120" s="801"/>
    </row>
    <row r="121" spans="1:26" ht="15.75" customHeight="1">
      <c r="A121" s="801"/>
      <c r="B121" s="801"/>
      <c r="C121" s="801"/>
      <c r="D121" s="801"/>
      <c r="E121" s="802"/>
      <c r="F121" s="802"/>
      <c r="G121" s="803"/>
      <c r="H121" s="803"/>
      <c r="I121" s="803"/>
      <c r="J121" s="801"/>
      <c r="K121" s="801"/>
      <c r="L121" s="890"/>
      <c r="M121" s="801"/>
      <c r="N121" s="801"/>
      <c r="O121" s="801"/>
      <c r="P121" s="890"/>
      <c r="Q121" s="801"/>
      <c r="R121" s="801"/>
      <c r="S121" s="801"/>
      <c r="T121" s="801"/>
      <c r="U121" s="801"/>
      <c r="V121" s="801"/>
      <c r="W121" s="801"/>
      <c r="X121" s="801"/>
      <c r="Y121" s="801"/>
      <c r="Z121" s="801"/>
    </row>
    <row r="122" spans="1:26" ht="15.75" customHeight="1">
      <c r="A122" s="801"/>
      <c r="B122" s="801"/>
      <c r="C122" s="801"/>
      <c r="D122" s="801"/>
      <c r="E122" s="802"/>
      <c r="F122" s="802"/>
      <c r="G122" s="803"/>
      <c r="H122" s="803"/>
      <c r="I122" s="803"/>
      <c r="J122" s="801"/>
      <c r="K122" s="801"/>
      <c r="L122" s="890"/>
      <c r="M122" s="801"/>
      <c r="N122" s="801"/>
      <c r="O122" s="801"/>
      <c r="P122" s="890"/>
      <c r="Q122" s="801"/>
      <c r="R122" s="801"/>
      <c r="S122" s="801"/>
      <c r="T122" s="801"/>
      <c r="U122" s="801"/>
      <c r="V122" s="801"/>
      <c r="W122" s="801"/>
      <c r="X122" s="801"/>
      <c r="Y122" s="801"/>
      <c r="Z122" s="801"/>
    </row>
    <row r="123" spans="1:26" ht="15.75" customHeight="1">
      <c r="A123" s="801"/>
      <c r="B123" s="801"/>
      <c r="C123" s="801"/>
      <c r="D123" s="801"/>
      <c r="E123" s="802"/>
      <c r="F123" s="802"/>
      <c r="G123" s="803"/>
      <c r="H123" s="803"/>
      <c r="I123" s="803"/>
      <c r="J123" s="801"/>
      <c r="K123" s="801"/>
      <c r="L123" s="890"/>
      <c r="M123" s="801"/>
      <c r="N123" s="801"/>
      <c r="O123" s="801"/>
      <c r="P123" s="890"/>
      <c r="Q123" s="801"/>
      <c r="R123" s="801"/>
      <c r="S123" s="801"/>
      <c r="T123" s="801"/>
      <c r="U123" s="801"/>
      <c r="V123" s="801"/>
      <c r="W123" s="801"/>
      <c r="X123" s="801"/>
      <c r="Y123" s="801"/>
      <c r="Z123" s="801"/>
    </row>
    <row r="124" spans="1:26" ht="15.75" customHeight="1">
      <c r="A124" s="801"/>
      <c r="B124" s="801"/>
      <c r="C124" s="801"/>
      <c r="D124" s="801"/>
      <c r="E124" s="802"/>
      <c r="F124" s="802"/>
      <c r="G124" s="803"/>
      <c r="H124" s="803"/>
      <c r="I124" s="803"/>
      <c r="J124" s="801"/>
      <c r="K124" s="801"/>
      <c r="L124" s="890"/>
      <c r="M124" s="801"/>
      <c r="N124" s="801"/>
      <c r="O124" s="801"/>
      <c r="P124" s="890"/>
      <c r="Q124" s="801"/>
      <c r="R124" s="801"/>
      <c r="S124" s="801"/>
      <c r="T124" s="801"/>
      <c r="U124" s="801"/>
      <c r="V124" s="801"/>
      <c r="W124" s="801"/>
      <c r="X124" s="801"/>
      <c r="Y124" s="801"/>
      <c r="Z124" s="801"/>
    </row>
    <row r="125" spans="1:26" ht="15.75" customHeight="1">
      <c r="A125" s="801"/>
      <c r="B125" s="801"/>
      <c r="C125" s="801"/>
      <c r="D125" s="801"/>
      <c r="E125" s="802"/>
      <c r="F125" s="802"/>
      <c r="G125" s="803"/>
      <c r="H125" s="803"/>
      <c r="I125" s="803"/>
      <c r="J125" s="801"/>
      <c r="K125" s="801"/>
      <c r="L125" s="890"/>
      <c r="M125" s="801"/>
      <c r="N125" s="801"/>
      <c r="O125" s="801"/>
      <c r="P125" s="890"/>
      <c r="Q125" s="801"/>
      <c r="R125" s="801"/>
      <c r="S125" s="801"/>
      <c r="T125" s="801"/>
      <c r="U125" s="801"/>
      <c r="V125" s="801"/>
      <c r="W125" s="801"/>
      <c r="X125" s="801"/>
      <c r="Y125" s="801"/>
      <c r="Z125" s="801"/>
    </row>
    <row r="126" spans="1:26" ht="15.75" customHeight="1">
      <c r="A126" s="801"/>
      <c r="B126" s="801"/>
      <c r="C126" s="801"/>
      <c r="D126" s="801"/>
      <c r="E126" s="802"/>
      <c r="F126" s="802"/>
      <c r="G126" s="803"/>
      <c r="H126" s="803"/>
      <c r="I126" s="803"/>
      <c r="J126" s="801"/>
      <c r="K126" s="801"/>
      <c r="L126" s="890"/>
      <c r="M126" s="801"/>
      <c r="N126" s="801"/>
      <c r="O126" s="801"/>
      <c r="P126" s="890"/>
      <c r="Q126" s="801"/>
      <c r="R126" s="801"/>
      <c r="S126" s="801"/>
      <c r="T126" s="801"/>
      <c r="U126" s="801"/>
      <c r="V126" s="801"/>
      <c r="W126" s="801"/>
      <c r="X126" s="801"/>
      <c r="Y126" s="801"/>
      <c r="Z126" s="801"/>
    </row>
    <row r="127" spans="1:26" ht="15.75" customHeight="1">
      <c r="A127" s="801"/>
      <c r="B127" s="801"/>
      <c r="C127" s="801"/>
      <c r="D127" s="801"/>
      <c r="E127" s="802"/>
      <c r="F127" s="802"/>
      <c r="G127" s="803"/>
      <c r="H127" s="803"/>
      <c r="I127" s="803"/>
      <c r="J127" s="801"/>
      <c r="K127" s="801"/>
      <c r="L127" s="890"/>
      <c r="M127" s="801"/>
      <c r="N127" s="801"/>
      <c r="O127" s="801"/>
      <c r="P127" s="890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</row>
    <row r="128" spans="1:26" ht="15.75" customHeight="1">
      <c r="A128" s="801"/>
      <c r="B128" s="801"/>
      <c r="C128" s="801"/>
      <c r="D128" s="801"/>
      <c r="E128" s="802"/>
      <c r="F128" s="802"/>
      <c r="G128" s="803"/>
      <c r="H128" s="803"/>
      <c r="I128" s="803"/>
      <c r="J128" s="801"/>
      <c r="K128" s="801"/>
      <c r="L128" s="890"/>
      <c r="M128" s="801"/>
      <c r="N128" s="801"/>
      <c r="O128" s="801"/>
      <c r="P128" s="890"/>
      <c r="Q128" s="801"/>
      <c r="R128" s="801"/>
      <c r="S128" s="801"/>
      <c r="T128" s="801"/>
      <c r="U128" s="801"/>
      <c r="V128" s="801"/>
      <c r="W128" s="801"/>
      <c r="X128" s="801"/>
      <c r="Y128" s="801"/>
      <c r="Z128" s="801"/>
    </row>
    <row r="129" spans="1:26" ht="15.75" customHeight="1">
      <c r="A129" s="801"/>
      <c r="B129" s="801"/>
      <c r="C129" s="801"/>
      <c r="D129" s="801"/>
      <c r="E129" s="802"/>
      <c r="F129" s="802"/>
      <c r="G129" s="803"/>
      <c r="H129" s="803"/>
      <c r="I129" s="803"/>
      <c r="J129" s="801"/>
      <c r="K129" s="801"/>
      <c r="L129" s="890"/>
      <c r="M129" s="801"/>
      <c r="N129" s="801"/>
      <c r="O129" s="801"/>
      <c r="P129" s="890"/>
      <c r="Q129" s="801"/>
      <c r="R129" s="801"/>
      <c r="S129" s="801"/>
      <c r="T129" s="801"/>
      <c r="U129" s="801"/>
      <c r="V129" s="801"/>
      <c r="W129" s="801"/>
      <c r="X129" s="801"/>
      <c r="Y129" s="801"/>
      <c r="Z129" s="801"/>
    </row>
    <row r="130" spans="1:26" ht="15.75" customHeight="1">
      <c r="A130" s="801"/>
      <c r="B130" s="801"/>
      <c r="C130" s="801"/>
      <c r="D130" s="801"/>
      <c r="E130" s="802"/>
      <c r="F130" s="802"/>
      <c r="G130" s="803"/>
      <c r="H130" s="803"/>
      <c r="I130" s="803"/>
      <c r="J130" s="801"/>
      <c r="K130" s="801"/>
      <c r="L130" s="890"/>
      <c r="M130" s="801"/>
      <c r="N130" s="801"/>
      <c r="O130" s="801"/>
      <c r="P130" s="890"/>
      <c r="Q130" s="801"/>
      <c r="R130" s="801"/>
      <c r="S130" s="801"/>
      <c r="T130" s="801"/>
      <c r="U130" s="801"/>
      <c r="V130" s="801"/>
      <c r="W130" s="801"/>
      <c r="X130" s="801"/>
      <c r="Y130" s="801"/>
      <c r="Z130" s="801"/>
    </row>
    <row r="131" spans="1:26" ht="15.75" customHeight="1">
      <c r="A131" s="801"/>
      <c r="B131" s="801"/>
      <c r="C131" s="801"/>
      <c r="D131" s="801"/>
      <c r="E131" s="802"/>
      <c r="F131" s="802"/>
      <c r="G131" s="803"/>
      <c r="H131" s="803"/>
      <c r="I131" s="803"/>
      <c r="J131" s="801"/>
      <c r="K131" s="801"/>
      <c r="L131" s="890"/>
      <c r="M131" s="801"/>
      <c r="N131" s="801"/>
      <c r="O131" s="801"/>
      <c r="P131" s="890"/>
      <c r="Q131" s="801"/>
      <c r="R131" s="801"/>
      <c r="S131" s="801"/>
      <c r="T131" s="801"/>
      <c r="U131" s="801"/>
      <c r="V131" s="801"/>
      <c r="W131" s="801"/>
      <c r="X131" s="801"/>
      <c r="Y131" s="801"/>
      <c r="Z131" s="801"/>
    </row>
    <row r="132" spans="1:26" ht="15.75" customHeight="1">
      <c r="A132" s="801"/>
      <c r="B132" s="801"/>
      <c r="C132" s="801"/>
      <c r="D132" s="801"/>
      <c r="E132" s="802"/>
      <c r="F132" s="802"/>
      <c r="G132" s="803"/>
      <c r="H132" s="803"/>
      <c r="I132" s="803"/>
      <c r="J132" s="801"/>
      <c r="K132" s="801"/>
      <c r="L132" s="890"/>
      <c r="M132" s="801"/>
      <c r="N132" s="801"/>
      <c r="O132" s="801"/>
      <c r="P132" s="890"/>
      <c r="Q132" s="801"/>
      <c r="R132" s="801"/>
      <c r="S132" s="801"/>
      <c r="T132" s="801"/>
      <c r="U132" s="801"/>
      <c r="V132" s="801"/>
      <c r="W132" s="801"/>
      <c r="X132" s="801"/>
      <c r="Y132" s="801"/>
      <c r="Z132" s="801"/>
    </row>
    <row r="133" spans="1:26" ht="15.75" customHeight="1">
      <c r="A133" s="801"/>
      <c r="B133" s="801"/>
      <c r="C133" s="801"/>
      <c r="D133" s="801"/>
      <c r="E133" s="802"/>
      <c r="F133" s="802"/>
      <c r="G133" s="803"/>
      <c r="H133" s="803"/>
      <c r="I133" s="803"/>
      <c r="J133" s="801"/>
      <c r="K133" s="801"/>
      <c r="L133" s="890"/>
      <c r="M133" s="801"/>
      <c r="N133" s="801"/>
      <c r="O133" s="801"/>
      <c r="P133" s="890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</row>
    <row r="134" spans="1:26" ht="15.75" customHeight="1">
      <c r="A134" s="801"/>
      <c r="B134" s="801"/>
      <c r="C134" s="801"/>
      <c r="D134" s="801"/>
      <c r="E134" s="802"/>
      <c r="F134" s="802"/>
      <c r="G134" s="803"/>
      <c r="H134" s="803"/>
      <c r="I134" s="803"/>
      <c r="J134" s="801"/>
      <c r="K134" s="801"/>
      <c r="L134" s="890"/>
      <c r="M134" s="801"/>
      <c r="N134" s="801"/>
      <c r="O134" s="801"/>
      <c r="P134" s="890"/>
      <c r="Q134" s="801"/>
      <c r="R134" s="801"/>
      <c r="S134" s="801"/>
      <c r="T134" s="801"/>
      <c r="U134" s="801"/>
      <c r="V134" s="801"/>
      <c r="W134" s="801"/>
      <c r="X134" s="801"/>
      <c r="Y134" s="801"/>
      <c r="Z134" s="801"/>
    </row>
    <row r="135" spans="1:26" ht="15.75" customHeight="1">
      <c r="A135" s="801"/>
      <c r="B135" s="801"/>
      <c r="C135" s="801"/>
      <c r="D135" s="801"/>
      <c r="E135" s="802"/>
      <c r="F135" s="802"/>
      <c r="G135" s="803"/>
      <c r="H135" s="803"/>
      <c r="I135" s="803"/>
      <c r="J135" s="801"/>
      <c r="K135" s="801"/>
      <c r="L135" s="890"/>
      <c r="M135" s="801"/>
      <c r="N135" s="801"/>
      <c r="O135" s="801"/>
      <c r="P135" s="890"/>
      <c r="Q135" s="801"/>
      <c r="R135" s="801"/>
      <c r="S135" s="801"/>
      <c r="T135" s="801"/>
      <c r="U135" s="801"/>
      <c r="V135" s="801"/>
      <c r="W135" s="801"/>
      <c r="X135" s="801"/>
      <c r="Y135" s="801"/>
      <c r="Z135" s="801"/>
    </row>
    <row r="136" spans="1:26" ht="15.75" customHeight="1">
      <c r="A136" s="801"/>
      <c r="B136" s="801"/>
      <c r="C136" s="801"/>
      <c r="D136" s="801"/>
      <c r="E136" s="802"/>
      <c r="F136" s="802"/>
      <c r="G136" s="803"/>
      <c r="H136" s="803"/>
      <c r="I136" s="803"/>
      <c r="J136" s="801"/>
      <c r="K136" s="801"/>
      <c r="L136" s="890"/>
      <c r="M136" s="801"/>
      <c r="N136" s="801"/>
      <c r="O136" s="801"/>
      <c r="P136" s="890"/>
      <c r="Q136" s="801"/>
      <c r="R136" s="801"/>
      <c r="S136" s="801"/>
      <c r="T136" s="801"/>
      <c r="U136" s="801"/>
      <c r="V136" s="801"/>
      <c r="W136" s="801"/>
      <c r="X136" s="801"/>
      <c r="Y136" s="801"/>
      <c r="Z136" s="801"/>
    </row>
    <row r="137" spans="1:26" ht="15.75" customHeight="1">
      <c r="A137" s="801"/>
      <c r="B137" s="801"/>
      <c r="C137" s="801"/>
      <c r="D137" s="801"/>
      <c r="E137" s="802"/>
      <c r="F137" s="802"/>
      <c r="G137" s="803"/>
      <c r="H137" s="803"/>
      <c r="I137" s="803"/>
      <c r="J137" s="801"/>
      <c r="K137" s="801"/>
      <c r="L137" s="890"/>
      <c r="M137" s="801"/>
      <c r="N137" s="801"/>
      <c r="O137" s="801"/>
      <c r="P137" s="890"/>
      <c r="Q137" s="801"/>
      <c r="R137" s="801"/>
      <c r="S137" s="801"/>
      <c r="T137" s="801"/>
      <c r="U137" s="801"/>
      <c r="V137" s="801"/>
      <c r="W137" s="801"/>
      <c r="X137" s="801"/>
      <c r="Y137" s="801"/>
      <c r="Z137" s="801"/>
    </row>
    <row r="138" spans="1:26" ht="15.75" customHeight="1">
      <c r="A138" s="801"/>
      <c r="B138" s="801"/>
      <c r="C138" s="801"/>
      <c r="D138" s="801"/>
      <c r="E138" s="802"/>
      <c r="F138" s="802"/>
      <c r="G138" s="803"/>
      <c r="H138" s="803"/>
      <c r="I138" s="803"/>
      <c r="J138" s="801"/>
      <c r="K138" s="801"/>
      <c r="L138" s="890"/>
      <c r="M138" s="801"/>
      <c r="N138" s="801"/>
      <c r="O138" s="801"/>
      <c r="P138" s="890"/>
      <c r="Q138" s="801"/>
      <c r="R138" s="801"/>
      <c r="S138" s="801"/>
      <c r="T138" s="801"/>
      <c r="U138" s="801"/>
      <c r="V138" s="801"/>
      <c r="W138" s="801"/>
      <c r="X138" s="801"/>
      <c r="Y138" s="801"/>
      <c r="Z138" s="801"/>
    </row>
    <row r="139" spans="1:26" ht="15.75" customHeight="1">
      <c r="A139" s="801"/>
      <c r="B139" s="801"/>
      <c r="C139" s="801"/>
      <c r="D139" s="801"/>
      <c r="E139" s="802"/>
      <c r="F139" s="802"/>
      <c r="G139" s="803"/>
      <c r="H139" s="803"/>
      <c r="I139" s="803"/>
      <c r="J139" s="801"/>
      <c r="K139" s="801"/>
      <c r="L139" s="890"/>
      <c r="M139" s="801"/>
      <c r="N139" s="801"/>
      <c r="O139" s="801"/>
      <c r="P139" s="890"/>
      <c r="Q139" s="801"/>
      <c r="R139" s="801"/>
      <c r="S139" s="801"/>
      <c r="T139" s="801"/>
      <c r="U139" s="801"/>
      <c r="V139" s="801"/>
      <c r="W139" s="801"/>
      <c r="X139" s="801"/>
      <c r="Y139" s="801"/>
      <c r="Z139" s="801"/>
    </row>
    <row r="140" spans="1:26" ht="15.75" customHeight="1">
      <c r="A140" s="801"/>
      <c r="B140" s="801"/>
      <c r="C140" s="801"/>
      <c r="D140" s="801"/>
      <c r="E140" s="802"/>
      <c r="F140" s="802"/>
      <c r="G140" s="803"/>
      <c r="H140" s="803"/>
      <c r="I140" s="803"/>
      <c r="J140" s="801"/>
      <c r="K140" s="801"/>
      <c r="L140" s="890"/>
      <c r="M140" s="801"/>
      <c r="N140" s="801"/>
      <c r="O140" s="801"/>
      <c r="P140" s="890"/>
      <c r="Q140" s="801"/>
      <c r="R140" s="801"/>
      <c r="S140" s="801"/>
      <c r="T140" s="801"/>
      <c r="U140" s="801"/>
      <c r="V140" s="801"/>
      <c r="W140" s="801"/>
      <c r="X140" s="801"/>
      <c r="Y140" s="801"/>
      <c r="Z140" s="801"/>
    </row>
    <row r="141" spans="1:26" ht="15.75" customHeight="1">
      <c r="A141" s="801"/>
      <c r="B141" s="801"/>
      <c r="C141" s="801"/>
      <c r="D141" s="801"/>
      <c r="E141" s="802"/>
      <c r="F141" s="802"/>
      <c r="G141" s="803"/>
      <c r="H141" s="803"/>
      <c r="I141" s="803"/>
      <c r="J141" s="801"/>
      <c r="K141" s="801"/>
      <c r="L141" s="890"/>
      <c r="M141" s="801"/>
      <c r="N141" s="801"/>
      <c r="O141" s="801"/>
      <c r="P141" s="890"/>
      <c r="Q141" s="801"/>
      <c r="R141" s="801"/>
      <c r="S141" s="801"/>
      <c r="T141" s="801"/>
      <c r="U141" s="801"/>
      <c r="V141" s="801"/>
      <c r="W141" s="801"/>
      <c r="X141" s="801"/>
      <c r="Y141" s="801"/>
      <c r="Z141" s="801"/>
    </row>
    <row r="142" spans="1:26" ht="15.75" customHeight="1">
      <c r="A142" s="801"/>
      <c r="B142" s="801"/>
      <c r="C142" s="801"/>
      <c r="D142" s="801"/>
      <c r="E142" s="802"/>
      <c r="F142" s="802"/>
      <c r="G142" s="803"/>
      <c r="H142" s="803"/>
      <c r="I142" s="803"/>
      <c r="J142" s="801"/>
      <c r="K142" s="801"/>
      <c r="L142" s="890"/>
      <c r="M142" s="801"/>
      <c r="N142" s="801"/>
      <c r="O142" s="801"/>
      <c r="P142" s="890"/>
      <c r="Q142" s="801"/>
      <c r="R142" s="801"/>
      <c r="S142" s="801"/>
      <c r="T142" s="801"/>
      <c r="U142" s="801"/>
      <c r="V142" s="801"/>
      <c r="W142" s="801"/>
      <c r="X142" s="801"/>
      <c r="Y142" s="801"/>
      <c r="Z142" s="801"/>
    </row>
    <row r="143" spans="1:26" ht="15.75" customHeight="1">
      <c r="A143" s="801"/>
      <c r="B143" s="801"/>
      <c r="C143" s="801"/>
      <c r="D143" s="801"/>
      <c r="E143" s="802"/>
      <c r="F143" s="802"/>
      <c r="G143" s="803"/>
      <c r="H143" s="803"/>
      <c r="I143" s="803"/>
      <c r="J143" s="801"/>
      <c r="K143" s="801"/>
      <c r="L143" s="890"/>
      <c r="M143" s="801"/>
      <c r="N143" s="801"/>
      <c r="O143" s="801"/>
      <c r="P143" s="890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</row>
    <row r="144" spans="1:26" ht="15.75" customHeight="1">
      <c r="A144" s="801"/>
      <c r="B144" s="801"/>
      <c r="C144" s="801"/>
      <c r="D144" s="801"/>
      <c r="E144" s="802"/>
      <c r="F144" s="802"/>
      <c r="G144" s="803"/>
      <c r="H144" s="803"/>
      <c r="I144" s="803"/>
      <c r="J144" s="801"/>
      <c r="K144" s="801"/>
      <c r="L144" s="890"/>
      <c r="M144" s="801"/>
      <c r="N144" s="801"/>
      <c r="O144" s="801"/>
      <c r="P144" s="890"/>
      <c r="Q144" s="801"/>
      <c r="R144" s="801"/>
      <c r="S144" s="801"/>
      <c r="T144" s="801"/>
      <c r="U144" s="801"/>
      <c r="V144" s="801"/>
      <c r="W144" s="801"/>
      <c r="X144" s="801"/>
      <c r="Y144" s="801"/>
      <c r="Z144" s="801"/>
    </row>
    <row r="145" spans="1:26" ht="15.75" customHeight="1">
      <c r="A145" s="801"/>
      <c r="B145" s="801"/>
      <c r="C145" s="801"/>
      <c r="D145" s="801"/>
      <c r="E145" s="802"/>
      <c r="F145" s="802"/>
      <c r="G145" s="803"/>
      <c r="H145" s="803"/>
      <c r="I145" s="803"/>
      <c r="J145" s="801"/>
      <c r="K145" s="801"/>
      <c r="L145" s="890"/>
      <c r="M145" s="801"/>
      <c r="N145" s="801"/>
      <c r="O145" s="801"/>
      <c r="P145" s="890"/>
      <c r="Q145" s="801"/>
      <c r="R145" s="801"/>
      <c r="S145" s="801"/>
      <c r="T145" s="801"/>
      <c r="U145" s="801"/>
      <c r="V145" s="801"/>
      <c r="W145" s="801"/>
      <c r="X145" s="801"/>
      <c r="Y145" s="801"/>
      <c r="Z145" s="801"/>
    </row>
    <row r="146" spans="1:26" ht="15.75" customHeight="1">
      <c r="A146" s="801"/>
      <c r="B146" s="801"/>
      <c r="C146" s="801"/>
      <c r="D146" s="801"/>
      <c r="E146" s="802"/>
      <c r="F146" s="802"/>
      <c r="G146" s="803"/>
      <c r="H146" s="803"/>
      <c r="I146" s="803"/>
      <c r="J146" s="801"/>
      <c r="K146" s="801"/>
      <c r="L146" s="890"/>
      <c r="M146" s="801"/>
      <c r="N146" s="801"/>
      <c r="O146" s="801"/>
      <c r="P146" s="890"/>
      <c r="Q146" s="801"/>
      <c r="R146" s="801"/>
      <c r="S146" s="801"/>
      <c r="T146" s="801"/>
      <c r="U146" s="801"/>
      <c r="V146" s="801"/>
      <c r="W146" s="801"/>
      <c r="X146" s="801"/>
      <c r="Y146" s="801"/>
      <c r="Z146" s="801"/>
    </row>
    <row r="147" spans="1:26" ht="15.75" customHeight="1">
      <c r="A147" s="801"/>
      <c r="B147" s="801"/>
      <c r="C147" s="801"/>
      <c r="D147" s="801"/>
      <c r="E147" s="802"/>
      <c r="F147" s="802"/>
      <c r="G147" s="803"/>
      <c r="H147" s="803"/>
      <c r="I147" s="803"/>
      <c r="J147" s="801"/>
      <c r="K147" s="801"/>
      <c r="L147" s="890"/>
      <c r="M147" s="801"/>
      <c r="N147" s="801"/>
      <c r="O147" s="801"/>
      <c r="P147" s="890"/>
      <c r="Q147" s="801"/>
      <c r="R147" s="801"/>
      <c r="S147" s="801"/>
      <c r="T147" s="801"/>
      <c r="U147" s="801"/>
      <c r="V147" s="801"/>
      <c r="W147" s="801"/>
      <c r="X147" s="801"/>
      <c r="Y147" s="801"/>
      <c r="Z147" s="801"/>
    </row>
    <row r="148" spans="1:26" ht="15.75" customHeight="1">
      <c r="A148" s="801"/>
      <c r="B148" s="801"/>
      <c r="C148" s="801"/>
      <c r="D148" s="801"/>
      <c r="E148" s="802"/>
      <c r="F148" s="802"/>
      <c r="G148" s="803"/>
      <c r="H148" s="803"/>
      <c r="I148" s="803"/>
      <c r="J148" s="801"/>
      <c r="K148" s="801"/>
      <c r="L148" s="890"/>
      <c r="M148" s="801"/>
      <c r="N148" s="801"/>
      <c r="O148" s="801"/>
      <c r="P148" s="890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</row>
    <row r="149" spans="1:26" ht="15.75" customHeight="1">
      <c r="A149" s="801"/>
      <c r="B149" s="801"/>
      <c r="C149" s="801"/>
      <c r="D149" s="801"/>
      <c r="E149" s="802"/>
      <c r="F149" s="802"/>
      <c r="G149" s="803"/>
      <c r="H149" s="803"/>
      <c r="I149" s="803"/>
      <c r="J149" s="801"/>
      <c r="K149" s="801"/>
      <c r="L149" s="890"/>
      <c r="M149" s="801"/>
      <c r="N149" s="801"/>
      <c r="O149" s="801"/>
      <c r="P149" s="890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</row>
    <row r="150" spans="1:26" ht="15.75" customHeight="1">
      <c r="A150" s="801"/>
      <c r="B150" s="801"/>
      <c r="C150" s="801"/>
      <c r="D150" s="801"/>
      <c r="E150" s="802"/>
      <c r="F150" s="802"/>
      <c r="G150" s="803"/>
      <c r="H150" s="803"/>
      <c r="I150" s="803"/>
      <c r="J150" s="801"/>
      <c r="K150" s="801"/>
      <c r="L150" s="890"/>
      <c r="M150" s="801"/>
      <c r="N150" s="801"/>
      <c r="O150" s="801"/>
      <c r="P150" s="890"/>
      <c r="Q150" s="801"/>
      <c r="R150" s="801"/>
      <c r="S150" s="801"/>
      <c r="T150" s="801"/>
      <c r="U150" s="801"/>
      <c r="V150" s="801"/>
      <c r="W150" s="801"/>
      <c r="X150" s="801"/>
      <c r="Y150" s="801"/>
      <c r="Z150" s="801"/>
    </row>
    <row r="151" spans="1:26" ht="15.75" customHeight="1">
      <c r="A151" s="801"/>
      <c r="B151" s="801"/>
      <c r="C151" s="801"/>
      <c r="D151" s="801"/>
      <c r="E151" s="802"/>
      <c r="F151" s="802"/>
      <c r="G151" s="803"/>
      <c r="H151" s="803"/>
      <c r="I151" s="803"/>
      <c r="J151" s="801"/>
      <c r="K151" s="801"/>
      <c r="L151" s="890"/>
      <c r="M151" s="801"/>
      <c r="N151" s="801"/>
      <c r="O151" s="801"/>
      <c r="P151" s="890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</row>
    <row r="152" spans="1:26" ht="15.75" customHeight="1">
      <c r="A152" s="801"/>
      <c r="B152" s="801"/>
      <c r="C152" s="801"/>
      <c r="D152" s="801"/>
      <c r="E152" s="802"/>
      <c r="F152" s="802"/>
      <c r="G152" s="803"/>
      <c r="H152" s="803"/>
      <c r="I152" s="803"/>
      <c r="J152" s="801"/>
      <c r="K152" s="801"/>
      <c r="L152" s="890"/>
      <c r="M152" s="801"/>
      <c r="N152" s="801"/>
      <c r="O152" s="801"/>
      <c r="P152" s="890"/>
      <c r="Q152" s="801"/>
      <c r="R152" s="801"/>
      <c r="S152" s="801"/>
      <c r="T152" s="801"/>
      <c r="U152" s="801"/>
      <c r="V152" s="801"/>
      <c r="W152" s="801"/>
      <c r="X152" s="801"/>
      <c r="Y152" s="801"/>
      <c r="Z152" s="801"/>
    </row>
    <row r="153" spans="1:26" ht="15.75" customHeight="1">
      <c r="A153" s="801"/>
      <c r="B153" s="801"/>
      <c r="C153" s="801"/>
      <c r="D153" s="801"/>
      <c r="E153" s="802"/>
      <c r="F153" s="802"/>
      <c r="G153" s="803"/>
      <c r="H153" s="803"/>
      <c r="I153" s="803"/>
      <c r="J153" s="801"/>
      <c r="K153" s="801"/>
      <c r="L153" s="890"/>
      <c r="M153" s="801"/>
      <c r="N153" s="801"/>
      <c r="O153" s="801"/>
      <c r="P153" s="890"/>
      <c r="Q153" s="801"/>
      <c r="R153" s="801"/>
      <c r="S153" s="801"/>
      <c r="T153" s="801"/>
      <c r="U153" s="801"/>
      <c r="V153" s="801"/>
      <c r="W153" s="801"/>
      <c r="X153" s="801"/>
      <c r="Y153" s="801"/>
      <c r="Z153" s="801"/>
    </row>
    <row r="154" spans="1:26" ht="15.75" customHeight="1">
      <c r="A154" s="801"/>
      <c r="B154" s="801"/>
      <c r="C154" s="801"/>
      <c r="D154" s="801"/>
      <c r="E154" s="802"/>
      <c r="F154" s="802"/>
      <c r="G154" s="803"/>
      <c r="H154" s="803"/>
      <c r="I154" s="803"/>
      <c r="J154" s="801"/>
      <c r="K154" s="801"/>
      <c r="L154" s="890"/>
      <c r="M154" s="801"/>
      <c r="N154" s="801"/>
      <c r="O154" s="801"/>
      <c r="P154" s="890"/>
      <c r="Q154" s="801"/>
      <c r="R154" s="801"/>
      <c r="S154" s="801"/>
      <c r="T154" s="801"/>
      <c r="U154" s="801"/>
      <c r="V154" s="801"/>
      <c r="W154" s="801"/>
      <c r="X154" s="801"/>
      <c r="Y154" s="801"/>
      <c r="Z154" s="801"/>
    </row>
    <row r="155" spans="1:26" ht="15.75" customHeight="1">
      <c r="A155" s="801"/>
      <c r="B155" s="801"/>
      <c r="C155" s="801"/>
      <c r="D155" s="801"/>
      <c r="E155" s="802"/>
      <c r="F155" s="802"/>
      <c r="G155" s="803"/>
      <c r="H155" s="803"/>
      <c r="I155" s="803"/>
      <c r="J155" s="801"/>
      <c r="K155" s="801"/>
      <c r="L155" s="890"/>
      <c r="M155" s="801"/>
      <c r="N155" s="801"/>
      <c r="O155" s="801"/>
      <c r="P155" s="890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</row>
    <row r="156" spans="1:26" ht="15.75" customHeight="1">
      <c r="A156" s="801"/>
      <c r="B156" s="801"/>
      <c r="C156" s="801"/>
      <c r="D156" s="801"/>
      <c r="E156" s="802"/>
      <c r="F156" s="802"/>
      <c r="G156" s="803"/>
      <c r="H156" s="803"/>
      <c r="I156" s="803"/>
      <c r="J156" s="801"/>
      <c r="K156" s="801"/>
      <c r="L156" s="890"/>
      <c r="M156" s="801"/>
      <c r="N156" s="801"/>
      <c r="O156" s="801"/>
      <c r="P156" s="890"/>
      <c r="Q156" s="801"/>
      <c r="R156" s="801"/>
      <c r="S156" s="801"/>
      <c r="T156" s="801"/>
      <c r="U156" s="801"/>
      <c r="V156" s="801"/>
      <c r="W156" s="801"/>
      <c r="X156" s="801"/>
      <c r="Y156" s="801"/>
      <c r="Z156" s="801"/>
    </row>
    <row r="157" spans="1:26" ht="15.75" customHeight="1">
      <c r="A157" s="801"/>
      <c r="B157" s="801"/>
      <c r="C157" s="801"/>
      <c r="D157" s="801"/>
      <c r="E157" s="802"/>
      <c r="F157" s="802"/>
      <c r="G157" s="803"/>
      <c r="H157" s="803"/>
      <c r="I157" s="803"/>
      <c r="J157" s="801"/>
      <c r="K157" s="801"/>
      <c r="L157" s="890"/>
      <c r="M157" s="801"/>
      <c r="N157" s="801"/>
      <c r="O157" s="801"/>
      <c r="P157" s="890"/>
      <c r="Q157" s="801"/>
      <c r="R157" s="801"/>
      <c r="S157" s="801"/>
      <c r="T157" s="801"/>
      <c r="U157" s="801"/>
      <c r="V157" s="801"/>
      <c r="W157" s="801"/>
      <c r="X157" s="801"/>
      <c r="Y157" s="801"/>
      <c r="Z157" s="801"/>
    </row>
    <row r="158" spans="1:26" ht="15.75" customHeight="1">
      <c r="A158" s="801"/>
      <c r="B158" s="801"/>
      <c r="C158" s="801"/>
      <c r="D158" s="801"/>
      <c r="E158" s="802"/>
      <c r="F158" s="802"/>
      <c r="G158" s="803"/>
      <c r="H158" s="803"/>
      <c r="I158" s="803"/>
      <c r="J158" s="801"/>
      <c r="K158" s="801"/>
      <c r="L158" s="890"/>
      <c r="M158" s="801"/>
      <c r="N158" s="801"/>
      <c r="O158" s="801"/>
      <c r="P158" s="890"/>
      <c r="Q158" s="801"/>
      <c r="R158" s="801"/>
      <c r="S158" s="801"/>
      <c r="T158" s="801"/>
      <c r="U158" s="801"/>
      <c r="V158" s="801"/>
      <c r="W158" s="801"/>
      <c r="X158" s="801"/>
      <c r="Y158" s="801"/>
      <c r="Z158" s="801"/>
    </row>
    <row r="159" spans="1:26" ht="15.75" customHeight="1">
      <c r="A159" s="801"/>
      <c r="B159" s="801"/>
      <c r="C159" s="801"/>
      <c r="D159" s="801"/>
      <c r="E159" s="802"/>
      <c r="F159" s="802"/>
      <c r="G159" s="803"/>
      <c r="H159" s="803"/>
      <c r="I159" s="803"/>
      <c r="J159" s="801"/>
      <c r="K159" s="801"/>
      <c r="L159" s="890"/>
      <c r="M159" s="801"/>
      <c r="N159" s="801"/>
      <c r="O159" s="801"/>
      <c r="P159" s="890"/>
      <c r="Q159" s="801"/>
      <c r="R159" s="801"/>
      <c r="S159" s="801"/>
      <c r="T159" s="801"/>
      <c r="U159" s="801"/>
      <c r="V159" s="801"/>
      <c r="W159" s="801"/>
      <c r="X159" s="801"/>
      <c r="Y159" s="801"/>
      <c r="Z159" s="801"/>
    </row>
    <row r="160" spans="1:26" ht="15.75" customHeight="1">
      <c r="A160" s="801"/>
      <c r="B160" s="801"/>
      <c r="C160" s="801"/>
      <c r="D160" s="801"/>
      <c r="E160" s="802"/>
      <c r="F160" s="802"/>
      <c r="G160" s="803"/>
      <c r="H160" s="803"/>
      <c r="I160" s="803"/>
      <c r="J160" s="801"/>
      <c r="K160" s="801"/>
      <c r="L160" s="890"/>
      <c r="M160" s="801"/>
      <c r="N160" s="801"/>
      <c r="O160" s="801"/>
      <c r="P160" s="890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</row>
    <row r="161" spans="1:26" ht="15.75" customHeight="1">
      <c r="A161" s="801"/>
      <c r="B161" s="801"/>
      <c r="C161" s="801"/>
      <c r="D161" s="801"/>
      <c r="E161" s="802"/>
      <c r="F161" s="802"/>
      <c r="G161" s="803"/>
      <c r="H161" s="803"/>
      <c r="I161" s="803"/>
      <c r="J161" s="801"/>
      <c r="K161" s="801"/>
      <c r="L161" s="890"/>
      <c r="M161" s="801"/>
      <c r="N161" s="801"/>
      <c r="O161" s="801"/>
      <c r="P161" s="890"/>
      <c r="Q161" s="801"/>
      <c r="R161" s="801"/>
      <c r="S161" s="801"/>
      <c r="T161" s="801"/>
      <c r="U161" s="801"/>
      <c r="V161" s="801"/>
      <c r="W161" s="801"/>
      <c r="X161" s="801"/>
      <c r="Y161" s="801"/>
      <c r="Z161" s="801"/>
    </row>
    <row r="162" spans="1:26" ht="15.75" customHeight="1">
      <c r="A162" s="801"/>
      <c r="B162" s="801"/>
      <c r="C162" s="801"/>
      <c r="D162" s="801"/>
      <c r="E162" s="802"/>
      <c r="F162" s="802"/>
      <c r="G162" s="803"/>
      <c r="H162" s="803"/>
      <c r="I162" s="803"/>
      <c r="J162" s="801"/>
      <c r="K162" s="801"/>
      <c r="L162" s="890"/>
      <c r="M162" s="801"/>
      <c r="N162" s="801"/>
      <c r="O162" s="801"/>
      <c r="P162" s="890"/>
      <c r="Q162" s="801"/>
      <c r="R162" s="801"/>
      <c r="S162" s="801"/>
      <c r="T162" s="801"/>
      <c r="U162" s="801"/>
      <c r="V162" s="801"/>
      <c r="W162" s="801"/>
      <c r="X162" s="801"/>
      <c r="Y162" s="801"/>
      <c r="Z162" s="801"/>
    </row>
    <row r="163" spans="1:26" ht="15.75" customHeight="1">
      <c r="A163" s="801"/>
      <c r="B163" s="801"/>
      <c r="C163" s="801"/>
      <c r="D163" s="801"/>
      <c r="E163" s="802"/>
      <c r="F163" s="802"/>
      <c r="G163" s="803"/>
      <c r="H163" s="803"/>
      <c r="I163" s="803"/>
      <c r="J163" s="801"/>
      <c r="K163" s="801"/>
      <c r="L163" s="890"/>
      <c r="M163" s="801"/>
      <c r="N163" s="801"/>
      <c r="O163" s="801"/>
      <c r="P163" s="890"/>
      <c r="Q163" s="801"/>
      <c r="R163" s="801"/>
      <c r="S163" s="801"/>
      <c r="T163" s="801"/>
      <c r="U163" s="801"/>
      <c r="V163" s="801"/>
      <c r="W163" s="801"/>
      <c r="X163" s="801"/>
      <c r="Y163" s="801"/>
      <c r="Z163" s="801"/>
    </row>
    <row r="164" spans="1:26" ht="15.75" customHeight="1">
      <c r="A164" s="801"/>
      <c r="B164" s="801"/>
      <c r="C164" s="801"/>
      <c r="D164" s="801"/>
      <c r="E164" s="802"/>
      <c r="F164" s="802"/>
      <c r="G164" s="803"/>
      <c r="H164" s="803"/>
      <c r="I164" s="803"/>
      <c r="J164" s="801"/>
      <c r="K164" s="801"/>
      <c r="L164" s="890"/>
      <c r="M164" s="801"/>
      <c r="N164" s="801"/>
      <c r="O164" s="801"/>
      <c r="P164" s="890"/>
      <c r="Q164" s="801"/>
      <c r="R164" s="801"/>
      <c r="S164" s="801"/>
      <c r="T164" s="801"/>
      <c r="U164" s="801"/>
      <c r="V164" s="801"/>
      <c r="W164" s="801"/>
      <c r="X164" s="801"/>
      <c r="Y164" s="801"/>
      <c r="Z164" s="801"/>
    </row>
    <row r="165" spans="1:26" ht="15.75" customHeight="1">
      <c r="A165" s="801"/>
      <c r="B165" s="801"/>
      <c r="C165" s="801"/>
      <c r="D165" s="801"/>
      <c r="E165" s="802"/>
      <c r="F165" s="802"/>
      <c r="G165" s="803"/>
      <c r="H165" s="803"/>
      <c r="I165" s="803"/>
      <c r="J165" s="801"/>
      <c r="K165" s="801"/>
      <c r="L165" s="890"/>
      <c r="M165" s="801"/>
      <c r="N165" s="801"/>
      <c r="O165" s="801"/>
      <c r="P165" s="890"/>
      <c r="Q165" s="801"/>
      <c r="R165" s="801"/>
      <c r="S165" s="801"/>
      <c r="T165" s="801"/>
      <c r="U165" s="801"/>
      <c r="V165" s="801"/>
      <c r="W165" s="801"/>
      <c r="X165" s="801"/>
      <c r="Y165" s="801"/>
      <c r="Z165" s="801"/>
    </row>
    <row r="166" spans="1:26" ht="15.75" customHeight="1">
      <c r="A166" s="801"/>
      <c r="B166" s="801"/>
      <c r="C166" s="801"/>
      <c r="D166" s="801"/>
      <c r="E166" s="802"/>
      <c r="F166" s="802"/>
      <c r="G166" s="803"/>
      <c r="H166" s="803"/>
      <c r="I166" s="803"/>
      <c r="J166" s="801"/>
      <c r="K166" s="801"/>
      <c r="L166" s="890"/>
      <c r="M166" s="801"/>
      <c r="N166" s="801"/>
      <c r="O166" s="801"/>
      <c r="P166" s="890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</row>
    <row r="167" spans="1:26" ht="15.75" customHeight="1">
      <c r="A167" s="801"/>
      <c r="B167" s="801"/>
      <c r="C167" s="801"/>
      <c r="D167" s="801"/>
      <c r="E167" s="802"/>
      <c r="F167" s="802"/>
      <c r="G167" s="803"/>
      <c r="H167" s="803"/>
      <c r="I167" s="803"/>
      <c r="J167" s="801"/>
      <c r="K167" s="801"/>
      <c r="L167" s="890"/>
      <c r="M167" s="801"/>
      <c r="N167" s="801"/>
      <c r="O167" s="801"/>
      <c r="P167" s="890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</row>
    <row r="168" spans="1:26" ht="15.75" customHeight="1">
      <c r="A168" s="801"/>
      <c r="B168" s="801"/>
      <c r="C168" s="801"/>
      <c r="D168" s="801"/>
      <c r="E168" s="802"/>
      <c r="F168" s="802"/>
      <c r="G168" s="803"/>
      <c r="H168" s="803"/>
      <c r="I168" s="803"/>
      <c r="J168" s="801"/>
      <c r="K168" s="801"/>
      <c r="L168" s="890"/>
      <c r="M168" s="801"/>
      <c r="N168" s="801"/>
      <c r="O168" s="801"/>
      <c r="P168" s="890"/>
      <c r="Q168" s="801"/>
      <c r="R168" s="801"/>
      <c r="S168" s="801"/>
      <c r="T168" s="801"/>
      <c r="U168" s="801"/>
      <c r="V168" s="801"/>
      <c r="W168" s="801"/>
      <c r="X168" s="801"/>
      <c r="Y168" s="801"/>
      <c r="Z168" s="801"/>
    </row>
    <row r="169" spans="1:26" ht="15.75" customHeight="1">
      <c r="A169" s="801"/>
      <c r="B169" s="801"/>
      <c r="C169" s="801"/>
      <c r="D169" s="801"/>
      <c r="E169" s="802"/>
      <c r="F169" s="802"/>
      <c r="G169" s="803"/>
      <c r="H169" s="803"/>
      <c r="I169" s="803"/>
      <c r="J169" s="801"/>
      <c r="K169" s="801"/>
      <c r="L169" s="890"/>
      <c r="M169" s="801"/>
      <c r="N169" s="801"/>
      <c r="O169" s="801"/>
      <c r="P169" s="890"/>
      <c r="Q169" s="801"/>
      <c r="R169" s="801"/>
      <c r="S169" s="801"/>
      <c r="T169" s="801"/>
      <c r="U169" s="801"/>
      <c r="V169" s="801"/>
      <c r="W169" s="801"/>
      <c r="X169" s="801"/>
      <c r="Y169" s="801"/>
      <c r="Z169" s="801"/>
    </row>
    <row r="170" spans="1:26" ht="15.75" customHeight="1">
      <c r="A170" s="801"/>
      <c r="B170" s="801"/>
      <c r="C170" s="801"/>
      <c r="D170" s="801"/>
      <c r="E170" s="802"/>
      <c r="F170" s="802"/>
      <c r="G170" s="803"/>
      <c r="H170" s="803"/>
      <c r="I170" s="803"/>
      <c r="J170" s="801"/>
      <c r="K170" s="801"/>
      <c r="L170" s="890"/>
      <c r="M170" s="801"/>
      <c r="N170" s="801"/>
      <c r="O170" s="801"/>
      <c r="P170" s="890"/>
      <c r="Q170" s="801"/>
      <c r="R170" s="801"/>
      <c r="S170" s="801"/>
      <c r="T170" s="801"/>
      <c r="U170" s="801"/>
      <c r="V170" s="801"/>
      <c r="W170" s="801"/>
      <c r="X170" s="801"/>
      <c r="Y170" s="801"/>
      <c r="Z170" s="801"/>
    </row>
    <row r="171" spans="1:26" ht="15.75" customHeight="1">
      <c r="A171" s="801"/>
      <c r="B171" s="801"/>
      <c r="C171" s="801"/>
      <c r="D171" s="801"/>
      <c r="E171" s="802"/>
      <c r="F171" s="802"/>
      <c r="G171" s="803"/>
      <c r="H171" s="803"/>
      <c r="I171" s="803"/>
      <c r="J171" s="801"/>
      <c r="K171" s="801"/>
      <c r="L171" s="890"/>
      <c r="M171" s="801"/>
      <c r="N171" s="801"/>
      <c r="O171" s="801"/>
      <c r="P171" s="890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</row>
    <row r="172" spans="1:26" ht="15.75" customHeight="1">
      <c r="A172" s="801"/>
      <c r="B172" s="801"/>
      <c r="C172" s="801"/>
      <c r="D172" s="801"/>
      <c r="E172" s="802"/>
      <c r="F172" s="802"/>
      <c r="G172" s="803"/>
      <c r="H172" s="803"/>
      <c r="I172" s="803"/>
      <c r="J172" s="801"/>
      <c r="K172" s="801"/>
      <c r="L172" s="890"/>
      <c r="M172" s="801"/>
      <c r="N172" s="801"/>
      <c r="O172" s="801"/>
      <c r="P172" s="890"/>
      <c r="Q172" s="801"/>
      <c r="R172" s="801"/>
      <c r="S172" s="801"/>
      <c r="T172" s="801"/>
      <c r="U172" s="801"/>
      <c r="V172" s="801"/>
      <c r="W172" s="801"/>
      <c r="X172" s="801"/>
      <c r="Y172" s="801"/>
      <c r="Z172" s="801"/>
    </row>
    <row r="173" spans="1:26" ht="15.75" customHeight="1">
      <c r="A173" s="801"/>
      <c r="B173" s="801"/>
      <c r="C173" s="801"/>
      <c r="D173" s="801"/>
      <c r="E173" s="802"/>
      <c r="F173" s="802"/>
      <c r="G173" s="803"/>
      <c r="H173" s="803"/>
      <c r="I173" s="803"/>
      <c r="J173" s="801"/>
      <c r="K173" s="801"/>
      <c r="L173" s="890"/>
      <c r="M173" s="801"/>
      <c r="N173" s="801"/>
      <c r="O173" s="801"/>
      <c r="P173" s="890"/>
      <c r="Q173" s="801"/>
      <c r="R173" s="801"/>
      <c r="S173" s="801"/>
      <c r="T173" s="801"/>
      <c r="U173" s="801"/>
      <c r="V173" s="801"/>
      <c r="W173" s="801"/>
      <c r="X173" s="801"/>
      <c r="Y173" s="801"/>
      <c r="Z173" s="801"/>
    </row>
    <row r="174" spans="1:26" ht="15.75" customHeight="1">
      <c r="A174" s="801"/>
      <c r="B174" s="801"/>
      <c r="C174" s="801"/>
      <c r="D174" s="801"/>
      <c r="E174" s="802"/>
      <c r="F174" s="802"/>
      <c r="G174" s="803"/>
      <c r="H174" s="803"/>
      <c r="I174" s="803"/>
      <c r="J174" s="801"/>
      <c r="K174" s="801"/>
      <c r="L174" s="890"/>
      <c r="M174" s="801"/>
      <c r="N174" s="801"/>
      <c r="O174" s="801"/>
      <c r="P174" s="890"/>
      <c r="Q174" s="801"/>
      <c r="R174" s="801"/>
      <c r="S174" s="801"/>
      <c r="T174" s="801"/>
      <c r="U174" s="801"/>
      <c r="V174" s="801"/>
      <c r="W174" s="801"/>
      <c r="X174" s="801"/>
      <c r="Y174" s="801"/>
      <c r="Z174" s="801"/>
    </row>
    <row r="175" spans="1:26" ht="15.75" customHeight="1">
      <c r="A175" s="801"/>
      <c r="B175" s="801"/>
      <c r="C175" s="801"/>
      <c r="D175" s="801"/>
      <c r="E175" s="802"/>
      <c r="F175" s="802"/>
      <c r="G175" s="803"/>
      <c r="H175" s="803"/>
      <c r="I175" s="803"/>
      <c r="J175" s="801"/>
      <c r="K175" s="801"/>
      <c r="L175" s="890"/>
      <c r="M175" s="801"/>
      <c r="N175" s="801"/>
      <c r="O175" s="801"/>
      <c r="P175" s="890"/>
      <c r="Q175" s="801"/>
      <c r="R175" s="801"/>
      <c r="S175" s="801"/>
      <c r="T175" s="801"/>
      <c r="U175" s="801"/>
      <c r="V175" s="801"/>
      <c r="W175" s="801"/>
      <c r="X175" s="801"/>
      <c r="Y175" s="801"/>
      <c r="Z175" s="801"/>
    </row>
    <row r="176" spans="1:26" ht="15.75" customHeight="1">
      <c r="A176" s="801"/>
      <c r="B176" s="801"/>
      <c r="C176" s="801"/>
      <c r="D176" s="801"/>
      <c r="E176" s="802"/>
      <c r="F176" s="802"/>
      <c r="G176" s="803"/>
      <c r="H176" s="803"/>
      <c r="I176" s="803"/>
      <c r="J176" s="801"/>
      <c r="K176" s="801"/>
      <c r="L176" s="890"/>
      <c r="M176" s="801"/>
      <c r="N176" s="801"/>
      <c r="O176" s="801"/>
      <c r="P176" s="890"/>
      <c r="Q176" s="801"/>
      <c r="R176" s="801"/>
      <c r="S176" s="801"/>
      <c r="T176" s="801"/>
      <c r="U176" s="801"/>
      <c r="V176" s="801"/>
      <c r="W176" s="801"/>
      <c r="X176" s="801"/>
      <c r="Y176" s="801"/>
      <c r="Z176" s="801"/>
    </row>
    <row r="177" spans="1:26" ht="15.75" customHeight="1">
      <c r="A177" s="801"/>
      <c r="B177" s="801"/>
      <c r="C177" s="801"/>
      <c r="D177" s="801"/>
      <c r="E177" s="802"/>
      <c r="F177" s="802"/>
      <c r="G177" s="803"/>
      <c r="H177" s="803"/>
      <c r="I177" s="803"/>
      <c r="J177" s="801"/>
      <c r="K177" s="801"/>
      <c r="L177" s="890"/>
      <c r="M177" s="801"/>
      <c r="N177" s="801"/>
      <c r="O177" s="801"/>
      <c r="P177" s="890"/>
      <c r="Q177" s="801"/>
      <c r="R177" s="801"/>
      <c r="S177" s="801"/>
      <c r="T177" s="801"/>
      <c r="U177" s="801"/>
      <c r="V177" s="801"/>
      <c r="W177" s="801"/>
      <c r="X177" s="801"/>
      <c r="Y177" s="801"/>
      <c r="Z177" s="801"/>
    </row>
    <row r="178" spans="1:26" ht="15.75" customHeight="1">
      <c r="A178" s="801"/>
      <c r="B178" s="801"/>
      <c r="C178" s="801"/>
      <c r="D178" s="801"/>
      <c r="E178" s="802"/>
      <c r="F178" s="802"/>
      <c r="G178" s="803"/>
      <c r="H178" s="803"/>
      <c r="I178" s="803"/>
      <c r="J178" s="801"/>
      <c r="K178" s="801"/>
      <c r="L178" s="890"/>
      <c r="M178" s="801"/>
      <c r="N178" s="801"/>
      <c r="O178" s="801"/>
      <c r="P178" s="890"/>
      <c r="Q178" s="801"/>
      <c r="R178" s="801"/>
      <c r="S178" s="801"/>
      <c r="T178" s="801"/>
      <c r="U178" s="801"/>
      <c r="V178" s="801"/>
      <c r="W178" s="801"/>
      <c r="X178" s="801"/>
      <c r="Y178" s="801"/>
      <c r="Z178" s="801"/>
    </row>
    <row r="179" spans="1:26" ht="15.75" customHeight="1">
      <c r="A179" s="801"/>
      <c r="B179" s="801"/>
      <c r="C179" s="801"/>
      <c r="D179" s="801"/>
      <c r="E179" s="802"/>
      <c r="F179" s="802"/>
      <c r="G179" s="803"/>
      <c r="H179" s="803"/>
      <c r="I179" s="803"/>
      <c r="J179" s="801"/>
      <c r="K179" s="801"/>
      <c r="L179" s="890"/>
      <c r="M179" s="801"/>
      <c r="N179" s="801"/>
      <c r="O179" s="801"/>
      <c r="P179" s="890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</row>
    <row r="180" spans="1:26" ht="15.75" customHeight="1">
      <c r="A180" s="801"/>
      <c r="B180" s="801"/>
      <c r="C180" s="801"/>
      <c r="D180" s="801"/>
      <c r="E180" s="802"/>
      <c r="F180" s="802"/>
      <c r="G180" s="803"/>
      <c r="H180" s="803"/>
      <c r="I180" s="803"/>
      <c r="J180" s="801"/>
      <c r="K180" s="801"/>
      <c r="L180" s="890"/>
      <c r="M180" s="801"/>
      <c r="N180" s="801"/>
      <c r="O180" s="801"/>
      <c r="P180" s="890"/>
      <c r="Q180" s="801"/>
      <c r="R180" s="801"/>
      <c r="S180" s="801"/>
      <c r="T180" s="801"/>
      <c r="U180" s="801"/>
      <c r="V180" s="801"/>
      <c r="W180" s="801"/>
      <c r="X180" s="801"/>
      <c r="Y180" s="801"/>
      <c r="Z180" s="801"/>
    </row>
    <row r="181" spans="1:26" ht="15.75" customHeight="1">
      <c r="A181" s="801"/>
      <c r="B181" s="801"/>
      <c r="C181" s="801"/>
      <c r="D181" s="801"/>
      <c r="E181" s="802"/>
      <c r="F181" s="802"/>
      <c r="G181" s="803"/>
      <c r="H181" s="803"/>
      <c r="I181" s="803"/>
      <c r="J181" s="801"/>
      <c r="K181" s="801"/>
      <c r="L181" s="890"/>
      <c r="M181" s="801"/>
      <c r="N181" s="801"/>
      <c r="O181" s="801"/>
      <c r="P181" s="890"/>
      <c r="Q181" s="801"/>
      <c r="R181" s="801"/>
      <c r="S181" s="801"/>
      <c r="T181" s="801"/>
      <c r="U181" s="801"/>
      <c r="V181" s="801"/>
      <c r="W181" s="801"/>
      <c r="X181" s="801"/>
      <c r="Y181" s="801"/>
      <c r="Z181" s="801"/>
    </row>
    <row r="182" spans="1:26" ht="15.75" customHeight="1">
      <c r="A182" s="801"/>
      <c r="B182" s="801"/>
      <c r="C182" s="801"/>
      <c r="D182" s="801"/>
      <c r="E182" s="802"/>
      <c r="F182" s="802"/>
      <c r="G182" s="803"/>
      <c r="H182" s="803"/>
      <c r="I182" s="803"/>
      <c r="J182" s="801"/>
      <c r="K182" s="801"/>
      <c r="L182" s="890"/>
      <c r="M182" s="801"/>
      <c r="N182" s="801"/>
      <c r="O182" s="801"/>
      <c r="P182" s="890"/>
      <c r="Q182" s="801"/>
      <c r="R182" s="801"/>
      <c r="S182" s="801"/>
      <c r="T182" s="801"/>
      <c r="U182" s="801"/>
      <c r="V182" s="801"/>
      <c r="W182" s="801"/>
      <c r="X182" s="801"/>
      <c r="Y182" s="801"/>
      <c r="Z182" s="801"/>
    </row>
    <row r="183" spans="1:26" ht="15.75" customHeight="1">
      <c r="A183" s="801"/>
      <c r="B183" s="801"/>
      <c r="C183" s="801"/>
      <c r="D183" s="801"/>
      <c r="E183" s="802"/>
      <c r="F183" s="802"/>
      <c r="G183" s="803"/>
      <c r="H183" s="803"/>
      <c r="I183" s="803"/>
      <c r="J183" s="801"/>
      <c r="K183" s="801"/>
      <c r="L183" s="890"/>
      <c r="M183" s="801"/>
      <c r="N183" s="801"/>
      <c r="O183" s="801"/>
      <c r="P183" s="890"/>
      <c r="Q183" s="801"/>
      <c r="R183" s="801"/>
      <c r="S183" s="801"/>
      <c r="T183" s="801"/>
      <c r="U183" s="801"/>
      <c r="V183" s="801"/>
      <c r="W183" s="801"/>
      <c r="X183" s="801"/>
      <c r="Y183" s="801"/>
      <c r="Z183" s="801"/>
    </row>
    <row r="184" spans="1:26" ht="15.75" customHeight="1">
      <c r="A184" s="801"/>
      <c r="B184" s="801"/>
      <c r="C184" s="801"/>
      <c r="D184" s="801"/>
      <c r="E184" s="802"/>
      <c r="F184" s="802"/>
      <c r="G184" s="803"/>
      <c r="H184" s="803"/>
      <c r="I184" s="803"/>
      <c r="J184" s="801"/>
      <c r="K184" s="801"/>
      <c r="L184" s="890"/>
      <c r="M184" s="801"/>
      <c r="N184" s="801"/>
      <c r="O184" s="801"/>
      <c r="P184" s="890"/>
      <c r="Q184" s="801"/>
      <c r="R184" s="801"/>
      <c r="S184" s="801"/>
      <c r="T184" s="801"/>
      <c r="U184" s="801"/>
      <c r="V184" s="801"/>
      <c r="W184" s="801"/>
      <c r="X184" s="801"/>
      <c r="Y184" s="801"/>
      <c r="Z184" s="801"/>
    </row>
    <row r="185" spans="1:26" ht="15.75" customHeight="1">
      <c r="A185" s="801"/>
      <c r="B185" s="801"/>
      <c r="C185" s="801"/>
      <c r="D185" s="801"/>
      <c r="E185" s="802"/>
      <c r="F185" s="802"/>
      <c r="G185" s="803"/>
      <c r="H185" s="803"/>
      <c r="I185" s="803"/>
      <c r="J185" s="801"/>
      <c r="K185" s="801"/>
      <c r="L185" s="890"/>
      <c r="M185" s="801"/>
      <c r="N185" s="801"/>
      <c r="O185" s="801"/>
      <c r="P185" s="890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</row>
    <row r="186" spans="1:26" ht="15.75" customHeight="1">
      <c r="A186" s="801"/>
      <c r="B186" s="801"/>
      <c r="C186" s="801"/>
      <c r="D186" s="801"/>
      <c r="E186" s="802"/>
      <c r="F186" s="802"/>
      <c r="G186" s="803"/>
      <c r="H186" s="803"/>
      <c r="I186" s="803"/>
      <c r="J186" s="801"/>
      <c r="K186" s="801"/>
      <c r="L186" s="890"/>
      <c r="M186" s="801"/>
      <c r="N186" s="801"/>
      <c r="O186" s="801"/>
      <c r="P186" s="890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</row>
    <row r="187" spans="1:26" ht="15.75" customHeight="1">
      <c r="A187" s="801"/>
      <c r="B187" s="801"/>
      <c r="C187" s="801"/>
      <c r="D187" s="801"/>
      <c r="E187" s="802"/>
      <c r="F187" s="802"/>
      <c r="G187" s="803"/>
      <c r="H187" s="803"/>
      <c r="I187" s="803"/>
      <c r="J187" s="801"/>
      <c r="K187" s="801"/>
      <c r="L187" s="890"/>
      <c r="M187" s="801"/>
      <c r="N187" s="801"/>
      <c r="O187" s="801"/>
      <c r="P187" s="890"/>
      <c r="Q187" s="801"/>
      <c r="R187" s="801"/>
      <c r="S187" s="801"/>
      <c r="T187" s="801"/>
      <c r="U187" s="801"/>
      <c r="V187" s="801"/>
      <c r="W187" s="801"/>
      <c r="X187" s="801"/>
      <c r="Y187" s="801"/>
      <c r="Z187" s="801"/>
    </row>
    <row r="188" spans="1:26" ht="15.75" customHeight="1">
      <c r="A188" s="801"/>
      <c r="B188" s="801"/>
      <c r="C188" s="801"/>
      <c r="D188" s="801"/>
      <c r="E188" s="802"/>
      <c r="F188" s="802"/>
      <c r="G188" s="803"/>
      <c r="H188" s="803"/>
      <c r="I188" s="803"/>
      <c r="J188" s="801"/>
      <c r="K188" s="801"/>
      <c r="L188" s="890"/>
      <c r="M188" s="801"/>
      <c r="N188" s="801"/>
      <c r="O188" s="801"/>
      <c r="P188" s="890"/>
      <c r="Q188" s="801"/>
      <c r="R188" s="801"/>
      <c r="S188" s="801"/>
      <c r="T188" s="801"/>
      <c r="U188" s="801"/>
      <c r="V188" s="801"/>
      <c r="W188" s="801"/>
      <c r="X188" s="801"/>
      <c r="Y188" s="801"/>
      <c r="Z188" s="801"/>
    </row>
    <row r="189" spans="1:26" ht="15.75" customHeight="1">
      <c r="A189" s="801"/>
      <c r="B189" s="801"/>
      <c r="C189" s="801"/>
      <c r="D189" s="801"/>
      <c r="E189" s="802"/>
      <c r="F189" s="802"/>
      <c r="G189" s="803"/>
      <c r="H189" s="803"/>
      <c r="I189" s="803"/>
      <c r="J189" s="801"/>
      <c r="K189" s="801"/>
      <c r="L189" s="890"/>
      <c r="M189" s="801"/>
      <c r="N189" s="801"/>
      <c r="O189" s="801"/>
      <c r="P189" s="890"/>
      <c r="Q189" s="801"/>
      <c r="R189" s="801"/>
      <c r="S189" s="801"/>
      <c r="T189" s="801"/>
      <c r="U189" s="801"/>
      <c r="V189" s="801"/>
      <c r="W189" s="801"/>
      <c r="X189" s="801"/>
      <c r="Y189" s="801"/>
      <c r="Z189" s="801"/>
    </row>
    <row r="190" spans="1:26" ht="15.75" customHeight="1">
      <c r="A190" s="801"/>
      <c r="B190" s="801"/>
      <c r="C190" s="801"/>
      <c r="D190" s="801"/>
      <c r="E190" s="802"/>
      <c r="F190" s="802"/>
      <c r="G190" s="803"/>
      <c r="H190" s="803"/>
      <c r="I190" s="803"/>
      <c r="J190" s="801"/>
      <c r="K190" s="801"/>
      <c r="L190" s="890"/>
      <c r="M190" s="801"/>
      <c r="N190" s="801"/>
      <c r="O190" s="801"/>
      <c r="P190" s="890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</row>
    <row r="191" spans="1:26" ht="15.75" customHeight="1">
      <c r="A191" s="801"/>
      <c r="B191" s="801"/>
      <c r="C191" s="801"/>
      <c r="D191" s="801"/>
      <c r="E191" s="802"/>
      <c r="F191" s="802"/>
      <c r="G191" s="803"/>
      <c r="H191" s="803"/>
      <c r="I191" s="803"/>
      <c r="J191" s="801"/>
      <c r="K191" s="801"/>
      <c r="L191" s="890"/>
      <c r="M191" s="801"/>
      <c r="N191" s="801"/>
      <c r="O191" s="801"/>
      <c r="P191" s="890"/>
      <c r="Q191" s="801"/>
      <c r="R191" s="801"/>
      <c r="S191" s="801"/>
      <c r="T191" s="801"/>
      <c r="U191" s="801"/>
      <c r="V191" s="801"/>
      <c r="W191" s="801"/>
      <c r="X191" s="801"/>
      <c r="Y191" s="801"/>
      <c r="Z191" s="801"/>
    </row>
    <row r="192" spans="1:26" ht="15.75" customHeight="1">
      <c r="A192" s="801"/>
      <c r="B192" s="801"/>
      <c r="C192" s="801"/>
      <c r="D192" s="801"/>
      <c r="E192" s="802"/>
      <c r="F192" s="802"/>
      <c r="G192" s="803"/>
      <c r="H192" s="803"/>
      <c r="I192" s="803"/>
      <c r="J192" s="801"/>
      <c r="K192" s="801"/>
      <c r="L192" s="890"/>
      <c r="M192" s="801"/>
      <c r="N192" s="801"/>
      <c r="O192" s="801"/>
      <c r="P192" s="890"/>
      <c r="Q192" s="801"/>
      <c r="R192" s="801"/>
      <c r="S192" s="801"/>
      <c r="T192" s="801"/>
      <c r="U192" s="801"/>
      <c r="V192" s="801"/>
      <c r="W192" s="801"/>
      <c r="X192" s="801"/>
      <c r="Y192" s="801"/>
      <c r="Z192" s="801"/>
    </row>
    <row r="193" spans="1:26" ht="15.75" customHeight="1">
      <c r="A193" s="801"/>
      <c r="B193" s="801"/>
      <c r="C193" s="801"/>
      <c r="D193" s="801"/>
      <c r="E193" s="802"/>
      <c r="F193" s="802"/>
      <c r="G193" s="803"/>
      <c r="H193" s="803"/>
      <c r="I193" s="803"/>
      <c r="J193" s="801"/>
      <c r="K193" s="801"/>
      <c r="L193" s="890"/>
      <c r="M193" s="801"/>
      <c r="N193" s="801"/>
      <c r="O193" s="801"/>
      <c r="P193" s="890"/>
      <c r="Q193" s="801"/>
      <c r="R193" s="801"/>
      <c r="S193" s="801"/>
      <c r="T193" s="801"/>
      <c r="U193" s="801"/>
      <c r="V193" s="801"/>
      <c r="W193" s="801"/>
      <c r="X193" s="801"/>
      <c r="Y193" s="801"/>
      <c r="Z193" s="801"/>
    </row>
    <row r="194" spans="1:26" ht="15.75" customHeight="1">
      <c r="A194" s="801"/>
      <c r="B194" s="801"/>
      <c r="C194" s="801"/>
      <c r="D194" s="801"/>
      <c r="E194" s="802"/>
      <c r="F194" s="802"/>
      <c r="G194" s="803"/>
      <c r="H194" s="803"/>
      <c r="I194" s="803"/>
      <c r="J194" s="801"/>
      <c r="K194" s="801"/>
      <c r="L194" s="890"/>
      <c r="M194" s="801"/>
      <c r="N194" s="801"/>
      <c r="O194" s="801"/>
      <c r="P194" s="890"/>
      <c r="Q194" s="801"/>
      <c r="R194" s="801"/>
      <c r="S194" s="801"/>
      <c r="T194" s="801"/>
      <c r="U194" s="801"/>
      <c r="V194" s="801"/>
      <c r="W194" s="801"/>
      <c r="X194" s="801"/>
      <c r="Y194" s="801"/>
      <c r="Z194" s="801"/>
    </row>
    <row r="195" spans="1:26" ht="15.75" customHeight="1">
      <c r="A195" s="801"/>
      <c r="B195" s="801"/>
      <c r="C195" s="801"/>
      <c r="D195" s="801"/>
      <c r="E195" s="802"/>
      <c r="F195" s="802"/>
      <c r="G195" s="803"/>
      <c r="H195" s="803"/>
      <c r="I195" s="803"/>
      <c r="J195" s="801"/>
      <c r="K195" s="801"/>
      <c r="L195" s="890"/>
      <c r="M195" s="801"/>
      <c r="N195" s="801"/>
      <c r="O195" s="801"/>
      <c r="P195" s="890"/>
      <c r="Q195" s="801"/>
      <c r="R195" s="801"/>
      <c r="S195" s="801"/>
      <c r="T195" s="801"/>
      <c r="U195" s="801"/>
      <c r="V195" s="801"/>
      <c r="W195" s="801"/>
      <c r="X195" s="801"/>
      <c r="Y195" s="801"/>
      <c r="Z195" s="801"/>
    </row>
    <row r="196" spans="1:26" ht="15.75" customHeight="1">
      <c r="A196" s="801"/>
      <c r="B196" s="801"/>
      <c r="C196" s="801"/>
      <c r="D196" s="801"/>
      <c r="E196" s="802"/>
      <c r="F196" s="802"/>
      <c r="G196" s="803"/>
      <c r="H196" s="803"/>
      <c r="I196" s="803"/>
      <c r="J196" s="801"/>
      <c r="K196" s="801"/>
      <c r="L196" s="890"/>
      <c r="M196" s="801"/>
      <c r="N196" s="801"/>
      <c r="O196" s="801"/>
      <c r="P196" s="890"/>
      <c r="Q196" s="801"/>
      <c r="R196" s="801"/>
      <c r="S196" s="801"/>
      <c r="T196" s="801"/>
      <c r="U196" s="801"/>
      <c r="V196" s="801"/>
      <c r="W196" s="801"/>
      <c r="X196" s="801"/>
      <c r="Y196" s="801"/>
      <c r="Z196" s="801"/>
    </row>
    <row r="197" spans="1:26" ht="15.75" customHeight="1">
      <c r="A197" s="801"/>
      <c r="B197" s="801"/>
      <c r="C197" s="801"/>
      <c r="D197" s="801"/>
      <c r="E197" s="802"/>
      <c r="F197" s="802"/>
      <c r="G197" s="803"/>
      <c r="H197" s="803"/>
      <c r="I197" s="803"/>
      <c r="J197" s="801"/>
      <c r="K197" s="801"/>
      <c r="L197" s="890"/>
      <c r="M197" s="801"/>
      <c r="N197" s="801"/>
      <c r="O197" s="801"/>
      <c r="P197" s="890"/>
      <c r="Q197" s="801"/>
      <c r="R197" s="801"/>
      <c r="S197" s="801"/>
      <c r="T197" s="801"/>
      <c r="U197" s="801"/>
      <c r="V197" s="801"/>
      <c r="W197" s="801"/>
      <c r="X197" s="801"/>
      <c r="Y197" s="801"/>
      <c r="Z197" s="801"/>
    </row>
    <row r="198" spans="1:26" ht="15.75" customHeight="1">
      <c r="A198" s="801"/>
      <c r="B198" s="801"/>
      <c r="C198" s="801"/>
      <c r="D198" s="801"/>
      <c r="E198" s="802"/>
      <c r="F198" s="802"/>
      <c r="G198" s="803"/>
      <c r="H198" s="803"/>
      <c r="I198" s="803"/>
      <c r="J198" s="801"/>
      <c r="K198" s="801"/>
      <c r="L198" s="890"/>
      <c r="M198" s="801"/>
      <c r="N198" s="801"/>
      <c r="O198" s="801"/>
      <c r="P198" s="890"/>
      <c r="Q198" s="801"/>
      <c r="R198" s="801"/>
      <c r="S198" s="801"/>
      <c r="T198" s="801"/>
      <c r="U198" s="801"/>
      <c r="V198" s="801"/>
      <c r="W198" s="801"/>
      <c r="X198" s="801"/>
      <c r="Y198" s="801"/>
      <c r="Z198" s="801"/>
    </row>
    <row r="199" spans="1:26" ht="15.75" customHeight="1">
      <c r="A199" s="801"/>
      <c r="B199" s="801"/>
      <c r="C199" s="801"/>
      <c r="D199" s="801"/>
      <c r="E199" s="802"/>
      <c r="F199" s="802"/>
      <c r="G199" s="803"/>
      <c r="H199" s="803"/>
      <c r="I199" s="803"/>
      <c r="J199" s="801"/>
      <c r="K199" s="801"/>
      <c r="L199" s="890"/>
      <c r="M199" s="801"/>
      <c r="N199" s="801"/>
      <c r="O199" s="801"/>
      <c r="P199" s="890"/>
      <c r="Q199" s="801"/>
      <c r="R199" s="801"/>
      <c r="S199" s="801"/>
      <c r="T199" s="801"/>
      <c r="U199" s="801"/>
      <c r="V199" s="801"/>
      <c r="W199" s="801"/>
      <c r="X199" s="801"/>
      <c r="Y199" s="801"/>
      <c r="Z199" s="801"/>
    </row>
    <row r="200" spans="1:26" ht="15.75" customHeight="1">
      <c r="A200" s="801"/>
      <c r="B200" s="801"/>
      <c r="C200" s="801"/>
      <c r="D200" s="801"/>
      <c r="E200" s="802"/>
      <c r="F200" s="802"/>
      <c r="G200" s="803"/>
      <c r="H200" s="803"/>
      <c r="I200" s="803"/>
      <c r="J200" s="801"/>
      <c r="K200" s="801"/>
      <c r="L200" s="890"/>
      <c r="M200" s="801"/>
      <c r="N200" s="801"/>
      <c r="O200" s="801"/>
      <c r="P200" s="890"/>
      <c r="Q200" s="801"/>
      <c r="R200" s="801"/>
      <c r="S200" s="801"/>
      <c r="T200" s="801"/>
      <c r="U200" s="801"/>
      <c r="V200" s="801"/>
      <c r="W200" s="801"/>
      <c r="X200" s="801"/>
      <c r="Y200" s="801"/>
      <c r="Z200" s="801"/>
    </row>
    <row r="201" spans="1:26" ht="15.75" customHeight="1">
      <c r="A201" s="801"/>
      <c r="B201" s="801"/>
      <c r="C201" s="801"/>
      <c r="D201" s="801"/>
      <c r="E201" s="802"/>
      <c r="F201" s="802"/>
      <c r="G201" s="803"/>
      <c r="H201" s="803"/>
      <c r="I201" s="803"/>
      <c r="J201" s="801"/>
      <c r="K201" s="801"/>
      <c r="L201" s="890"/>
      <c r="M201" s="801"/>
      <c r="N201" s="801"/>
      <c r="O201" s="801"/>
      <c r="P201" s="890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</row>
    <row r="202" spans="1:26" ht="15.75" customHeight="1">
      <c r="A202" s="801"/>
      <c r="B202" s="801"/>
      <c r="C202" s="801"/>
      <c r="D202" s="801"/>
      <c r="E202" s="802"/>
      <c r="F202" s="802"/>
      <c r="G202" s="803"/>
      <c r="H202" s="803"/>
      <c r="I202" s="803"/>
      <c r="J202" s="801"/>
      <c r="K202" s="801"/>
      <c r="L202" s="890"/>
      <c r="M202" s="801"/>
      <c r="N202" s="801"/>
      <c r="O202" s="801"/>
      <c r="P202" s="890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</row>
    <row r="203" spans="1:26" ht="15.75" customHeight="1">
      <c r="A203" s="801"/>
      <c r="B203" s="801"/>
      <c r="C203" s="801"/>
      <c r="D203" s="801"/>
      <c r="E203" s="802"/>
      <c r="F203" s="802"/>
      <c r="G203" s="803"/>
      <c r="H203" s="803"/>
      <c r="I203" s="803"/>
      <c r="J203" s="801"/>
      <c r="K203" s="801"/>
      <c r="L203" s="890"/>
      <c r="M203" s="801"/>
      <c r="N203" s="801"/>
      <c r="O203" s="801"/>
      <c r="P203" s="890"/>
      <c r="Q203" s="801"/>
      <c r="R203" s="801"/>
      <c r="S203" s="801"/>
      <c r="T203" s="801"/>
      <c r="U203" s="801"/>
      <c r="V203" s="801"/>
      <c r="W203" s="801"/>
      <c r="X203" s="801"/>
      <c r="Y203" s="801"/>
      <c r="Z203" s="801"/>
    </row>
    <row r="204" spans="1:26" ht="15.75" customHeight="1">
      <c r="A204" s="801"/>
      <c r="B204" s="801"/>
      <c r="C204" s="801"/>
      <c r="D204" s="801"/>
      <c r="E204" s="802"/>
      <c r="F204" s="802"/>
      <c r="G204" s="803"/>
      <c r="H204" s="803"/>
      <c r="I204" s="803"/>
      <c r="J204" s="801"/>
      <c r="K204" s="801"/>
      <c r="L204" s="890"/>
      <c r="M204" s="801"/>
      <c r="N204" s="801"/>
      <c r="O204" s="801"/>
      <c r="P204" s="890"/>
      <c r="Q204" s="801"/>
      <c r="R204" s="801"/>
      <c r="S204" s="801"/>
      <c r="T204" s="801"/>
      <c r="U204" s="801"/>
      <c r="V204" s="801"/>
      <c r="W204" s="801"/>
      <c r="X204" s="801"/>
      <c r="Y204" s="801"/>
      <c r="Z204" s="801"/>
    </row>
    <row r="205" spans="1:26" ht="15.75" customHeight="1">
      <c r="A205" s="801"/>
      <c r="B205" s="801"/>
      <c r="C205" s="801"/>
      <c r="D205" s="801"/>
      <c r="E205" s="802"/>
      <c r="F205" s="802"/>
      <c r="G205" s="803"/>
      <c r="H205" s="803"/>
      <c r="I205" s="803"/>
      <c r="J205" s="801"/>
      <c r="K205" s="801"/>
      <c r="L205" s="890"/>
      <c r="M205" s="801"/>
      <c r="N205" s="801"/>
      <c r="O205" s="801"/>
      <c r="P205" s="890"/>
      <c r="Q205" s="801"/>
      <c r="R205" s="801"/>
      <c r="S205" s="801"/>
      <c r="T205" s="801"/>
      <c r="U205" s="801"/>
      <c r="V205" s="801"/>
      <c r="W205" s="801"/>
      <c r="X205" s="801"/>
      <c r="Y205" s="801"/>
      <c r="Z205" s="801"/>
    </row>
    <row r="206" spans="1:26" ht="15.75" customHeight="1">
      <c r="A206" s="801"/>
      <c r="B206" s="801"/>
      <c r="C206" s="801"/>
      <c r="D206" s="801"/>
      <c r="E206" s="802"/>
      <c r="F206" s="802"/>
      <c r="G206" s="803"/>
      <c r="H206" s="803"/>
      <c r="I206" s="803"/>
      <c r="J206" s="801"/>
      <c r="K206" s="801"/>
      <c r="L206" s="890"/>
      <c r="M206" s="801"/>
      <c r="N206" s="801"/>
      <c r="O206" s="801"/>
      <c r="P206" s="890"/>
      <c r="Q206" s="801"/>
      <c r="R206" s="801"/>
      <c r="S206" s="801"/>
      <c r="T206" s="801"/>
      <c r="U206" s="801"/>
      <c r="V206" s="801"/>
      <c r="W206" s="801"/>
      <c r="X206" s="801"/>
      <c r="Y206" s="801"/>
      <c r="Z206" s="801"/>
    </row>
    <row r="207" spans="1:26" ht="15.75" customHeight="1">
      <c r="A207" s="801"/>
      <c r="B207" s="801"/>
      <c r="C207" s="801"/>
      <c r="D207" s="801"/>
      <c r="E207" s="802"/>
      <c r="F207" s="802"/>
      <c r="G207" s="803"/>
      <c r="H207" s="803"/>
      <c r="I207" s="803"/>
      <c r="J207" s="801"/>
      <c r="K207" s="801"/>
      <c r="L207" s="890"/>
      <c r="M207" s="801"/>
      <c r="N207" s="801"/>
      <c r="O207" s="801"/>
      <c r="P207" s="890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</row>
    <row r="208" spans="1:26" ht="15.75" customHeight="1">
      <c r="A208" s="801"/>
      <c r="B208" s="801"/>
      <c r="C208" s="801"/>
      <c r="D208" s="801"/>
      <c r="E208" s="802"/>
      <c r="F208" s="802"/>
      <c r="G208" s="803"/>
      <c r="H208" s="803"/>
      <c r="I208" s="803"/>
      <c r="J208" s="801"/>
      <c r="K208" s="801"/>
      <c r="L208" s="890"/>
      <c r="M208" s="801"/>
      <c r="N208" s="801"/>
      <c r="O208" s="801"/>
      <c r="P208" s="890"/>
      <c r="Q208" s="801"/>
      <c r="R208" s="801"/>
      <c r="S208" s="801"/>
      <c r="T208" s="801"/>
      <c r="U208" s="801"/>
      <c r="V208" s="801"/>
      <c r="W208" s="801"/>
      <c r="X208" s="801"/>
      <c r="Y208" s="801"/>
      <c r="Z208" s="801"/>
    </row>
    <row r="209" spans="1:26" ht="15.75" customHeight="1">
      <c r="A209" s="801"/>
      <c r="B209" s="801"/>
      <c r="C209" s="801"/>
      <c r="D209" s="801"/>
      <c r="E209" s="802"/>
      <c r="F209" s="802"/>
      <c r="G209" s="803"/>
      <c r="H209" s="803"/>
      <c r="I209" s="803"/>
      <c r="J209" s="801"/>
      <c r="K209" s="801"/>
      <c r="L209" s="890"/>
      <c r="M209" s="801"/>
      <c r="N209" s="801"/>
      <c r="O209" s="801"/>
      <c r="P209" s="890"/>
      <c r="Q209" s="801"/>
      <c r="R209" s="801"/>
      <c r="S209" s="801"/>
      <c r="T209" s="801"/>
      <c r="U209" s="801"/>
      <c r="V209" s="801"/>
      <c r="W209" s="801"/>
      <c r="X209" s="801"/>
      <c r="Y209" s="801"/>
      <c r="Z209" s="801"/>
    </row>
    <row r="210" spans="1:26" ht="15.75" customHeight="1">
      <c r="A210" s="801"/>
      <c r="B210" s="801"/>
      <c r="C210" s="801"/>
      <c r="D210" s="801"/>
      <c r="E210" s="802"/>
      <c r="F210" s="802"/>
      <c r="G210" s="803"/>
      <c r="H210" s="803"/>
      <c r="I210" s="803"/>
      <c r="J210" s="801"/>
      <c r="K210" s="801"/>
      <c r="L210" s="890"/>
      <c r="M210" s="801"/>
      <c r="N210" s="801"/>
      <c r="O210" s="801"/>
      <c r="P210" s="890"/>
      <c r="Q210" s="801"/>
      <c r="R210" s="801"/>
      <c r="S210" s="801"/>
      <c r="T210" s="801"/>
      <c r="U210" s="801"/>
      <c r="V210" s="801"/>
      <c r="W210" s="801"/>
      <c r="X210" s="801"/>
      <c r="Y210" s="801"/>
      <c r="Z210" s="801"/>
    </row>
    <row r="211" spans="1:26" ht="15.75" customHeight="1">
      <c r="A211" s="801"/>
      <c r="B211" s="801"/>
      <c r="C211" s="801"/>
      <c r="D211" s="801"/>
      <c r="E211" s="802"/>
      <c r="F211" s="802"/>
      <c r="G211" s="803"/>
      <c r="H211" s="803"/>
      <c r="I211" s="803"/>
      <c r="J211" s="801"/>
      <c r="K211" s="801"/>
      <c r="L211" s="890"/>
      <c r="M211" s="801"/>
      <c r="N211" s="801"/>
      <c r="O211" s="801"/>
      <c r="P211" s="890"/>
      <c r="Q211" s="801"/>
      <c r="R211" s="801"/>
      <c r="S211" s="801"/>
      <c r="T211" s="801"/>
      <c r="U211" s="801"/>
      <c r="V211" s="801"/>
      <c r="W211" s="801"/>
      <c r="X211" s="801"/>
      <c r="Y211" s="801"/>
      <c r="Z211" s="801"/>
    </row>
    <row r="212" spans="1:26" ht="15.75" customHeight="1">
      <c r="A212" s="801"/>
      <c r="B212" s="801"/>
      <c r="C212" s="801"/>
      <c r="D212" s="801"/>
      <c r="E212" s="802"/>
      <c r="F212" s="802"/>
      <c r="G212" s="803"/>
      <c r="H212" s="803"/>
      <c r="I212" s="803"/>
      <c r="J212" s="801"/>
      <c r="K212" s="801"/>
      <c r="L212" s="890"/>
      <c r="M212" s="801"/>
      <c r="N212" s="801"/>
      <c r="O212" s="801"/>
      <c r="P212" s="890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</row>
    <row r="213" spans="1:26" ht="15.75" customHeight="1">
      <c r="A213" s="801"/>
      <c r="B213" s="801"/>
      <c r="C213" s="801"/>
      <c r="D213" s="801"/>
      <c r="E213" s="802"/>
      <c r="F213" s="802"/>
      <c r="G213" s="803"/>
      <c r="H213" s="803"/>
      <c r="I213" s="803"/>
      <c r="J213" s="801"/>
      <c r="K213" s="801"/>
      <c r="L213" s="890"/>
      <c r="M213" s="801"/>
      <c r="N213" s="801"/>
      <c r="O213" s="801"/>
      <c r="P213" s="890"/>
      <c r="Q213" s="801"/>
      <c r="R213" s="801"/>
      <c r="S213" s="801"/>
      <c r="T213" s="801"/>
      <c r="U213" s="801"/>
      <c r="V213" s="801"/>
      <c r="W213" s="801"/>
      <c r="X213" s="801"/>
      <c r="Y213" s="801"/>
      <c r="Z213" s="801"/>
    </row>
    <row r="214" spans="1:26" ht="15.75" customHeight="1">
      <c r="A214" s="801"/>
      <c r="B214" s="801"/>
      <c r="C214" s="801"/>
      <c r="D214" s="801"/>
      <c r="E214" s="802"/>
      <c r="F214" s="802"/>
      <c r="G214" s="803"/>
      <c r="H214" s="803"/>
      <c r="I214" s="803"/>
      <c r="J214" s="801"/>
      <c r="K214" s="801"/>
      <c r="L214" s="890"/>
      <c r="M214" s="801"/>
      <c r="N214" s="801"/>
      <c r="O214" s="801"/>
      <c r="P214" s="890"/>
      <c r="Q214" s="801"/>
      <c r="R214" s="801"/>
      <c r="S214" s="801"/>
      <c r="T214" s="801"/>
      <c r="U214" s="801"/>
      <c r="V214" s="801"/>
      <c r="W214" s="801"/>
      <c r="X214" s="801"/>
      <c r="Y214" s="801"/>
      <c r="Z214" s="801"/>
    </row>
    <row r="215" spans="1:26" ht="15.75" customHeight="1">
      <c r="A215" s="801"/>
      <c r="B215" s="801"/>
      <c r="C215" s="801"/>
      <c r="D215" s="801"/>
      <c r="E215" s="802"/>
      <c r="F215" s="802"/>
      <c r="G215" s="803"/>
      <c r="H215" s="803"/>
      <c r="I215" s="803"/>
      <c r="J215" s="801"/>
      <c r="K215" s="801"/>
      <c r="L215" s="890"/>
      <c r="M215" s="801"/>
      <c r="N215" s="801"/>
      <c r="O215" s="801"/>
      <c r="P215" s="890"/>
      <c r="Q215" s="801"/>
      <c r="R215" s="801"/>
      <c r="S215" s="801"/>
      <c r="T215" s="801"/>
      <c r="U215" s="801"/>
      <c r="V215" s="801"/>
      <c r="W215" s="801"/>
      <c r="X215" s="801"/>
      <c r="Y215" s="801"/>
      <c r="Z215" s="801"/>
    </row>
    <row r="216" spans="1:26" ht="15.75" customHeight="1">
      <c r="A216" s="801"/>
      <c r="B216" s="801"/>
      <c r="C216" s="801"/>
      <c r="D216" s="801"/>
      <c r="E216" s="802"/>
      <c r="F216" s="802"/>
      <c r="G216" s="803"/>
      <c r="H216" s="803"/>
      <c r="I216" s="803"/>
      <c r="J216" s="801"/>
      <c r="K216" s="801"/>
      <c r="L216" s="890"/>
      <c r="M216" s="801"/>
      <c r="N216" s="801"/>
      <c r="O216" s="801"/>
      <c r="P216" s="890"/>
      <c r="Q216" s="801"/>
      <c r="R216" s="801"/>
      <c r="S216" s="801"/>
      <c r="T216" s="801"/>
      <c r="U216" s="801"/>
      <c r="V216" s="801"/>
      <c r="W216" s="801"/>
      <c r="X216" s="801"/>
      <c r="Y216" s="801"/>
      <c r="Z216" s="801"/>
    </row>
    <row r="217" spans="1:26" ht="15.75" customHeight="1">
      <c r="A217" s="801"/>
      <c r="B217" s="801"/>
      <c r="C217" s="801"/>
      <c r="D217" s="801"/>
      <c r="E217" s="802"/>
      <c r="F217" s="802"/>
      <c r="G217" s="803"/>
      <c r="H217" s="803"/>
      <c r="I217" s="803"/>
      <c r="J217" s="801"/>
      <c r="K217" s="801"/>
      <c r="L217" s="890"/>
      <c r="M217" s="801"/>
      <c r="N217" s="801"/>
      <c r="O217" s="801"/>
      <c r="P217" s="890"/>
      <c r="Q217" s="801"/>
      <c r="R217" s="801"/>
      <c r="S217" s="801"/>
      <c r="T217" s="801"/>
      <c r="U217" s="801"/>
      <c r="V217" s="801"/>
      <c r="W217" s="801"/>
      <c r="X217" s="801"/>
      <c r="Y217" s="801"/>
      <c r="Z217" s="801"/>
    </row>
    <row r="218" spans="1:26" ht="15.75" customHeight="1">
      <c r="A218" s="801"/>
      <c r="B218" s="801"/>
      <c r="C218" s="801"/>
      <c r="D218" s="801"/>
      <c r="E218" s="802"/>
      <c r="F218" s="802"/>
      <c r="G218" s="803"/>
      <c r="H218" s="803"/>
      <c r="I218" s="803"/>
      <c r="J218" s="801"/>
      <c r="K218" s="801"/>
      <c r="L218" s="890"/>
      <c r="M218" s="801"/>
      <c r="N218" s="801"/>
      <c r="O218" s="801"/>
      <c r="P218" s="890"/>
      <c r="Q218" s="801"/>
      <c r="R218" s="801"/>
      <c r="S218" s="801"/>
      <c r="T218" s="801"/>
      <c r="U218" s="801"/>
      <c r="V218" s="801"/>
      <c r="W218" s="801"/>
      <c r="X218" s="801"/>
      <c r="Y218" s="801"/>
      <c r="Z218" s="801"/>
    </row>
    <row r="219" spans="1:26" ht="15.75" customHeight="1">
      <c r="A219" s="801"/>
      <c r="B219" s="801"/>
      <c r="C219" s="801"/>
      <c r="D219" s="801"/>
      <c r="E219" s="802"/>
      <c r="F219" s="802"/>
      <c r="G219" s="803"/>
      <c r="H219" s="803"/>
      <c r="I219" s="803"/>
      <c r="J219" s="801"/>
      <c r="K219" s="801"/>
      <c r="L219" s="890"/>
      <c r="M219" s="801"/>
      <c r="N219" s="801"/>
      <c r="O219" s="801"/>
      <c r="P219" s="890"/>
      <c r="Q219" s="801"/>
      <c r="R219" s="801"/>
      <c r="S219" s="801"/>
      <c r="T219" s="801"/>
      <c r="U219" s="801"/>
      <c r="V219" s="801"/>
      <c r="W219" s="801"/>
      <c r="X219" s="801"/>
      <c r="Y219" s="801"/>
      <c r="Z219" s="801"/>
    </row>
    <row r="220" spans="1:26" ht="15.75" customHeight="1">
      <c r="A220" s="801"/>
      <c r="B220" s="801"/>
      <c r="C220" s="801"/>
      <c r="D220" s="801"/>
      <c r="E220" s="802"/>
      <c r="F220" s="802"/>
      <c r="G220" s="803"/>
      <c r="H220" s="803"/>
      <c r="I220" s="803"/>
      <c r="J220" s="801"/>
      <c r="K220" s="801"/>
      <c r="L220" s="890"/>
      <c r="M220" s="801"/>
      <c r="N220" s="801"/>
      <c r="O220" s="801"/>
      <c r="P220" s="890"/>
      <c r="Q220" s="801"/>
      <c r="R220" s="801"/>
      <c r="S220" s="801"/>
      <c r="T220" s="801"/>
      <c r="U220" s="801"/>
      <c r="V220" s="801"/>
      <c r="W220" s="801"/>
      <c r="X220" s="801"/>
      <c r="Y220" s="801"/>
      <c r="Z220" s="801"/>
    </row>
    <row r="221" spans="1:26" ht="15.75" customHeight="1">
      <c r="A221" s="801"/>
      <c r="B221" s="801"/>
      <c r="C221" s="801"/>
      <c r="D221" s="801"/>
      <c r="E221" s="802"/>
      <c r="F221" s="802"/>
      <c r="G221" s="803"/>
      <c r="H221" s="803"/>
      <c r="I221" s="803"/>
      <c r="J221" s="801"/>
      <c r="K221" s="801"/>
      <c r="L221" s="890"/>
      <c r="M221" s="801"/>
      <c r="N221" s="801"/>
      <c r="O221" s="801"/>
      <c r="P221" s="890"/>
      <c r="Q221" s="801"/>
      <c r="R221" s="801"/>
      <c r="S221" s="801"/>
      <c r="T221" s="801"/>
      <c r="U221" s="801"/>
      <c r="V221" s="801"/>
      <c r="W221" s="801"/>
      <c r="X221" s="801"/>
      <c r="Y221" s="801"/>
      <c r="Z221" s="801"/>
    </row>
    <row r="222" spans="1:26" ht="15.75" customHeight="1">
      <c r="A222" s="801"/>
      <c r="B222" s="801"/>
      <c r="C222" s="801"/>
      <c r="D222" s="801"/>
      <c r="E222" s="802"/>
      <c r="F222" s="802"/>
      <c r="G222" s="803"/>
      <c r="H222" s="803"/>
      <c r="I222" s="803"/>
      <c r="J222" s="801"/>
      <c r="K222" s="801"/>
      <c r="L222" s="890"/>
      <c r="M222" s="801"/>
      <c r="N222" s="801"/>
      <c r="O222" s="801"/>
      <c r="P222" s="890"/>
      <c r="Q222" s="801"/>
      <c r="R222" s="801"/>
      <c r="S222" s="801"/>
      <c r="T222" s="801"/>
      <c r="U222" s="801"/>
      <c r="V222" s="801"/>
      <c r="W222" s="801"/>
      <c r="X222" s="801"/>
      <c r="Y222" s="801"/>
      <c r="Z222" s="801"/>
    </row>
    <row r="223" spans="1:26" ht="15.75" customHeight="1">
      <c r="A223" s="801"/>
      <c r="B223" s="801"/>
      <c r="C223" s="801"/>
      <c r="D223" s="801"/>
      <c r="E223" s="802"/>
      <c r="F223" s="802"/>
      <c r="G223" s="803"/>
      <c r="H223" s="803"/>
      <c r="I223" s="803"/>
      <c r="J223" s="801"/>
      <c r="K223" s="801"/>
      <c r="L223" s="890"/>
      <c r="M223" s="801"/>
      <c r="N223" s="801"/>
      <c r="O223" s="801"/>
      <c r="P223" s="890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</row>
    <row r="224" spans="1:26" ht="15.75" customHeight="1">
      <c r="A224" s="801"/>
      <c r="B224" s="801"/>
      <c r="C224" s="801"/>
      <c r="D224" s="801"/>
      <c r="E224" s="802"/>
      <c r="F224" s="802"/>
      <c r="G224" s="803"/>
      <c r="H224" s="803"/>
      <c r="I224" s="803"/>
      <c r="J224" s="801"/>
      <c r="K224" s="801"/>
      <c r="L224" s="890"/>
      <c r="M224" s="801"/>
      <c r="N224" s="801"/>
      <c r="O224" s="801"/>
      <c r="P224" s="890"/>
      <c r="Q224" s="801"/>
      <c r="R224" s="801"/>
      <c r="S224" s="801"/>
      <c r="T224" s="801"/>
      <c r="U224" s="801"/>
      <c r="V224" s="801"/>
      <c r="W224" s="801"/>
      <c r="X224" s="801"/>
      <c r="Y224" s="801"/>
      <c r="Z224" s="801"/>
    </row>
    <row r="225" spans="1:26" ht="15.75" customHeight="1">
      <c r="A225" s="801"/>
      <c r="B225" s="801"/>
      <c r="C225" s="801"/>
      <c r="D225" s="801"/>
      <c r="E225" s="802"/>
      <c r="F225" s="802"/>
      <c r="G225" s="803"/>
      <c r="H225" s="803"/>
      <c r="I225" s="803"/>
      <c r="J225" s="801"/>
      <c r="K225" s="801"/>
      <c r="L225" s="890"/>
      <c r="M225" s="801"/>
      <c r="N225" s="801"/>
      <c r="O225" s="801"/>
      <c r="P225" s="890"/>
      <c r="Q225" s="801"/>
      <c r="R225" s="801"/>
      <c r="S225" s="801"/>
      <c r="T225" s="801"/>
      <c r="U225" s="801"/>
      <c r="V225" s="801"/>
      <c r="W225" s="801"/>
      <c r="X225" s="801"/>
      <c r="Y225" s="801"/>
      <c r="Z225" s="801"/>
    </row>
    <row r="226" spans="1:26" ht="15.75" customHeight="1">
      <c r="A226" s="801"/>
      <c r="B226" s="801"/>
      <c r="C226" s="801"/>
      <c r="D226" s="801"/>
      <c r="E226" s="802"/>
      <c r="F226" s="802"/>
      <c r="G226" s="803"/>
      <c r="H226" s="803"/>
      <c r="I226" s="803"/>
      <c r="J226" s="801"/>
      <c r="K226" s="801"/>
      <c r="L226" s="890"/>
      <c r="M226" s="801"/>
      <c r="N226" s="801"/>
      <c r="O226" s="801"/>
      <c r="P226" s="890"/>
      <c r="Q226" s="801"/>
      <c r="R226" s="801"/>
      <c r="S226" s="801"/>
      <c r="T226" s="801"/>
      <c r="U226" s="801"/>
      <c r="V226" s="801"/>
      <c r="W226" s="801"/>
      <c r="X226" s="801"/>
      <c r="Y226" s="801"/>
      <c r="Z226" s="801"/>
    </row>
    <row r="227" spans="1:26" ht="15.75" customHeight="1">
      <c r="A227" s="801"/>
      <c r="B227" s="801"/>
      <c r="C227" s="801"/>
      <c r="D227" s="801"/>
      <c r="E227" s="802"/>
      <c r="F227" s="802"/>
      <c r="G227" s="803"/>
      <c r="H227" s="803"/>
      <c r="I227" s="803"/>
      <c r="J227" s="801"/>
      <c r="K227" s="801"/>
      <c r="L227" s="890"/>
      <c r="M227" s="801"/>
      <c r="N227" s="801"/>
      <c r="O227" s="801"/>
      <c r="P227" s="890"/>
      <c r="Q227" s="801"/>
      <c r="R227" s="801"/>
      <c r="S227" s="801"/>
      <c r="T227" s="801"/>
      <c r="U227" s="801"/>
      <c r="V227" s="801"/>
      <c r="W227" s="801"/>
      <c r="X227" s="801"/>
      <c r="Y227" s="801"/>
      <c r="Z227" s="801"/>
    </row>
    <row r="228" spans="1:26" ht="15.75" customHeight="1">
      <c r="A228" s="801"/>
      <c r="B228" s="801"/>
      <c r="C228" s="801"/>
      <c r="D228" s="801"/>
      <c r="E228" s="802"/>
      <c r="F228" s="802"/>
      <c r="G228" s="803"/>
      <c r="H228" s="803"/>
      <c r="I228" s="803"/>
      <c r="J228" s="801"/>
      <c r="K228" s="801"/>
      <c r="L228" s="890"/>
      <c r="M228" s="801"/>
      <c r="N228" s="801"/>
      <c r="O228" s="801"/>
      <c r="P228" s="890"/>
      <c r="Q228" s="801"/>
      <c r="R228" s="801"/>
      <c r="S228" s="801"/>
      <c r="T228" s="801"/>
      <c r="U228" s="801"/>
      <c r="V228" s="801"/>
      <c r="W228" s="801"/>
      <c r="X228" s="801"/>
      <c r="Y228" s="801"/>
      <c r="Z228" s="801"/>
    </row>
    <row r="229" spans="1:26" ht="15.75" customHeight="1">
      <c r="A229" s="801"/>
      <c r="B229" s="801"/>
      <c r="C229" s="801"/>
      <c r="D229" s="801"/>
      <c r="E229" s="802"/>
      <c r="F229" s="802"/>
      <c r="G229" s="803"/>
      <c r="H229" s="803"/>
      <c r="I229" s="803"/>
      <c r="J229" s="801"/>
      <c r="K229" s="801"/>
      <c r="L229" s="890"/>
      <c r="M229" s="801"/>
      <c r="N229" s="801"/>
      <c r="O229" s="801"/>
      <c r="P229" s="890"/>
      <c r="Q229" s="801"/>
      <c r="R229" s="801"/>
      <c r="S229" s="801"/>
      <c r="T229" s="801"/>
      <c r="U229" s="801"/>
      <c r="V229" s="801"/>
      <c r="W229" s="801"/>
      <c r="X229" s="801"/>
      <c r="Y229" s="801"/>
      <c r="Z229" s="801"/>
    </row>
    <row r="230" spans="1:26" ht="15.75" customHeight="1">
      <c r="A230" s="801"/>
      <c r="B230" s="801"/>
      <c r="C230" s="801"/>
      <c r="D230" s="801"/>
      <c r="E230" s="802"/>
      <c r="F230" s="802"/>
      <c r="G230" s="803"/>
      <c r="H230" s="803"/>
      <c r="I230" s="803"/>
      <c r="J230" s="801"/>
      <c r="K230" s="801"/>
      <c r="L230" s="890"/>
      <c r="M230" s="801"/>
      <c r="N230" s="801"/>
      <c r="O230" s="801"/>
      <c r="P230" s="890"/>
      <c r="Q230" s="801"/>
      <c r="R230" s="801"/>
      <c r="S230" s="801"/>
      <c r="T230" s="801"/>
      <c r="U230" s="801"/>
      <c r="V230" s="801"/>
      <c r="W230" s="801"/>
      <c r="X230" s="801"/>
      <c r="Y230" s="801"/>
      <c r="Z230" s="801"/>
    </row>
    <row r="231" spans="1:26" ht="15.75" customHeight="1">
      <c r="A231" s="801"/>
      <c r="B231" s="801"/>
      <c r="C231" s="801"/>
      <c r="D231" s="801"/>
      <c r="E231" s="802"/>
      <c r="F231" s="802"/>
      <c r="G231" s="803"/>
      <c r="H231" s="803"/>
      <c r="I231" s="803"/>
      <c r="J231" s="801"/>
      <c r="K231" s="801"/>
      <c r="L231" s="890"/>
      <c r="M231" s="801"/>
      <c r="N231" s="801"/>
      <c r="O231" s="801"/>
      <c r="P231" s="890"/>
      <c r="Q231" s="801"/>
      <c r="R231" s="801"/>
      <c r="S231" s="801"/>
      <c r="T231" s="801"/>
      <c r="U231" s="801"/>
      <c r="V231" s="801"/>
      <c r="W231" s="801"/>
      <c r="X231" s="801"/>
      <c r="Y231" s="801"/>
      <c r="Z231" s="801"/>
    </row>
    <row r="232" spans="1:26" ht="15.75" customHeight="1">
      <c r="A232" s="801"/>
      <c r="B232" s="801"/>
      <c r="C232" s="801"/>
      <c r="D232" s="801"/>
      <c r="E232" s="802"/>
      <c r="F232" s="802"/>
      <c r="G232" s="803"/>
      <c r="H232" s="803"/>
      <c r="I232" s="803"/>
      <c r="J232" s="801"/>
      <c r="K232" s="801"/>
      <c r="L232" s="890"/>
      <c r="M232" s="801"/>
      <c r="N232" s="801"/>
      <c r="O232" s="801"/>
      <c r="P232" s="890"/>
      <c r="Q232" s="801"/>
      <c r="R232" s="801"/>
      <c r="S232" s="801"/>
      <c r="T232" s="801"/>
      <c r="U232" s="801"/>
      <c r="V232" s="801"/>
      <c r="W232" s="801"/>
      <c r="X232" s="801"/>
      <c r="Y232" s="801"/>
      <c r="Z232" s="801"/>
    </row>
    <row r="233" spans="1:26" ht="15.75" customHeight="1">
      <c r="A233" s="801"/>
      <c r="B233" s="801"/>
      <c r="C233" s="801"/>
      <c r="D233" s="801"/>
      <c r="E233" s="802"/>
      <c r="F233" s="802"/>
      <c r="G233" s="803"/>
      <c r="H233" s="803"/>
      <c r="I233" s="803"/>
      <c r="J233" s="801"/>
      <c r="K233" s="801"/>
      <c r="L233" s="890"/>
      <c r="M233" s="801"/>
      <c r="N233" s="801"/>
      <c r="O233" s="801"/>
      <c r="P233" s="890"/>
      <c r="Q233" s="801"/>
      <c r="R233" s="801"/>
      <c r="S233" s="801"/>
      <c r="T233" s="801"/>
      <c r="U233" s="801"/>
      <c r="V233" s="801"/>
      <c r="W233" s="801"/>
      <c r="X233" s="801"/>
      <c r="Y233" s="801"/>
      <c r="Z233" s="801"/>
    </row>
    <row r="234" spans="1:26" ht="15.75" customHeight="1">
      <c r="A234" s="801"/>
      <c r="B234" s="801"/>
      <c r="C234" s="801"/>
      <c r="D234" s="801"/>
      <c r="E234" s="802"/>
      <c r="F234" s="802"/>
      <c r="G234" s="803"/>
      <c r="H234" s="803"/>
      <c r="I234" s="803"/>
      <c r="J234" s="801"/>
      <c r="K234" s="801"/>
      <c r="L234" s="890"/>
      <c r="M234" s="801"/>
      <c r="N234" s="801"/>
      <c r="O234" s="801"/>
      <c r="P234" s="890"/>
      <c r="Q234" s="801"/>
      <c r="R234" s="801"/>
      <c r="S234" s="801"/>
      <c r="T234" s="801"/>
      <c r="U234" s="801"/>
      <c r="V234" s="801"/>
      <c r="W234" s="801"/>
      <c r="X234" s="801"/>
      <c r="Y234" s="801"/>
      <c r="Z234" s="801"/>
    </row>
    <row r="235" spans="1:26" ht="15.75" customHeight="1">
      <c r="A235" s="801"/>
      <c r="B235" s="801"/>
      <c r="C235" s="801"/>
      <c r="D235" s="801"/>
      <c r="E235" s="802"/>
      <c r="F235" s="802"/>
      <c r="G235" s="803"/>
      <c r="H235" s="803"/>
      <c r="I235" s="803"/>
      <c r="J235" s="801"/>
      <c r="K235" s="801"/>
      <c r="L235" s="890"/>
      <c r="M235" s="801"/>
      <c r="N235" s="801"/>
      <c r="O235" s="801"/>
      <c r="P235" s="890"/>
      <c r="Q235" s="801"/>
      <c r="R235" s="801"/>
      <c r="S235" s="801"/>
      <c r="T235" s="801"/>
      <c r="U235" s="801"/>
      <c r="V235" s="801"/>
      <c r="W235" s="801"/>
      <c r="X235" s="801"/>
      <c r="Y235" s="801"/>
      <c r="Z235" s="801"/>
    </row>
    <row r="236" spans="1:26" ht="15.75" customHeight="1">
      <c r="A236" s="801"/>
      <c r="B236" s="801"/>
      <c r="C236" s="801"/>
      <c r="D236" s="801"/>
      <c r="E236" s="802"/>
      <c r="F236" s="802"/>
      <c r="G236" s="803"/>
      <c r="H236" s="803"/>
      <c r="I236" s="803"/>
      <c r="J236" s="801"/>
      <c r="K236" s="801"/>
      <c r="L236" s="890"/>
      <c r="M236" s="801"/>
      <c r="N236" s="801"/>
      <c r="O236" s="801"/>
      <c r="P236" s="890"/>
      <c r="Q236" s="801"/>
      <c r="R236" s="801"/>
      <c r="S236" s="801"/>
      <c r="T236" s="801"/>
      <c r="U236" s="801"/>
      <c r="V236" s="801"/>
      <c r="W236" s="801"/>
      <c r="X236" s="801"/>
      <c r="Y236" s="801"/>
      <c r="Z236" s="801"/>
    </row>
    <row r="237" spans="1:26" ht="15.75" customHeight="1">
      <c r="A237" s="801"/>
      <c r="B237" s="801"/>
      <c r="C237" s="801"/>
      <c r="D237" s="801"/>
      <c r="E237" s="802"/>
      <c r="F237" s="802"/>
      <c r="G237" s="803"/>
      <c r="H237" s="803"/>
      <c r="I237" s="803"/>
      <c r="J237" s="801"/>
      <c r="K237" s="801"/>
      <c r="L237" s="890"/>
      <c r="M237" s="801"/>
      <c r="N237" s="801"/>
      <c r="O237" s="801"/>
      <c r="P237" s="890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</row>
    <row r="238" spans="1:26" ht="15.75" customHeight="1">
      <c r="A238" s="801"/>
      <c r="B238" s="801"/>
      <c r="C238" s="801"/>
      <c r="D238" s="801"/>
      <c r="E238" s="802"/>
      <c r="F238" s="802"/>
      <c r="G238" s="803"/>
      <c r="H238" s="803"/>
      <c r="I238" s="803"/>
      <c r="J238" s="801"/>
      <c r="K238" s="801"/>
      <c r="L238" s="890"/>
      <c r="M238" s="801"/>
      <c r="N238" s="801"/>
      <c r="O238" s="801"/>
      <c r="P238" s="890"/>
      <c r="Q238" s="801"/>
      <c r="R238" s="801"/>
      <c r="S238" s="801"/>
      <c r="T238" s="801"/>
      <c r="U238" s="801"/>
      <c r="V238" s="801"/>
      <c r="W238" s="801"/>
      <c r="X238" s="801"/>
      <c r="Y238" s="801"/>
      <c r="Z238" s="801"/>
    </row>
    <row r="239" spans="1:26" ht="15.75" customHeight="1">
      <c r="A239" s="801"/>
      <c r="B239" s="801"/>
      <c r="C239" s="801"/>
      <c r="D239" s="801"/>
      <c r="E239" s="802"/>
      <c r="F239" s="802"/>
      <c r="G239" s="803"/>
      <c r="H239" s="803"/>
      <c r="I239" s="803"/>
      <c r="J239" s="801"/>
      <c r="K239" s="801"/>
      <c r="L239" s="890"/>
      <c r="M239" s="801"/>
      <c r="N239" s="801"/>
      <c r="O239" s="801"/>
      <c r="P239" s="890"/>
      <c r="Q239" s="801"/>
      <c r="R239" s="801"/>
      <c r="S239" s="801"/>
      <c r="T239" s="801"/>
      <c r="U239" s="801"/>
      <c r="V239" s="801"/>
      <c r="W239" s="801"/>
      <c r="X239" s="801"/>
      <c r="Y239" s="801"/>
      <c r="Z239" s="801"/>
    </row>
    <row r="240" spans="1:26" ht="15.75" customHeight="1">
      <c r="A240" s="801"/>
      <c r="B240" s="801"/>
      <c r="C240" s="801"/>
      <c r="D240" s="801"/>
      <c r="E240" s="802"/>
      <c r="F240" s="802"/>
      <c r="G240" s="803"/>
      <c r="H240" s="803"/>
      <c r="I240" s="803"/>
      <c r="J240" s="801"/>
      <c r="K240" s="801"/>
      <c r="L240" s="890"/>
      <c r="M240" s="801"/>
      <c r="N240" s="801"/>
      <c r="O240" s="801"/>
      <c r="P240" s="890"/>
      <c r="Q240" s="801"/>
      <c r="R240" s="801"/>
      <c r="S240" s="801"/>
      <c r="T240" s="801"/>
      <c r="U240" s="801"/>
      <c r="V240" s="801"/>
      <c r="W240" s="801"/>
      <c r="X240" s="801"/>
      <c r="Y240" s="801"/>
      <c r="Z240" s="801"/>
    </row>
    <row r="241" spans="1:26" ht="15.75" customHeight="1">
      <c r="A241" s="801"/>
      <c r="B241" s="801"/>
      <c r="C241" s="801"/>
      <c r="D241" s="801"/>
      <c r="E241" s="802"/>
      <c r="F241" s="802"/>
      <c r="G241" s="803"/>
      <c r="H241" s="803"/>
      <c r="I241" s="803"/>
      <c r="J241" s="801"/>
      <c r="K241" s="801"/>
      <c r="L241" s="890"/>
      <c r="M241" s="801"/>
      <c r="N241" s="801"/>
      <c r="O241" s="801"/>
      <c r="P241" s="890"/>
      <c r="Q241" s="801"/>
      <c r="R241" s="801"/>
      <c r="S241" s="801"/>
      <c r="T241" s="801"/>
      <c r="U241" s="801"/>
      <c r="V241" s="801"/>
      <c r="W241" s="801"/>
      <c r="X241" s="801"/>
      <c r="Y241" s="801"/>
      <c r="Z241" s="801"/>
    </row>
    <row r="242" spans="1:26" ht="15.75" customHeight="1">
      <c r="A242" s="801"/>
      <c r="B242" s="801"/>
      <c r="C242" s="801"/>
      <c r="D242" s="801"/>
      <c r="E242" s="802"/>
      <c r="F242" s="802"/>
      <c r="G242" s="803"/>
      <c r="H242" s="803"/>
      <c r="I242" s="803"/>
      <c r="J242" s="801"/>
      <c r="K242" s="801"/>
      <c r="L242" s="890"/>
      <c r="M242" s="801"/>
      <c r="N242" s="801"/>
      <c r="O242" s="801"/>
      <c r="P242" s="890"/>
      <c r="Q242" s="801"/>
      <c r="R242" s="801"/>
      <c r="S242" s="801"/>
      <c r="T242" s="801"/>
      <c r="U242" s="801"/>
      <c r="V242" s="801"/>
      <c r="W242" s="801"/>
      <c r="X242" s="801"/>
      <c r="Y242" s="801"/>
      <c r="Z242" s="801"/>
    </row>
    <row r="243" spans="1:26" ht="15.75" customHeight="1">
      <c r="A243" s="801"/>
      <c r="B243" s="801"/>
      <c r="C243" s="801"/>
      <c r="D243" s="801"/>
      <c r="E243" s="802"/>
      <c r="F243" s="802"/>
      <c r="G243" s="803"/>
      <c r="H243" s="803"/>
      <c r="I243" s="803"/>
      <c r="J243" s="801"/>
      <c r="K243" s="801"/>
      <c r="L243" s="890"/>
      <c r="M243" s="801"/>
      <c r="N243" s="801"/>
      <c r="O243" s="801"/>
      <c r="P243" s="890"/>
      <c r="Q243" s="801"/>
      <c r="R243" s="801"/>
      <c r="S243" s="801"/>
      <c r="T243" s="801"/>
      <c r="U243" s="801"/>
      <c r="V243" s="801"/>
      <c r="W243" s="801"/>
      <c r="X243" s="801"/>
      <c r="Y243" s="801"/>
      <c r="Z243" s="801"/>
    </row>
    <row r="244" spans="1:26" ht="15.75" customHeight="1">
      <c r="A244" s="801"/>
      <c r="B244" s="801"/>
      <c r="C244" s="801"/>
      <c r="D244" s="801"/>
      <c r="E244" s="802"/>
      <c r="F244" s="802"/>
      <c r="G244" s="803"/>
      <c r="H244" s="803"/>
      <c r="I244" s="803"/>
      <c r="J244" s="801"/>
      <c r="K244" s="801"/>
      <c r="L244" s="890"/>
      <c r="M244" s="801"/>
      <c r="N244" s="801"/>
      <c r="O244" s="801"/>
      <c r="P244" s="890"/>
      <c r="Q244" s="801"/>
      <c r="R244" s="801"/>
      <c r="S244" s="801"/>
      <c r="T244" s="801"/>
      <c r="U244" s="801"/>
      <c r="V244" s="801"/>
      <c r="W244" s="801"/>
      <c r="X244" s="801"/>
      <c r="Y244" s="801"/>
      <c r="Z244" s="801"/>
    </row>
    <row r="245" spans="1:26" ht="15.75" customHeight="1">
      <c r="A245" s="801"/>
      <c r="B245" s="801"/>
      <c r="C245" s="801"/>
      <c r="D245" s="801"/>
      <c r="E245" s="802"/>
      <c r="F245" s="802"/>
      <c r="G245" s="803"/>
      <c r="H245" s="803"/>
      <c r="I245" s="803"/>
      <c r="J245" s="801"/>
      <c r="K245" s="801"/>
      <c r="L245" s="890"/>
      <c r="M245" s="801"/>
      <c r="N245" s="801"/>
      <c r="O245" s="801"/>
      <c r="P245" s="890"/>
      <c r="Q245" s="801"/>
      <c r="R245" s="801"/>
      <c r="S245" s="801"/>
      <c r="T245" s="801"/>
      <c r="U245" s="801"/>
      <c r="V245" s="801"/>
      <c r="W245" s="801"/>
      <c r="X245" s="801"/>
      <c r="Y245" s="801"/>
      <c r="Z245" s="801"/>
    </row>
    <row r="246" spans="1:26" ht="15.75" customHeight="1">
      <c r="A246" s="801"/>
      <c r="B246" s="801"/>
      <c r="C246" s="801"/>
      <c r="D246" s="801"/>
      <c r="E246" s="802"/>
      <c r="F246" s="802"/>
      <c r="G246" s="803"/>
      <c r="H246" s="803"/>
      <c r="I246" s="803"/>
      <c r="J246" s="801"/>
      <c r="K246" s="801"/>
      <c r="L246" s="890"/>
      <c r="M246" s="801"/>
      <c r="N246" s="801"/>
      <c r="O246" s="801"/>
      <c r="P246" s="890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</row>
    <row r="247" spans="1:26" ht="15.75" customHeight="1">
      <c r="A247" s="801"/>
      <c r="B247" s="801"/>
      <c r="C247" s="801"/>
      <c r="D247" s="801"/>
      <c r="E247" s="802"/>
      <c r="F247" s="802"/>
      <c r="G247" s="803"/>
      <c r="H247" s="803"/>
      <c r="I247" s="803"/>
      <c r="J247" s="801"/>
      <c r="K247" s="801"/>
      <c r="L247" s="890"/>
      <c r="M247" s="801"/>
      <c r="N247" s="801"/>
      <c r="O247" s="801"/>
      <c r="P247" s="890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</row>
    <row r="248" spans="1:26" ht="15.75" customHeight="1">
      <c r="A248" s="801"/>
      <c r="B248" s="801"/>
      <c r="C248" s="801"/>
      <c r="D248" s="801"/>
      <c r="E248" s="802"/>
      <c r="F248" s="802"/>
      <c r="G248" s="803"/>
      <c r="H248" s="803"/>
      <c r="I248" s="803"/>
      <c r="J248" s="801"/>
      <c r="K248" s="801"/>
      <c r="L248" s="890"/>
      <c r="M248" s="801"/>
      <c r="N248" s="801"/>
      <c r="O248" s="801"/>
      <c r="P248" s="890"/>
      <c r="Q248" s="801"/>
      <c r="R248" s="801"/>
      <c r="S248" s="801"/>
      <c r="T248" s="801"/>
      <c r="U248" s="801"/>
      <c r="V248" s="801"/>
      <c r="W248" s="801"/>
      <c r="X248" s="801"/>
      <c r="Y248" s="801"/>
      <c r="Z248" s="801"/>
    </row>
    <row r="249" spans="1:26" ht="15.75" customHeight="1">
      <c r="A249" s="801"/>
      <c r="B249" s="801"/>
      <c r="C249" s="801"/>
      <c r="D249" s="801"/>
      <c r="E249" s="802"/>
      <c r="F249" s="802"/>
      <c r="G249" s="803"/>
      <c r="H249" s="803"/>
      <c r="I249" s="803"/>
      <c r="J249" s="801"/>
      <c r="K249" s="801"/>
      <c r="L249" s="890"/>
      <c r="M249" s="801"/>
      <c r="N249" s="801"/>
      <c r="O249" s="801"/>
      <c r="P249" s="890"/>
      <c r="Q249" s="801"/>
      <c r="R249" s="801"/>
      <c r="S249" s="801"/>
      <c r="T249" s="801"/>
      <c r="U249" s="801"/>
      <c r="V249" s="801"/>
      <c r="W249" s="801"/>
      <c r="X249" s="801"/>
      <c r="Y249" s="801"/>
      <c r="Z249" s="801"/>
    </row>
    <row r="250" spans="1:26" ht="15.75" customHeight="1">
      <c r="A250" s="801"/>
      <c r="B250" s="801"/>
      <c r="C250" s="801"/>
      <c r="D250" s="801"/>
      <c r="E250" s="802"/>
      <c r="F250" s="802"/>
      <c r="G250" s="803"/>
      <c r="H250" s="803"/>
      <c r="I250" s="803"/>
      <c r="J250" s="801"/>
      <c r="K250" s="801"/>
      <c r="L250" s="890"/>
      <c r="M250" s="801"/>
      <c r="N250" s="801"/>
      <c r="O250" s="801"/>
      <c r="P250" s="890"/>
      <c r="Q250" s="801"/>
      <c r="R250" s="801"/>
      <c r="S250" s="801"/>
      <c r="T250" s="801"/>
      <c r="U250" s="801"/>
      <c r="V250" s="801"/>
      <c r="W250" s="801"/>
      <c r="X250" s="801"/>
      <c r="Y250" s="801"/>
      <c r="Z250" s="801"/>
    </row>
    <row r="251" spans="1:26" ht="15.75" customHeight="1">
      <c r="A251" s="801"/>
      <c r="B251" s="801"/>
      <c r="C251" s="801"/>
      <c r="D251" s="801"/>
      <c r="E251" s="802"/>
      <c r="F251" s="802"/>
      <c r="G251" s="803"/>
      <c r="H251" s="803"/>
      <c r="I251" s="803"/>
      <c r="J251" s="801"/>
      <c r="K251" s="801"/>
      <c r="L251" s="890"/>
      <c r="M251" s="801"/>
      <c r="N251" s="801"/>
      <c r="O251" s="801"/>
      <c r="P251" s="890"/>
      <c r="Q251" s="801"/>
      <c r="R251" s="801"/>
      <c r="S251" s="801"/>
      <c r="T251" s="801"/>
      <c r="U251" s="801"/>
      <c r="V251" s="801"/>
      <c r="W251" s="801"/>
      <c r="X251" s="801"/>
      <c r="Y251" s="801"/>
      <c r="Z251" s="801"/>
    </row>
    <row r="252" spans="1:26" ht="15.75" customHeight="1">
      <c r="A252" s="801"/>
      <c r="B252" s="801"/>
      <c r="C252" s="801"/>
      <c r="D252" s="801"/>
      <c r="E252" s="802"/>
      <c r="F252" s="802"/>
      <c r="G252" s="803"/>
      <c r="H252" s="803"/>
      <c r="I252" s="803"/>
      <c r="J252" s="801"/>
      <c r="K252" s="801"/>
      <c r="L252" s="890"/>
      <c r="M252" s="801"/>
      <c r="N252" s="801"/>
      <c r="O252" s="801"/>
      <c r="P252" s="890"/>
      <c r="Q252" s="801"/>
      <c r="R252" s="801"/>
      <c r="S252" s="801"/>
      <c r="T252" s="801"/>
      <c r="U252" s="801"/>
      <c r="V252" s="801"/>
      <c r="W252" s="801"/>
      <c r="X252" s="801"/>
      <c r="Y252" s="801"/>
      <c r="Z252" s="801"/>
    </row>
    <row r="253" spans="1:26" ht="15.75" customHeight="1">
      <c r="A253" s="801"/>
      <c r="B253" s="801"/>
      <c r="C253" s="801"/>
      <c r="D253" s="801"/>
      <c r="E253" s="802"/>
      <c r="F253" s="802"/>
      <c r="G253" s="803"/>
      <c r="H253" s="803"/>
      <c r="I253" s="803"/>
      <c r="J253" s="801"/>
      <c r="K253" s="801"/>
      <c r="L253" s="890"/>
      <c r="M253" s="801"/>
      <c r="N253" s="801"/>
      <c r="O253" s="801"/>
      <c r="P253" s="890"/>
      <c r="Q253" s="801"/>
      <c r="R253" s="801"/>
      <c r="S253" s="801"/>
      <c r="T253" s="801"/>
      <c r="U253" s="801"/>
      <c r="V253" s="801"/>
      <c r="W253" s="801"/>
      <c r="X253" s="801"/>
      <c r="Y253" s="801"/>
      <c r="Z253" s="801"/>
    </row>
    <row r="254" spans="1:26" ht="15.75" customHeight="1">
      <c r="A254" s="801"/>
      <c r="B254" s="801"/>
      <c r="C254" s="801"/>
      <c r="D254" s="801"/>
      <c r="E254" s="802"/>
      <c r="F254" s="802"/>
      <c r="G254" s="803"/>
      <c r="H254" s="803"/>
      <c r="I254" s="803"/>
      <c r="J254" s="801"/>
      <c r="K254" s="801"/>
      <c r="L254" s="890"/>
      <c r="M254" s="801"/>
      <c r="N254" s="801"/>
      <c r="O254" s="801"/>
      <c r="P254" s="890"/>
      <c r="Q254" s="801"/>
      <c r="R254" s="801"/>
      <c r="S254" s="801"/>
      <c r="T254" s="801"/>
      <c r="U254" s="801"/>
      <c r="V254" s="801"/>
      <c r="W254" s="801"/>
      <c r="X254" s="801"/>
      <c r="Y254" s="801"/>
      <c r="Z254" s="801"/>
    </row>
    <row r="255" spans="1:26" ht="15.75" customHeight="1">
      <c r="A255" s="801"/>
      <c r="B255" s="801"/>
      <c r="C255" s="801"/>
      <c r="D255" s="801"/>
      <c r="E255" s="802"/>
      <c r="F255" s="802"/>
      <c r="G255" s="803"/>
      <c r="H255" s="803"/>
      <c r="I255" s="803"/>
      <c r="J255" s="801"/>
      <c r="K255" s="801"/>
      <c r="L255" s="890"/>
      <c r="M255" s="801"/>
      <c r="N255" s="801"/>
      <c r="O255" s="801"/>
      <c r="P255" s="890"/>
      <c r="Q255" s="801"/>
      <c r="R255" s="801"/>
      <c r="S255" s="801"/>
      <c r="T255" s="801"/>
      <c r="U255" s="801"/>
      <c r="V255" s="801"/>
      <c r="W255" s="801"/>
      <c r="X255" s="801"/>
      <c r="Y255" s="801"/>
      <c r="Z255" s="801"/>
    </row>
    <row r="256" spans="1:26" ht="15.75" customHeight="1">
      <c r="A256" s="801"/>
      <c r="B256" s="801"/>
      <c r="C256" s="801"/>
      <c r="D256" s="801"/>
      <c r="E256" s="802"/>
      <c r="F256" s="802"/>
      <c r="G256" s="803"/>
      <c r="H256" s="803"/>
      <c r="I256" s="995"/>
      <c r="J256" s="801"/>
      <c r="K256" s="801"/>
      <c r="L256" s="890"/>
      <c r="M256" s="801"/>
      <c r="N256" s="801"/>
      <c r="O256" s="801"/>
      <c r="P256" s="890"/>
      <c r="Q256" s="801"/>
      <c r="R256" s="801"/>
      <c r="S256" s="801"/>
      <c r="T256" s="801"/>
      <c r="U256" s="801"/>
      <c r="V256" s="801"/>
      <c r="W256" s="801"/>
      <c r="X256" s="801"/>
      <c r="Y256" s="801"/>
      <c r="Z256" s="801"/>
    </row>
    <row r="257" spans="1:26" ht="15.75" customHeight="1">
      <c r="A257" s="801"/>
      <c r="B257" s="801"/>
      <c r="C257" s="801"/>
      <c r="D257" s="801"/>
      <c r="E257" s="802"/>
      <c r="F257" s="802"/>
      <c r="G257" s="803"/>
      <c r="H257" s="803"/>
      <c r="I257" s="995"/>
      <c r="J257" s="801"/>
      <c r="K257" s="801"/>
      <c r="L257" s="890"/>
      <c r="M257" s="801"/>
      <c r="N257" s="801"/>
      <c r="O257" s="801"/>
      <c r="P257" s="890"/>
      <c r="Q257" s="801"/>
      <c r="R257" s="801"/>
      <c r="S257" s="801"/>
      <c r="T257" s="801"/>
      <c r="U257" s="801"/>
      <c r="V257" s="801"/>
      <c r="W257" s="801"/>
      <c r="X257" s="801"/>
      <c r="Y257" s="801"/>
      <c r="Z257" s="801"/>
    </row>
    <row r="258" spans="1:26" ht="15.75" customHeight="1">
      <c r="A258" s="801"/>
      <c r="B258" s="801"/>
      <c r="C258" s="801"/>
      <c r="D258" s="801"/>
      <c r="E258" s="802"/>
      <c r="F258" s="802"/>
      <c r="G258" s="803"/>
      <c r="H258" s="803"/>
      <c r="I258" s="995"/>
      <c r="J258" s="801"/>
      <c r="K258" s="801"/>
      <c r="L258" s="890"/>
      <c r="M258" s="801"/>
      <c r="N258" s="801"/>
      <c r="O258" s="801"/>
      <c r="P258" s="890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</row>
    <row r="259" spans="1:26" ht="15.75" customHeight="1">
      <c r="A259" s="801"/>
      <c r="B259" s="801"/>
      <c r="C259" s="801"/>
      <c r="D259" s="801"/>
      <c r="E259" s="802"/>
      <c r="F259" s="802"/>
      <c r="G259" s="803"/>
      <c r="H259" s="803"/>
      <c r="I259" s="995"/>
      <c r="J259" s="801"/>
      <c r="K259" s="801"/>
      <c r="L259" s="890"/>
      <c r="M259" s="801"/>
      <c r="N259" s="801"/>
      <c r="O259" s="801"/>
      <c r="P259" s="890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</row>
    <row r="260" spans="1:26" ht="15.75" customHeight="1">
      <c r="A260" s="801"/>
      <c r="B260" s="801"/>
      <c r="C260" s="801"/>
      <c r="D260" s="801"/>
      <c r="E260" s="802"/>
      <c r="F260" s="802"/>
      <c r="G260" s="803"/>
      <c r="H260" s="803"/>
      <c r="I260" s="995"/>
      <c r="J260" s="801"/>
      <c r="K260" s="801"/>
      <c r="L260" s="890"/>
      <c r="M260" s="801"/>
      <c r="N260" s="801"/>
      <c r="O260" s="801"/>
      <c r="P260" s="890"/>
      <c r="Q260" s="801"/>
      <c r="R260" s="801"/>
      <c r="S260" s="801"/>
      <c r="T260" s="801"/>
      <c r="U260" s="801"/>
      <c r="V260" s="801"/>
      <c r="W260" s="801"/>
      <c r="X260" s="801"/>
      <c r="Y260" s="801"/>
      <c r="Z260" s="801"/>
    </row>
    <row r="261" spans="1:26" ht="15.75" customHeight="1">
      <c r="A261" s="801"/>
      <c r="B261" s="801"/>
      <c r="C261" s="801"/>
      <c r="D261" s="801"/>
      <c r="E261" s="802"/>
      <c r="F261" s="802"/>
      <c r="G261" s="803"/>
      <c r="H261" s="803"/>
      <c r="I261" s="995"/>
      <c r="J261" s="801"/>
      <c r="K261" s="801"/>
      <c r="L261" s="890"/>
      <c r="M261" s="801"/>
      <c r="N261" s="801"/>
      <c r="O261" s="801"/>
      <c r="P261" s="890"/>
      <c r="Q261" s="801"/>
      <c r="R261" s="801"/>
      <c r="S261" s="801"/>
      <c r="T261" s="801"/>
      <c r="U261" s="801"/>
      <c r="V261" s="801"/>
      <c r="W261" s="801"/>
      <c r="X261" s="801"/>
      <c r="Y261" s="801"/>
      <c r="Z261" s="801"/>
    </row>
    <row r="262" spans="1:26" ht="15.75" customHeight="1">
      <c r="A262" s="801"/>
      <c r="B262" s="801"/>
      <c r="C262" s="801"/>
      <c r="D262" s="801"/>
      <c r="E262" s="802"/>
      <c r="F262" s="802"/>
      <c r="G262" s="803"/>
      <c r="H262" s="803"/>
      <c r="I262" s="995"/>
      <c r="J262" s="801"/>
      <c r="K262" s="801"/>
      <c r="L262" s="890"/>
      <c r="M262" s="801"/>
      <c r="N262" s="801"/>
      <c r="O262" s="801"/>
      <c r="P262" s="890"/>
      <c r="Q262" s="801"/>
      <c r="R262" s="801"/>
      <c r="S262" s="801"/>
      <c r="T262" s="801"/>
      <c r="U262" s="801"/>
      <c r="V262" s="801"/>
      <c r="W262" s="801"/>
      <c r="X262" s="801"/>
      <c r="Y262" s="801"/>
      <c r="Z262" s="801"/>
    </row>
    <row r="263" spans="1:26" ht="15.75" customHeight="1">
      <c r="A263" s="801"/>
      <c r="B263" s="801"/>
      <c r="C263" s="801"/>
      <c r="D263" s="801"/>
      <c r="E263" s="802"/>
      <c r="F263" s="802"/>
      <c r="G263" s="803"/>
      <c r="H263" s="803"/>
      <c r="I263" s="995"/>
      <c r="J263" s="801"/>
      <c r="K263" s="801"/>
      <c r="L263" s="890"/>
      <c r="M263" s="801"/>
      <c r="N263" s="801"/>
      <c r="O263" s="801"/>
      <c r="P263" s="890"/>
      <c r="Q263" s="801"/>
      <c r="R263" s="801"/>
      <c r="S263" s="801"/>
      <c r="T263" s="801"/>
      <c r="U263" s="801"/>
      <c r="V263" s="801"/>
      <c r="W263" s="801"/>
      <c r="X263" s="801"/>
      <c r="Y263" s="801"/>
      <c r="Z263" s="801"/>
    </row>
    <row r="264" spans="1:26" ht="15.75" customHeight="1">
      <c r="A264" s="801"/>
      <c r="B264" s="801"/>
      <c r="C264" s="801"/>
      <c r="D264" s="801"/>
      <c r="E264" s="802"/>
      <c r="F264" s="802"/>
      <c r="G264" s="803"/>
      <c r="H264" s="803"/>
      <c r="I264" s="995"/>
      <c r="J264" s="801"/>
      <c r="K264" s="801"/>
      <c r="L264" s="890"/>
      <c r="M264" s="801"/>
      <c r="N264" s="801"/>
      <c r="O264" s="801"/>
      <c r="P264" s="890"/>
      <c r="Q264" s="801"/>
      <c r="R264" s="801"/>
      <c r="S264" s="801"/>
      <c r="T264" s="801"/>
      <c r="U264" s="801"/>
      <c r="V264" s="801"/>
      <c r="W264" s="801"/>
      <c r="X264" s="801"/>
      <c r="Y264" s="801"/>
      <c r="Z264" s="801"/>
    </row>
    <row r="265" spans="1:26" ht="15.75" customHeight="1">
      <c r="A265" s="801"/>
      <c r="B265" s="801"/>
      <c r="C265" s="801"/>
      <c r="D265" s="801"/>
      <c r="E265" s="802"/>
      <c r="F265" s="802"/>
      <c r="G265" s="803"/>
      <c r="H265" s="803"/>
      <c r="I265" s="995"/>
      <c r="J265" s="801"/>
      <c r="K265" s="801"/>
      <c r="L265" s="890"/>
      <c r="M265" s="801"/>
      <c r="N265" s="801"/>
      <c r="O265" s="801"/>
      <c r="P265" s="890"/>
      <c r="Q265" s="801"/>
      <c r="R265" s="801"/>
      <c r="S265" s="801"/>
      <c r="T265" s="801"/>
      <c r="U265" s="801"/>
      <c r="V265" s="801"/>
      <c r="W265" s="801"/>
      <c r="X265" s="801"/>
      <c r="Y265" s="801"/>
      <c r="Z265" s="801"/>
    </row>
    <row r="266" spans="1:26" ht="15.75" customHeight="1">
      <c r="A266" s="801"/>
      <c r="B266" s="801"/>
      <c r="C266" s="801"/>
      <c r="D266" s="801"/>
      <c r="E266" s="802"/>
      <c r="F266" s="802"/>
      <c r="G266" s="803"/>
      <c r="H266" s="803"/>
      <c r="I266" s="995"/>
      <c r="J266" s="801"/>
      <c r="K266" s="801"/>
      <c r="L266" s="890"/>
      <c r="M266" s="801"/>
      <c r="N266" s="801"/>
      <c r="O266" s="801"/>
      <c r="P266" s="890"/>
      <c r="Q266" s="801"/>
      <c r="R266" s="801"/>
      <c r="S266" s="801"/>
      <c r="T266" s="801"/>
      <c r="U266" s="801"/>
      <c r="V266" s="801"/>
      <c r="W266" s="801"/>
      <c r="X266" s="801"/>
      <c r="Y266" s="801"/>
      <c r="Z266" s="801"/>
    </row>
    <row r="267" spans="1:26" ht="15.75" customHeight="1">
      <c r="A267" s="801"/>
      <c r="B267" s="801"/>
      <c r="C267" s="801"/>
      <c r="D267" s="801"/>
      <c r="E267" s="802"/>
      <c r="F267" s="802"/>
      <c r="G267" s="803"/>
      <c r="H267" s="803"/>
      <c r="I267" s="995"/>
      <c r="J267" s="801"/>
      <c r="K267" s="801"/>
      <c r="L267" s="890"/>
      <c r="M267" s="801"/>
      <c r="N267" s="801"/>
      <c r="O267" s="801"/>
      <c r="P267" s="890"/>
      <c r="Q267" s="801"/>
      <c r="R267" s="801"/>
      <c r="S267" s="801"/>
      <c r="T267" s="801"/>
      <c r="U267" s="801"/>
      <c r="V267" s="801"/>
      <c r="W267" s="801"/>
      <c r="X267" s="801"/>
      <c r="Y267" s="801"/>
      <c r="Z267" s="801"/>
    </row>
    <row r="268" spans="1:26" ht="15.75" customHeight="1">
      <c r="A268" s="801"/>
      <c r="B268" s="801"/>
      <c r="C268" s="801"/>
      <c r="D268" s="801"/>
      <c r="E268" s="802"/>
      <c r="F268" s="802"/>
      <c r="G268" s="803"/>
      <c r="H268" s="803"/>
      <c r="I268" s="995"/>
      <c r="J268" s="801"/>
      <c r="K268" s="801"/>
      <c r="L268" s="890"/>
      <c r="M268" s="801"/>
      <c r="N268" s="801"/>
      <c r="O268" s="801"/>
      <c r="P268" s="890"/>
      <c r="Q268" s="801"/>
      <c r="R268" s="801"/>
      <c r="S268" s="801"/>
      <c r="T268" s="801"/>
      <c r="U268" s="801"/>
      <c r="V268" s="801"/>
      <c r="W268" s="801"/>
      <c r="X268" s="801"/>
      <c r="Y268" s="801"/>
      <c r="Z268" s="801"/>
    </row>
    <row r="269" spans="1:26" ht="15.75" customHeight="1">
      <c r="A269" s="801"/>
      <c r="B269" s="801"/>
      <c r="C269" s="801"/>
      <c r="D269" s="801"/>
      <c r="E269" s="802"/>
      <c r="F269" s="802"/>
      <c r="G269" s="803"/>
      <c r="H269" s="803"/>
      <c r="I269" s="995"/>
      <c r="J269" s="801"/>
      <c r="K269" s="801"/>
      <c r="L269" s="890"/>
      <c r="M269" s="801"/>
      <c r="N269" s="801"/>
      <c r="O269" s="801"/>
      <c r="P269" s="890"/>
      <c r="Q269" s="801"/>
      <c r="R269" s="801"/>
      <c r="S269" s="801"/>
      <c r="T269" s="801"/>
      <c r="U269" s="801"/>
      <c r="V269" s="801"/>
      <c r="W269" s="801"/>
      <c r="X269" s="801"/>
      <c r="Y269" s="801"/>
      <c r="Z269" s="801"/>
    </row>
    <row r="270" spans="1:26" ht="15.75" customHeight="1">
      <c r="A270" s="801"/>
      <c r="B270" s="801"/>
      <c r="C270" s="801"/>
      <c r="D270" s="801"/>
      <c r="E270" s="802"/>
      <c r="F270" s="802"/>
      <c r="G270" s="803"/>
      <c r="H270" s="803"/>
      <c r="I270" s="995"/>
      <c r="J270" s="801"/>
      <c r="K270" s="801"/>
      <c r="L270" s="890"/>
      <c r="M270" s="801"/>
      <c r="N270" s="801"/>
      <c r="O270" s="801"/>
      <c r="P270" s="890"/>
      <c r="Q270" s="801"/>
      <c r="R270" s="801"/>
      <c r="S270" s="801"/>
      <c r="T270" s="801"/>
      <c r="U270" s="801"/>
      <c r="V270" s="801"/>
      <c r="W270" s="801"/>
      <c r="X270" s="801"/>
      <c r="Y270" s="801"/>
      <c r="Z270" s="801"/>
    </row>
    <row r="271" spans="1:26" ht="15.75" customHeight="1">
      <c r="A271" s="801"/>
      <c r="B271" s="801"/>
      <c r="C271" s="801"/>
      <c r="D271" s="801"/>
      <c r="E271" s="802"/>
      <c r="F271" s="802"/>
      <c r="G271" s="803"/>
      <c r="H271" s="803"/>
      <c r="I271" s="995"/>
      <c r="J271" s="801"/>
      <c r="K271" s="801"/>
      <c r="L271" s="890"/>
      <c r="M271" s="801"/>
      <c r="N271" s="801"/>
      <c r="O271" s="801"/>
      <c r="P271" s="890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</row>
    <row r="272" spans="1:26" ht="15.75" customHeight="1">
      <c r="A272" s="801"/>
      <c r="B272" s="801"/>
      <c r="C272" s="801"/>
      <c r="D272" s="801"/>
      <c r="E272" s="802"/>
      <c r="F272" s="802"/>
      <c r="G272" s="803"/>
      <c r="H272" s="803"/>
      <c r="I272" s="995"/>
      <c r="J272" s="801"/>
      <c r="K272" s="801"/>
      <c r="L272" s="890"/>
      <c r="M272" s="801"/>
      <c r="N272" s="801"/>
      <c r="O272" s="801"/>
      <c r="P272" s="890"/>
      <c r="Q272" s="801"/>
      <c r="R272" s="801"/>
      <c r="S272" s="801"/>
      <c r="T272" s="801"/>
      <c r="U272" s="801"/>
      <c r="V272" s="801"/>
      <c r="W272" s="801"/>
      <c r="X272" s="801"/>
      <c r="Y272" s="801"/>
      <c r="Z272" s="801"/>
    </row>
    <row r="273" spans="1:26" ht="15.75" customHeight="1">
      <c r="A273" s="801"/>
      <c r="B273" s="801"/>
      <c r="C273" s="801"/>
      <c r="D273" s="801"/>
      <c r="E273" s="802"/>
      <c r="F273" s="802"/>
      <c r="G273" s="803"/>
      <c r="H273" s="803"/>
      <c r="I273" s="995"/>
      <c r="J273" s="801"/>
      <c r="K273" s="801"/>
      <c r="L273" s="890"/>
      <c r="M273" s="801"/>
      <c r="N273" s="801"/>
      <c r="O273" s="801"/>
      <c r="P273" s="890"/>
      <c r="Q273" s="801"/>
      <c r="R273" s="801"/>
      <c r="S273" s="801"/>
      <c r="T273" s="801"/>
      <c r="U273" s="801"/>
      <c r="V273" s="801"/>
      <c r="W273" s="801"/>
      <c r="X273" s="801"/>
      <c r="Y273" s="801"/>
      <c r="Z273" s="801"/>
    </row>
    <row r="274" spans="1:26" ht="15.75" customHeight="1">
      <c r="A274" s="801"/>
      <c r="B274" s="801"/>
      <c r="C274" s="801"/>
      <c r="D274" s="801"/>
      <c r="E274" s="802"/>
      <c r="F274" s="802"/>
      <c r="G274" s="803"/>
      <c r="H274" s="803"/>
      <c r="I274" s="995"/>
      <c r="J274" s="801"/>
      <c r="K274" s="801"/>
      <c r="L274" s="890"/>
      <c r="M274" s="801"/>
      <c r="N274" s="801"/>
      <c r="O274" s="801"/>
      <c r="P274" s="890"/>
      <c r="Q274" s="801"/>
      <c r="R274" s="801"/>
      <c r="S274" s="801"/>
      <c r="T274" s="801"/>
      <c r="U274" s="801"/>
      <c r="V274" s="801"/>
      <c r="W274" s="801"/>
      <c r="X274" s="801"/>
      <c r="Y274" s="801"/>
      <c r="Z274" s="801"/>
    </row>
    <row r="275" spans="1:26" ht="15.75" customHeight="1">
      <c r="A275" s="801"/>
      <c r="B275" s="801"/>
      <c r="C275" s="801"/>
      <c r="D275" s="801"/>
      <c r="E275" s="802"/>
      <c r="F275" s="802"/>
      <c r="G275" s="803"/>
      <c r="H275" s="803"/>
      <c r="I275" s="995"/>
      <c r="J275" s="801"/>
      <c r="K275" s="801"/>
      <c r="L275" s="890"/>
      <c r="M275" s="801"/>
      <c r="N275" s="801"/>
      <c r="O275" s="801"/>
      <c r="P275" s="890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</row>
    <row r="276" spans="1:26" ht="15.75" customHeight="1">
      <c r="A276" s="801"/>
      <c r="B276" s="801"/>
      <c r="C276" s="801"/>
      <c r="D276" s="801"/>
      <c r="E276" s="802"/>
      <c r="F276" s="802"/>
      <c r="G276" s="803"/>
      <c r="H276" s="803"/>
      <c r="I276" s="995"/>
      <c r="J276" s="801"/>
      <c r="K276" s="801"/>
      <c r="L276" s="890"/>
      <c r="M276" s="801"/>
      <c r="N276" s="801"/>
      <c r="O276" s="801"/>
      <c r="P276" s="890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</row>
    <row r="277" spans="1:26" ht="15.75" customHeight="1">
      <c r="A277" s="801"/>
      <c r="B277" s="801"/>
      <c r="C277" s="801"/>
      <c r="D277" s="801"/>
      <c r="E277" s="802"/>
      <c r="F277" s="802"/>
      <c r="G277" s="803"/>
      <c r="H277" s="803"/>
      <c r="I277" s="995"/>
      <c r="J277" s="801"/>
      <c r="K277" s="801"/>
      <c r="L277" s="890"/>
      <c r="M277" s="801"/>
      <c r="N277" s="801"/>
      <c r="O277" s="801"/>
      <c r="P277" s="890"/>
      <c r="Q277" s="801"/>
      <c r="R277" s="801"/>
      <c r="S277" s="801"/>
      <c r="T277" s="801"/>
      <c r="U277" s="801"/>
      <c r="V277" s="801"/>
      <c r="W277" s="801"/>
      <c r="X277" s="801"/>
      <c r="Y277" s="801"/>
      <c r="Z277" s="801"/>
    </row>
    <row r="278" spans="1:26" ht="15.75" customHeight="1">
      <c r="A278" s="801"/>
      <c r="B278" s="801"/>
      <c r="C278" s="801"/>
      <c r="D278" s="801"/>
      <c r="E278" s="802"/>
      <c r="F278" s="802"/>
      <c r="G278" s="803"/>
      <c r="H278" s="803"/>
      <c r="I278" s="995"/>
      <c r="J278" s="801"/>
      <c r="K278" s="801"/>
      <c r="L278" s="890"/>
      <c r="M278" s="801"/>
      <c r="N278" s="801"/>
      <c r="O278" s="801"/>
      <c r="P278" s="890"/>
      <c r="Q278" s="801"/>
      <c r="R278" s="801"/>
      <c r="S278" s="801"/>
      <c r="T278" s="801"/>
      <c r="U278" s="801"/>
      <c r="V278" s="801"/>
      <c r="W278" s="801"/>
      <c r="X278" s="801"/>
      <c r="Y278" s="801"/>
      <c r="Z278" s="801"/>
    </row>
    <row r="279" spans="1:26" ht="15.75" customHeight="1">
      <c r="A279" s="801"/>
      <c r="B279" s="801"/>
      <c r="C279" s="801"/>
      <c r="D279" s="801"/>
      <c r="E279" s="802"/>
      <c r="F279" s="802"/>
      <c r="G279" s="803"/>
      <c r="H279" s="803"/>
      <c r="I279" s="995"/>
      <c r="J279" s="801"/>
      <c r="K279" s="801"/>
      <c r="L279" s="890"/>
      <c r="M279" s="801"/>
      <c r="N279" s="801"/>
      <c r="O279" s="801"/>
      <c r="P279" s="890"/>
      <c r="Q279" s="801"/>
      <c r="R279" s="801"/>
      <c r="S279" s="801"/>
      <c r="T279" s="801"/>
      <c r="U279" s="801"/>
      <c r="V279" s="801"/>
      <c r="W279" s="801"/>
      <c r="X279" s="801"/>
      <c r="Y279" s="801"/>
      <c r="Z279" s="801"/>
    </row>
    <row r="280" spans="1:26" ht="15.75" customHeight="1">
      <c r="A280" s="801"/>
      <c r="B280" s="801"/>
      <c r="C280" s="801"/>
      <c r="D280" s="801"/>
      <c r="E280" s="802"/>
      <c r="F280" s="802"/>
      <c r="G280" s="803"/>
      <c r="H280" s="803"/>
      <c r="I280" s="995"/>
      <c r="J280" s="801"/>
      <c r="K280" s="801"/>
      <c r="L280" s="890"/>
      <c r="M280" s="801"/>
      <c r="N280" s="801"/>
      <c r="O280" s="801"/>
      <c r="P280" s="890"/>
      <c r="Q280" s="801"/>
      <c r="R280" s="801"/>
      <c r="S280" s="801"/>
      <c r="T280" s="801"/>
      <c r="U280" s="801"/>
      <c r="V280" s="801"/>
      <c r="W280" s="801"/>
      <c r="X280" s="801"/>
      <c r="Y280" s="801"/>
      <c r="Z280" s="801"/>
    </row>
    <row r="281" spans="1:26" ht="15.75" customHeight="1">
      <c r="A281" s="801"/>
      <c r="B281" s="801"/>
      <c r="C281" s="801"/>
      <c r="D281" s="801"/>
      <c r="E281" s="802"/>
      <c r="F281" s="802"/>
      <c r="G281" s="803"/>
      <c r="H281" s="803"/>
      <c r="I281" s="995"/>
      <c r="J281" s="801"/>
      <c r="K281" s="801"/>
      <c r="L281" s="890"/>
      <c r="M281" s="801"/>
      <c r="N281" s="801"/>
      <c r="O281" s="801"/>
      <c r="P281" s="890"/>
      <c r="Q281" s="801"/>
      <c r="R281" s="801"/>
      <c r="S281" s="801"/>
      <c r="T281" s="801"/>
      <c r="U281" s="801"/>
      <c r="V281" s="801"/>
      <c r="W281" s="801"/>
      <c r="X281" s="801"/>
      <c r="Y281" s="801"/>
      <c r="Z281" s="801"/>
    </row>
    <row r="282" spans="1:26" ht="15.75" customHeight="1">
      <c r="A282" s="801"/>
      <c r="B282" s="801"/>
      <c r="C282" s="801"/>
      <c r="D282" s="801"/>
      <c r="E282" s="802"/>
      <c r="F282" s="802"/>
      <c r="G282" s="803"/>
      <c r="H282" s="803"/>
      <c r="I282" s="995"/>
      <c r="J282" s="801"/>
      <c r="K282" s="801"/>
      <c r="L282" s="890"/>
      <c r="M282" s="801"/>
      <c r="N282" s="801"/>
      <c r="O282" s="801"/>
      <c r="P282" s="890"/>
      <c r="Q282" s="801"/>
      <c r="R282" s="801"/>
      <c r="S282" s="801"/>
      <c r="T282" s="801"/>
      <c r="U282" s="801"/>
      <c r="V282" s="801"/>
      <c r="W282" s="801"/>
      <c r="X282" s="801"/>
      <c r="Y282" s="801"/>
      <c r="Z282" s="801"/>
    </row>
    <row r="283" spans="1:26" ht="15.75" customHeight="1">
      <c r="A283" s="801"/>
      <c r="B283" s="801"/>
      <c r="C283" s="801"/>
      <c r="D283" s="801"/>
      <c r="E283" s="802"/>
      <c r="F283" s="802"/>
      <c r="G283" s="803"/>
      <c r="H283" s="803"/>
      <c r="I283" s="995"/>
      <c r="J283" s="801"/>
      <c r="K283" s="801"/>
      <c r="L283" s="890"/>
      <c r="M283" s="801"/>
      <c r="N283" s="801"/>
      <c r="O283" s="801"/>
      <c r="P283" s="890"/>
      <c r="Q283" s="801"/>
      <c r="R283" s="801"/>
      <c r="S283" s="801"/>
      <c r="T283" s="801"/>
      <c r="U283" s="801"/>
      <c r="V283" s="801"/>
      <c r="W283" s="801"/>
      <c r="X283" s="801"/>
      <c r="Y283" s="801"/>
      <c r="Z283" s="801"/>
    </row>
    <row r="284" spans="1:26" ht="15.75" customHeight="1">
      <c r="A284" s="801"/>
      <c r="B284" s="801"/>
      <c r="C284" s="801"/>
      <c r="D284" s="801"/>
      <c r="E284" s="802"/>
      <c r="F284" s="802"/>
      <c r="G284" s="803"/>
      <c r="H284" s="803"/>
      <c r="I284" s="995"/>
      <c r="J284" s="801"/>
      <c r="K284" s="801"/>
      <c r="L284" s="890"/>
      <c r="M284" s="801"/>
      <c r="N284" s="801"/>
      <c r="O284" s="801"/>
      <c r="P284" s="890"/>
      <c r="Q284" s="801"/>
      <c r="R284" s="801"/>
      <c r="S284" s="801"/>
      <c r="T284" s="801"/>
      <c r="U284" s="801"/>
      <c r="V284" s="801"/>
      <c r="W284" s="801"/>
      <c r="X284" s="801"/>
      <c r="Y284" s="801"/>
      <c r="Z284" s="801"/>
    </row>
    <row r="285" spans="1:26" ht="15.75" customHeight="1">
      <c r="A285" s="801"/>
      <c r="B285" s="801"/>
      <c r="C285" s="801"/>
      <c r="D285" s="801"/>
      <c r="E285" s="802"/>
      <c r="F285" s="802"/>
      <c r="G285" s="803"/>
      <c r="H285" s="803"/>
      <c r="I285" s="995"/>
      <c r="J285" s="801"/>
      <c r="K285" s="801"/>
      <c r="L285" s="890"/>
      <c r="M285" s="801"/>
      <c r="N285" s="801"/>
      <c r="O285" s="801"/>
      <c r="P285" s="890"/>
      <c r="Q285" s="801"/>
      <c r="R285" s="801"/>
      <c r="S285" s="801"/>
      <c r="T285" s="801"/>
      <c r="U285" s="801"/>
      <c r="V285" s="801"/>
      <c r="W285" s="801"/>
      <c r="X285" s="801"/>
      <c r="Y285" s="801"/>
      <c r="Z285" s="801"/>
    </row>
    <row r="286" spans="1:26" ht="15.75" customHeight="1">
      <c r="A286" s="801"/>
      <c r="B286" s="801"/>
      <c r="C286" s="801"/>
      <c r="D286" s="801"/>
      <c r="E286" s="802"/>
      <c r="F286" s="802"/>
      <c r="G286" s="803"/>
      <c r="H286" s="803"/>
      <c r="I286" s="995"/>
      <c r="J286" s="801"/>
      <c r="K286" s="801"/>
      <c r="L286" s="890"/>
      <c r="M286" s="801"/>
      <c r="N286" s="801"/>
      <c r="O286" s="801"/>
      <c r="P286" s="890"/>
      <c r="Q286" s="801"/>
      <c r="R286" s="801"/>
      <c r="S286" s="801"/>
      <c r="T286" s="801"/>
      <c r="U286" s="801"/>
      <c r="V286" s="801"/>
      <c r="W286" s="801"/>
      <c r="X286" s="801"/>
      <c r="Y286" s="801"/>
      <c r="Z286" s="801"/>
    </row>
    <row r="287" spans="1:26" ht="15.75" customHeight="1">
      <c r="A287" s="801"/>
      <c r="B287" s="801"/>
      <c r="C287" s="801"/>
      <c r="D287" s="801"/>
      <c r="E287" s="802"/>
      <c r="F287" s="802"/>
      <c r="G287" s="803"/>
      <c r="H287" s="803"/>
      <c r="I287" s="995"/>
      <c r="J287" s="801"/>
      <c r="K287" s="801"/>
      <c r="L287" s="890"/>
      <c r="M287" s="801"/>
      <c r="N287" s="801"/>
      <c r="O287" s="801"/>
      <c r="P287" s="890"/>
      <c r="Q287" s="801"/>
      <c r="R287" s="801"/>
      <c r="S287" s="801"/>
      <c r="T287" s="801"/>
      <c r="U287" s="801"/>
      <c r="V287" s="801"/>
      <c r="W287" s="801"/>
      <c r="X287" s="801"/>
      <c r="Y287" s="801"/>
      <c r="Z287" s="801"/>
    </row>
    <row r="288" spans="1:26" ht="15.75" customHeight="1">
      <c r="A288" s="801"/>
      <c r="B288" s="801"/>
      <c r="C288" s="801"/>
      <c r="D288" s="801"/>
      <c r="E288" s="802"/>
      <c r="F288" s="802"/>
      <c r="G288" s="803"/>
      <c r="H288" s="803"/>
      <c r="I288" s="995"/>
      <c r="J288" s="801"/>
      <c r="K288" s="801"/>
      <c r="L288" s="890"/>
      <c r="M288" s="801"/>
      <c r="N288" s="801"/>
      <c r="O288" s="801"/>
      <c r="P288" s="890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</row>
    <row r="289" spans="1:26" ht="15.75" customHeight="1">
      <c r="A289" s="801"/>
      <c r="B289" s="801"/>
      <c r="C289" s="801"/>
      <c r="D289" s="801"/>
      <c r="E289" s="802"/>
      <c r="F289" s="802"/>
      <c r="G289" s="803"/>
      <c r="H289" s="803"/>
      <c r="I289" s="995"/>
      <c r="J289" s="801"/>
      <c r="K289" s="801"/>
      <c r="L289" s="890"/>
      <c r="M289" s="801"/>
      <c r="N289" s="801"/>
      <c r="O289" s="801"/>
      <c r="P289" s="890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</row>
    <row r="290" spans="1:26" ht="15.75" customHeight="1">
      <c r="A290" s="801"/>
      <c r="B290" s="801"/>
      <c r="C290" s="801"/>
      <c r="D290" s="801"/>
      <c r="E290" s="802"/>
      <c r="F290" s="802"/>
      <c r="G290" s="803"/>
      <c r="H290" s="803"/>
      <c r="I290" s="995"/>
      <c r="J290" s="801"/>
      <c r="K290" s="801"/>
      <c r="L290" s="890"/>
      <c r="M290" s="801"/>
      <c r="N290" s="801"/>
      <c r="O290" s="801"/>
      <c r="P290" s="890"/>
      <c r="Q290" s="801"/>
      <c r="R290" s="801"/>
      <c r="S290" s="801"/>
      <c r="T290" s="801"/>
      <c r="U290" s="801"/>
      <c r="V290" s="801"/>
      <c r="W290" s="801"/>
      <c r="X290" s="801"/>
      <c r="Y290" s="801"/>
      <c r="Z290" s="801"/>
    </row>
    <row r="291" spans="1:26" ht="15.75" customHeight="1">
      <c r="A291" s="801"/>
      <c r="B291" s="801"/>
      <c r="C291" s="801"/>
      <c r="D291" s="801"/>
      <c r="E291" s="802"/>
      <c r="F291" s="802"/>
      <c r="G291" s="803"/>
      <c r="H291" s="803"/>
      <c r="I291" s="995"/>
      <c r="J291" s="801"/>
      <c r="K291" s="801"/>
      <c r="L291" s="890"/>
      <c r="M291" s="801"/>
      <c r="N291" s="801"/>
      <c r="O291" s="801"/>
      <c r="P291" s="890"/>
      <c r="Q291" s="801"/>
      <c r="R291" s="801"/>
      <c r="S291" s="801"/>
      <c r="T291" s="801"/>
      <c r="U291" s="801"/>
      <c r="V291" s="801"/>
      <c r="W291" s="801"/>
      <c r="X291" s="801"/>
      <c r="Y291" s="801"/>
      <c r="Z291" s="801"/>
    </row>
    <row r="292" spans="1:26" ht="15.75" customHeight="1">
      <c r="A292" s="801"/>
      <c r="B292" s="801"/>
      <c r="C292" s="801"/>
      <c r="D292" s="801"/>
      <c r="E292" s="802"/>
      <c r="F292" s="802"/>
      <c r="G292" s="803"/>
      <c r="H292" s="803"/>
      <c r="I292" s="995"/>
      <c r="J292" s="801"/>
      <c r="K292" s="801"/>
      <c r="L292" s="890"/>
      <c r="M292" s="801"/>
      <c r="N292" s="801"/>
      <c r="O292" s="801"/>
      <c r="P292" s="890"/>
      <c r="Q292" s="801"/>
      <c r="R292" s="801"/>
      <c r="S292" s="801"/>
      <c r="T292" s="801"/>
      <c r="U292" s="801"/>
      <c r="V292" s="801"/>
      <c r="W292" s="801"/>
      <c r="X292" s="801"/>
      <c r="Y292" s="801"/>
      <c r="Z292" s="801"/>
    </row>
    <row r="293" spans="1:26" ht="15.75" customHeight="1">
      <c r="A293" s="801"/>
      <c r="B293" s="801"/>
      <c r="C293" s="801"/>
      <c r="D293" s="801"/>
      <c r="E293" s="802"/>
      <c r="F293" s="802"/>
      <c r="G293" s="803"/>
      <c r="H293" s="803"/>
      <c r="I293" s="995"/>
      <c r="J293" s="801"/>
      <c r="K293" s="801"/>
      <c r="L293" s="890"/>
      <c r="M293" s="801"/>
      <c r="N293" s="801"/>
      <c r="O293" s="801"/>
      <c r="P293" s="890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</row>
    <row r="294" spans="1:26" ht="15.75" customHeight="1">
      <c r="A294" s="801"/>
      <c r="B294" s="801"/>
      <c r="C294" s="801"/>
      <c r="D294" s="801"/>
      <c r="E294" s="802"/>
      <c r="F294" s="802"/>
      <c r="G294" s="803"/>
      <c r="H294" s="803"/>
      <c r="I294" s="995"/>
      <c r="J294" s="801"/>
      <c r="K294" s="801"/>
      <c r="L294" s="890"/>
      <c r="M294" s="801"/>
      <c r="N294" s="801"/>
      <c r="O294" s="801"/>
      <c r="P294" s="890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</row>
    <row r="295" spans="1:26" ht="15.75" customHeight="1">
      <c r="A295" s="801"/>
      <c r="B295" s="801"/>
      <c r="C295" s="801"/>
      <c r="D295" s="801"/>
      <c r="E295" s="802"/>
      <c r="F295" s="802"/>
      <c r="G295" s="803"/>
      <c r="H295" s="803"/>
      <c r="I295" s="995"/>
      <c r="J295" s="801"/>
      <c r="K295" s="801"/>
      <c r="L295" s="890"/>
      <c r="M295" s="801"/>
      <c r="N295" s="801"/>
      <c r="O295" s="801"/>
      <c r="P295" s="890"/>
      <c r="Q295" s="801"/>
      <c r="R295" s="801"/>
      <c r="S295" s="801"/>
      <c r="T295" s="801"/>
      <c r="U295" s="801"/>
      <c r="V295" s="801"/>
      <c r="W295" s="801"/>
      <c r="X295" s="801"/>
      <c r="Y295" s="801"/>
      <c r="Z295" s="801"/>
    </row>
    <row r="296" spans="1:26" ht="15.75" customHeight="1">
      <c r="A296" s="801"/>
      <c r="B296" s="801"/>
      <c r="C296" s="801"/>
      <c r="D296" s="801"/>
      <c r="E296" s="802"/>
      <c r="F296" s="802"/>
      <c r="G296" s="803"/>
      <c r="H296" s="803"/>
      <c r="I296" s="995"/>
      <c r="J296" s="801"/>
      <c r="K296" s="801"/>
      <c r="L296" s="890"/>
      <c r="M296" s="801"/>
      <c r="N296" s="801"/>
      <c r="O296" s="801"/>
      <c r="P296" s="890"/>
      <c r="Q296" s="801"/>
      <c r="R296" s="801"/>
      <c r="S296" s="801"/>
      <c r="T296" s="801"/>
      <c r="U296" s="801"/>
      <c r="V296" s="801"/>
      <c r="W296" s="801"/>
      <c r="X296" s="801"/>
      <c r="Y296" s="801"/>
      <c r="Z296" s="801"/>
    </row>
    <row r="297" spans="1:26" ht="15.75" customHeight="1">
      <c r="A297" s="801"/>
      <c r="B297" s="801"/>
      <c r="C297" s="801"/>
      <c r="D297" s="801"/>
      <c r="E297" s="802"/>
      <c r="F297" s="802"/>
      <c r="G297" s="803"/>
      <c r="H297" s="803"/>
      <c r="I297" s="995"/>
      <c r="J297" s="801"/>
      <c r="K297" s="801"/>
      <c r="L297" s="890"/>
      <c r="M297" s="801"/>
      <c r="N297" s="801"/>
      <c r="O297" s="801"/>
      <c r="P297" s="890"/>
      <c r="Q297" s="801"/>
      <c r="R297" s="801"/>
      <c r="S297" s="801"/>
      <c r="T297" s="801"/>
      <c r="U297" s="801"/>
      <c r="V297" s="801"/>
      <c r="W297" s="801"/>
      <c r="X297" s="801"/>
      <c r="Y297" s="801"/>
      <c r="Z297" s="801"/>
    </row>
    <row r="298" spans="1:26" ht="15.75" customHeight="1">
      <c r="A298" s="801"/>
      <c r="B298" s="801"/>
      <c r="C298" s="801"/>
      <c r="D298" s="801"/>
      <c r="E298" s="802"/>
      <c r="F298" s="802"/>
      <c r="G298" s="803"/>
      <c r="H298" s="803"/>
      <c r="I298" s="995"/>
      <c r="J298" s="801"/>
      <c r="K298" s="801"/>
      <c r="L298" s="890"/>
      <c r="M298" s="801"/>
      <c r="N298" s="801"/>
      <c r="O298" s="801"/>
      <c r="P298" s="890"/>
      <c r="Q298" s="801"/>
      <c r="R298" s="801"/>
      <c r="S298" s="801"/>
      <c r="T298" s="801"/>
      <c r="U298" s="801"/>
      <c r="V298" s="801"/>
      <c r="W298" s="801"/>
      <c r="X298" s="801"/>
      <c r="Y298" s="801"/>
      <c r="Z298" s="801"/>
    </row>
    <row r="299" spans="1:26" ht="15.75" customHeight="1">
      <c r="A299" s="801"/>
      <c r="B299" s="801"/>
      <c r="C299" s="801"/>
      <c r="D299" s="801"/>
      <c r="E299" s="802"/>
      <c r="F299" s="802"/>
      <c r="G299" s="803"/>
      <c r="H299" s="803"/>
      <c r="I299" s="995"/>
      <c r="J299" s="801"/>
      <c r="K299" s="801"/>
      <c r="L299" s="890"/>
      <c r="M299" s="801"/>
      <c r="N299" s="801"/>
      <c r="O299" s="801"/>
      <c r="P299" s="890"/>
      <c r="Q299" s="801"/>
      <c r="R299" s="801"/>
      <c r="S299" s="801"/>
      <c r="T299" s="801"/>
      <c r="U299" s="801"/>
      <c r="V299" s="801"/>
      <c r="W299" s="801"/>
      <c r="X299" s="801"/>
      <c r="Y299" s="801"/>
      <c r="Z299" s="801"/>
    </row>
    <row r="300" spans="1:26" ht="15.75" customHeight="1">
      <c r="A300" s="801"/>
      <c r="B300" s="801"/>
      <c r="C300" s="801"/>
      <c r="D300" s="801"/>
      <c r="E300" s="802"/>
      <c r="F300" s="802"/>
      <c r="G300" s="803"/>
      <c r="H300" s="803"/>
      <c r="I300" s="995"/>
      <c r="J300" s="801"/>
      <c r="K300" s="801"/>
      <c r="L300" s="890"/>
      <c r="M300" s="801"/>
      <c r="N300" s="801"/>
      <c r="O300" s="801"/>
      <c r="P300" s="890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</row>
    <row r="301" spans="1:26" ht="15.75" customHeight="1">
      <c r="A301" s="801"/>
      <c r="B301" s="801"/>
      <c r="C301" s="801"/>
      <c r="D301" s="801"/>
      <c r="E301" s="802"/>
      <c r="F301" s="802"/>
      <c r="G301" s="803"/>
      <c r="H301" s="803"/>
      <c r="I301" s="995"/>
      <c r="J301" s="801"/>
      <c r="K301" s="801"/>
      <c r="L301" s="890"/>
      <c r="M301" s="801"/>
      <c r="N301" s="801"/>
      <c r="O301" s="801"/>
      <c r="P301" s="890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</row>
    <row r="302" spans="1:26" ht="15.75" customHeight="1">
      <c r="A302" s="801"/>
      <c r="B302" s="801"/>
      <c r="C302" s="801"/>
      <c r="D302" s="801"/>
      <c r="E302" s="802"/>
      <c r="F302" s="802"/>
      <c r="G302" s="803"/>
      <c r="H302" s="803"/>
      <c r="I302" s="995"/>
      <c r="J302" s="801"/>
      <c r="K302" s="801"/>
      <c r="L302" s="890"/>
      <c r="M302" s="801"/>
      <c r="N302" s="801"/>
      <c r="O302" s="801"/>
      <c r="P302" s="890"/>
      <c r="Q302" s="801"/>
      <c r="R302" s="801"/>
      <c r="S302" s="801"/>
      <c r="T302" s="801"/>
      <c r="U302" s="801"/>
      <c r="V302" s="801"/>
      <c r="W302" s="801"/>
      <c r="X302" s="801"/>
      <c r="Y302" s="801"/>
      <c r="Z302" s="801"/>
    </row>
    <row r="303" spans="1:26" ht="15.75" customHeight="1">
      <c r="A303" s="801"/>
      <c r="B303" s="801"/>
      <c r="C303" s="801"/>
      <c r="D303" s="801"/>
      <c r="E303" s="802"/>
      <c r="F303" s="802"/>
      <c r="G303" s="803"/>
      <c r="H303" s="803"/>
      <c r="I303" s="995"/>
      <c r="J303" s="801"/>
      <c r="K303" s="801"/>
      <c r="L303" s="890"/>
      <c r="M303" s="801"/>
      <c r="N303" s="801"/>
      <c r="O303" s="801"/>
      <c r="P303" s="890"/>
      <c r="Q303" s="801"/>
      <c r="R303" s="801"/>
      <c r="S303" s="801"/>
      <c r="T303" s="801"/>
      <c r="U303" s="801"/>
      <c r="V303" s="801"/>
      <c r="W303" s="801"/>
      <c r="X303" s="801"/>
      <c r="Y303" s="801"/>
      <c r="Z303" s="801"/>
    </row>
    <row r="304" spans="1:26" ht="15.75" customHeight="1">
      <c r="A304" s="801"/>
      <c r="B304" s="801"/>
      <c r="C304" s="801"/>
      <c r="D304" s="801"/>
      <c r="E304" s="802"/>
      <c r="F304" s="802"/>
      <c r="G304" s="803"/>
      <c r="H304" s="803"/>
      <c r="I304" s="995"/>
      <c r="J304" s="801"/>
      <c r="K304" s="801"/>
      <c r="L304" s="890"/>
      <c r="M304" s="801"/>
      <c r="N304" s="801"/>
      <c r="O304" s="801"/>
      <c r="P304" s="890"/>
      <c r="Q304" s="801"/>
      <c r="R304" s="801"/>
      <c r="S304" s="801"/>
      <c r="T304" s="801"/>
      <c r="U304" s="801"/>
      <c r="V304" s="801"/>
      <c r="W304" s="801"/>
      <c r="X304" s="801"/>
      <c r="Y304" s="801"/>
      <c r="Z304" s="801"/>
    </row>
    <row r="305" spans="1:26" ht="15.75" customHeight="1">
      <c r="A305" s="801"/>
      <c r="B305" s="801"/>
      <c r="C305" s="801"/>
      <c r="D305" s="801"/>
      <c r="E305" s="802"/>
      <c r="F305" s="802"/>
      <c r="G305" s="803"/>
      <c r="H305" s="803"/>
      <c r="I305" s="995"/>
      <c r="J305" s="801"/>
      <c r="K305" s="801"/>
      <c r="L305" s="890"/>
      <c r="M305" s="801"/>
      <c r="N305" s="801"/>
      <c r="O305" s="801"/>
      <c r="P305" s="890"/>
      <c r="Q305" s="801"/>
      <c r="R305" s="801"/>
      <c r="S305" s="801"/>
      <c r="T305" s="801"/>
      <c r="U305" s="801"/>
      <c r="V305" s="801"/>
      <c r="W305" s="801"/>
      <c r="X305" s="801"/>
      <c r="Y305" s="801"/>
      <c r="Z305" s="801"/>
    </row>
    <row r="306" spans="1:26" ht="15.75" customHeight="1">
      <c r="A306" s="801"/>
      <c r="B306" s="801"/>
      <c r="C306" s="801"/>
      <c r="D306" s="801"/>
      <c r="E306" s="802"/>
      <c r="F306" s="802"/>
      <c r="G306" s="803"/>
      <c r="H306" s="803"/>
      <c r="I306" s="995"/>
      <c r="J306" s="801"/>
      <c r="K306" s="801"/>
      <c r="L306" s="890"/>
      <c r="M306" s="801"/>
      <c r="N306" s="801"/>
      <c r="O306" s="801"/>
      <c r="P306" s="890"/>
      <c r="Q306" s="801"/>
      <c r="R306" s="801"/>
      <c r="S306" s="801"/>
      <c r="T306" s="801"/>
      <c r="U306" s="801"/>
      <c r="V306" s="801"/>
      <c r="W306" s="801"/>
      <c r="X306" s="801"/>
      <c r="Y306" s="801"/>
      <c r="Z306" s="801"/>
    </row>
    <row r="307" spans="1:26" ht="15.75" customHeight="1">
      <c r="A307" s="801"/>
      <c r="B307" s="801"/>
      <c r="C307" s="801"/>
      <c r="D307" s="801"/>
      <c r="E307" s="802"/>
      <c r="F307" s="802"/>
      <c r="G307" s="803"/>
      <c r="H307" s="803"/>
      <c r="I307" s="995"/>
      <c r="J307" s="801"/>
      <c r="K307" s="801"/>
      <c r="L307" s="890"/>
      <c r="M307" s="801"/>
      <c r="N307" s="801"/>
      <c r="O307" s="801"/>
      <c r="P307" s="890"/>
      <c r="Q307" s="801"/>
      <c r="R307" s="801"/>
      <c r="S307" s="801"/>
      <c r="T307" s="801"/>
      <c r="U307" s="801"/>
      <c r="V307" s="801"/>
      <c r="W307" s="801"/>
      <c r="X307" s="801"/>
      <c r="Y307" s="801"/>
      <c r="Z307" s="801"/>
    </row>
    <row r="308" spans="1:26" ht="15.75" customHeight="1">
      <c r="A308" s="801"/>
      <c r="B308" s="801"/>
      <c r="C308" s="801"/>
      <c r="D308" s="801"/>
      <c r="E308" s="802"/>
      <c r="F308" s="802"/>
      <c r="G308" s="803"/>
      <c r="H308" s="803"/>
      <c r="I308" s="995"/>
      <c r="J308" s="801"/>
      <c r="K308" s="801"/>
      <c r="L308" s="890"/>
      <c r="M308" s="801"/>
      <c r="N308" s="801"/>
      <c r="O308" s="801"/>
      <c r="P308" s="890"/>
      <c r="Q308" s="801"/>
      <c r="R308" s="801"/>
      <c r="S308" s="801"/>
      <c r="T308" s="801"/>
      <c r="U308" s="801"/>
      <c r="V308" s="801"/>
      <c r="W308" s="801"/>
      <c r="X308" s="801"/>
      <c r="Y308" s="801"/>
      <c r="Z308" s="801"/>
    </row>
    <row r="309" spans="1:26" ht="15.75" customHeight="1">
      <c r="A309" s="801"/>
      <c r="B309" s="801"/>
      <c r="C309" s="801"/>
      <c r="D309" s="801"/>
      <c r="E309" s="802"/>
      <c r="F309" s="802"/>
      <c r="G309" s="803"/>
      <c r="H309" s="803"/>
      <c r="I309" s="995"/>
      <c r="J309" s="801"/>
      <c r="K309" s="801"/>
      <c r="L309" s="890"/>
      <c r="M309" s="801"/>
      <c r="N309" s="801"/>
      <c r="O309" s="801"/>
      <c r="P309" s="890"/>
      <c r="Q309" s="801"/>
      <c r="R309" s="801"/>
      <c r="S309" s="801"/>
      <c r="T309" s="801"/>
      <c r="U309" s="801"/>
      <c r="V309" s="801"/>
      <c r="W309" s="801"/>
      <c r="X309" s="801"/>
      <c r="Y309" s="801"/>
      <c r="Z309" s="801"/>
    </row>
    <row r="310" spans="1:26" ht="15.75" customHeight="1">
      <c r="A310" s="801"/>
      <c r="B310" s="801"/>
      <c r="C310" s="801"/>
      <c r="D310" s="801"/>
      <c r="E310" s="802"/>
      <c r="F310" s="802"/>
      <c r="G310" s="803"/>
      <c r="H310" s="803"/>
      <c r="I310" s="995"/>
      <c r="J310" s="801"/>
      <c r="K310" s="801"/>
      <c r="L310" s="890"/>
      <c r="M310" s="801"/>
      <c r="N310" s="801"/>
      <c r="O310" s="801"/>
      <c r="P310" s="890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</row>
    <row r="311" spans="1:26" ht="15.75" customHeight="1">
      <c r="A311" s="801"/>
      <c r="B311" s="801"/>
      <c r="C311" s="801"/>
      <c r="D311" s="801"/>
      <c r="E311" s="802"/>
      <c r="F311" s="802"/>
      <c r="G311" s="803"/>
      <c r="H311" s="803"/>
      <c r="I311" s="995"/>
      <c r="J311" s="801"/>
      <c r="K311" s="801"/>
      <c r="L311" s="890"/>
      <c r="M311" s="801"/>
      <c r="N311" s="801"/>
      <c r="O311" s="801"/>
      <c r="P311" s="890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</row>
    <row r="312" spans="1:26" ht="15.75" customHeight="1">
      <c r="A312" s="801"/>
      <c r="B312" s="801"/>
      <c r="C312" s="801"/>
      <c r="D312" s="801"/>
      <c r="E312" s="802"/>
      <c r="F312" s="802"/>
      <c r="G312" s="803"/>
      <c r="H312" s="803"/>
      <c r="I312" s="995"/>
      <c r="J312" s="801"/>
      <c r="K312" s="801"/>
      <c r="L312" s="890"/>
      <c r="M312" s="801"/>
      <c r="N312" s="801"/>
      <c r="O312" s="801"/>
      <c r="P312" s="890"/>
      <c r="Q312" s="801"/>
      <c r="R312" s="801"/>
      <c r="S312" s="801"/>
      <c r="T312" s="801"/>
      <c r="U312" s="801"/>
      <c r="V312" s="801"/>
      <c r="W312" s="801"/>
      <c r="X312" s="801"/>
      <c r="Y312" s="801"/>
      <c r="Z312" s="801"/>
    </row>
    <row r="313" spans="1:26" ht="15.75" customHeight="1">
      <c r="A313" s="801"/>
      <c r="B313" s="801"/>
      <c r="C313" s="801"/>
      <c r="D313" s="801"/>
      <c r="E313" s="802"/>
      <c r="F313" s="802"/>
      <c r="G313" s="803"/>
      <c r="H313" s="803"/>
      <c r="I313" s="995"/>
      <c r="J313" s="801"/>
      <c r="K313" s="801"/>
      <c r="L313" s="890"/>
      <c r="M313" s="801"/>
      <c r="N313" s="801"/>
      <c r="O313" s="801"/>
      <c r="P313" s="890"/>
      <c r="Q313" s="801"/>
      <c r="R313" s="801"/>
      <c r="S313" s="801"/>
      <c r="T313" s="801"/>
      <c r="U313" s="801"/>
      <c r="V313" s="801"/>
      <c r="W313" s="801"/>
      <c r="X313" s="801"/>
      <c r="Y313" s="801"/>
      <c r="Z313" s="801"/>
    </row>
    <row r="314" spans="1:26" ht="15.75" customHeight="1">
      <c r="A314" s="801"/>
      <c r="B314" s="801"/>
      <c r="C314" s="801"/>
      <c r="D314" s="801"/>
      <c r="E314" s="802"/>
      <c r="F314" s="802"/>
      <c r="G314" s="803"/>
      <c r="H314" s="803"/>
      <c r="I314" s="995"/>
      <c r="J314" s="801"/>
      <c r="K314" s="801"/>
      <c r="L314" s="890"/>
      <c r="M314" s="801"/>
      <c r="N314" s="801"/>
      <c r="O314" s="801"/>
      <c r="P314" s="890"/>
      <c r="Q314" s="801"/>
      <c r="R314" s="801"/>
      <c r="S314" s="801"/>
      <c r="T314" s="801"/>
      <c r="U314" s="801"/>
      <c r="V314" s="801"/>
      <c r="W314" s="801"/>
      <c r="X314" s="801"/>
      <c r="Y314" s="801"/>
      <c r="Z314" s="801"/>
    </row>
    <row r="315" spans="1:26" ht="15.75" customHeight="1">
      <c r="A315" s="801"/>
      <c r="B315" s="801"/>
      <c r="C315" s="801"/>
      <c r="D315" s="801"/>
      <c r="E315" s="802"/>
      <c r="F315" s="802"/>
      <c r="G315" s="803"/>
      <c r="H315" s="803"/>
      <c r="I315" s="995"/>
      <c r="J315" s="801"/>
      <c r="K315" s="801"/>
      <c r="L315" s="890"/>
      <c r="M315" s="801"/>
      <c r="N315" s="801"/>
      <c r="O315" s="801"/>
      <c r="P315" s="890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</row>
    <row r="316" spans="1:26" ht="15.75" customHeight="1">
      <c r="A316" s="801"/>
      <c r="B316" s="801"/>
      <c r="C316" s="801"/>
      <c r="D316" s="801"/>
      <c r="E316" s="802"/>
      <c r="F316" s="802"/>
      <c r="G316" s="803"/>
      <c r="H316" s="803"/>
      <c r="I316" s="995"/>
      <c r="J316" s="801"/>
      <c r="K316" s="801"/>
      <c r="L316" s="890"/>
      <c r="M316" s="801"/>
      <c r="N316" s="801"/>
      <c r="O316" s="801"/>
      <c r="P316" s="890"/>
      <c r="Q316" s="801"/>
      <c r="R316" s="801"/>
      <c r="S316" s="801"/>
      <c r="T316" s="801"/>
      <c r="U316" s="801"/>
      <c r="V316" s="801"/>
      <c r="W316" s="801"/>
      <c r="X316" s="801"/>
      <c r="Y316" s="801"/>
      <c r="Z316" s="801"/>
    </row>
    <row r="317" spans="1:26" ht="15.75" customHeight="1">
      <c r="A317" s="801"/>
      <c r="B317" s="801"/>
      <c r="C317" s="801"/>
      <c r="D317" s="801"/>
      <c r="E317" s="802"/>
      <c r="F317" s="802"/>
      <c r="G317" s="803"/>
      <c r="H317" s="803"/>
      <c r="I317" s="995"/>
      <c r="J317" s="801"/>
      <c r="K317" s="801"/>
      <c r="L317" s="890"/>
      <c r="M317" s="801"/>
      <c r="N317" s="801"/>
      <c r="O317" s="801"/>
      <c r="P317" s="890"/>
      <c r="Q317" s="801"/>
      <c r="R317" s="801"/>
      <c r="S317" s="801"/>
      <c r="T317" s="801"/>
      <c r="U317" s="801"/>
      <c r="V317" s="801"/>
      <c r="W317" s="801"/>
      <c r="X317" s="801"/>
      <c r="Y317" s="801"/>
      <c r="Z317" s="801"/>
    </row>
    <row r="318" spans="1:26" ht="15.75" customHeight="1">
      <c r="A318" s="801"/>
      <c r="B318" s="801"/>
      <c r="C318" s="801"/>
      <c r="D318" s="801"/>
      <c r="E318" s="802"/>
      <c r="F318" s="802"/>
      <c r="G318" s="803"/>
      <c r="H318" s="803"/>
      <c r="I318" s="995"/>
      <c r="J318" s="801"/>
      <c r="K318" s="801"/>
      <c r="L318" s="890"/>
      <c r="M318" s="801"/>
      <c r="N318" s="801"/>
      <c r="O318" s="801"/>
      <c r="P318" s="890"/>
      <c r="Q318" s="801"/>
      <c r="R318" s="801"/>
      <c r="S318" s="801"/>
      <c r="T318" s="801"/>
      <c r="U318" s="801"/>
      <c r="V318" s="801"/>
      <c r="W318" s="801"/>
      <c r="X318" s="801"/>
      <c r="Y318" s="801"/>
      <c r="Z318" s="801"/>
    </row>
    <row r="319" spans="1:26" ht="15.75" customHeight="1">
      <c r="A319" s="801"/>
      <c r="B319" s="801"/>
      <c r="C319" s="801"/>
      <c r="D319" s="801"/>
      <c r="E319" s="802"/>
      <c r="F319" s="802"/>
      <c r="G319" s="803"/>
      <c r="H319" s="803"/>
      <c r="I319" s="995"/>
      <c r="J319" s="801"/>
      <c r="K319" s="801"/>
      <c r="L319" s="890"/>
      <c r="M319" s="801"/>
      <c r="N319" s="801"/>
      <c r="O319" s="801"/>
      <c r="P319" s="890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</row>
    <row r="320" spans="1:26" ht="15.75" customHeight="1">
      <c r="A320" s="801"/>
      <c r="B320" s="801"/>
      <c r="C320" s="801"/>
      <c r="D320" s="801"/>
      <c r="E320" s="802"/>
      <c r="F320" s="802"/>
      <c r="G320" s="803"/>
      <c r="H320" s="803"/>
      <c r="I320" s="995"/>
      <c r="J320" s="801"/>
      <c r="K320" s="801"/>
      <c r="L320" s="890"/>
      <c r="M320" s="801"/>
      <c r="N320" s="801"/>
      <c r="O320" s="801"/>
      <c r="P320" s="890"/>
      <c r="Q320" s="801"/>
      <c r="R320" s="801"/>
      <c r="S320" s="801"/>
      <c r="T320" s="801"/>
      <c r="U320" s="801"/>
      <c r="V320" s="801"/>
      <c r="W320" s="801"/>
      <c r="X320" s="801"/>
      <c r="Y320" s="801"/>
      <c r="Z320" s="801"/>
    </row>
    <row r="321" spans="1:26" ht="15.75" customHeight="1">
      <c r="A321" s="801"/>
      <c r="B321" s="801"/>
      <c r="C321" s="801"/>
      <c r="D321" s="801"/>
      <c r="E321" s="802"/>
      <c r="F321" s="802"/>
      <c r="G321" s="803"/>
      <c r="H321" s="803"/>
      <c r="I321" s="995"/>
      <c r="J321" s="801"/>
      <c r="K321" s="801"/>
      <c r="L321" s="890"/>
      <c r="M321" s="801"/>
      <c r="N321" s="801"/>
      <c r="O321" s="801"/>
      <c r="P321" s="890"/>
      <c r="Q321" s="801"/>
      <c r="R321" s="801"/>
      <c r="S321" s="801"/>
      <c r="T321" s="801"/>
      <c r="U321" s="801"/>
      <c r="V321" s="801"/>
      <c r="W321" s="801"/>
      <c r="X321" s="801"/>
      <c r="Y321" s="801"/>
      <c r="Z321" s="801"/>
    </row>
    <row r="322" spans="1:26" ht="15.75" customHeight="1">
      <c r="A322" s="801"/>
      <c r="B322" s="801"/>
      <c r="C322" s="801"/>
      <c r="D322" s="801"/>
      <c r="E322" s="802"/>
      <c r="F322" s="802"/>
      <c r="G322" s="803"/>
      <c r="H322" s="803"/>
      <c r="I322" s="995"/>
      <c r="J322" s="801"/>
      <c r="K322" s="801"/>
      <c r="L322" s="890"/>
      <c r="M322" s="801"/>
      <c r="N322" s="801"/>
      <c r="O322" s="801"/>
      <c r="P322" s="890"/>
      <c r="Q322" s="801"/>
      <c r="R322" s="801"/>
      <c r="S322" s="801"/>
      <c r="T322" s="801"/>
      <c r="U322" s="801"/>
      <c r="V322" s="801"/>
      <c r="W322" s="801"/>
      <c r="X322" s="801"/>
      <c r="Y322" s="801"/>
      <c r="Z322" s="801"/>
    </row>
    <row r="323" spans="1:26" ht="15.75" customHeight="1">
      <c r="A323" s="801"/>
      <c r="B323" s="801"/>
      <c r="C323" s="801"/>
      <c r="D323" s="801"/>
      <c r="E323" s="802"/>
      <c r="F323" s="802"/>
      <c r="G323" s="803"/>
      <c r="H323" s="803"/>
      <c r="I323" s="995"/>
      <c r="J323" s="801"/>
      <c r="K323" s="801"/>
      <c r="L323" s="890"/>
      <c r="M323" s="801"/>
      <c r="N323" s="801"/>
      <c r="O323" s="801"/>
      <c r="P323" s="890"/>
      <c r="Q323" s="801"/>
      <c r="R323" s="801"/>
      <c r="S323" s="801"/>
      <c r="T323" s="801"/>
      <c r="U323" s="801"/>
      <c r="V323" s="801"/>
      <c r="W323" s="801"/>
      <c r="X323" s="801"/>
      <c r="Y323" s="801"/>
      <c r="Z323" s="801"/>
    </row>
    <row r="324" spans="1:26" ht="15.75" customHeight="1">
      <c r="A324" s="801"/>
      <c r="B324" s="801"/>
      <c r="C324" s="801"/>
      <c r="D324" s="801"/>
      <c r="E324" s="802"/>
      <c r="F324" s="802"/>
      <c r="G324" s="803"/>
      <c r="H324" s="803"/>
      <c r="I324" s="995"/>
      <c r="J324" s="801"/>
      <c r="K324" s="801"/>
      <c r="L324" s="890"/>
      <c r="M324" s="801"/>
      <c r="N324" s="801"/>
      <c r="O324" s="801"/>
      <c r="P324" s="890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</row>
    <row r="325" spans="1:26" ht="15.75" customHeight="1">
      <c r="A325" s="801"/>
      <c r="B325" s="801"/>
      <c r="C325" s="801"/>
      <c r="D325" s="801"/>
      <c r="E325" s="802"/>
      <c r="F325" s="802"/>
      <c r="G325" s="803"/>
      <c r="H325" s="803"/>
      <c r="I325" s="995"/>
      <c r="J325" s="801"/>
      <c r="K325" s="801"/>
      <c r="L325" s="890"/>
      <c r="M325" s="801"/>
      <c r="N325" s="801"/>
      <c r="O325" s="801"/>
      <c r="P325" s="890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</row>
    <row r="326" spans="1:26" ht="15.75" customHeight="1">
      <c r="A326" s="801"/>
      <c r="B326" s="801"/>
      <c r="C326" s="801"/>
      <c r="D326" s="801"/>
      <c r="E326" s="802"/>
      <c r="F326" s="802"/>
      <c r="G326" s="803"/>
      <c r="H326" s="803"/>
      <c r="I326" s="995"/>
      <c r="J326" s="801"/>
      <c r="K326" s="801"/>
      <c r="L326" s="890"/>
      <c r="M326" s="801"/>
      <c r="N326" s="801"/>
      <c r="O326" s="801"/>
      <c r="P326" s="890"/>
      <c r="Q326" s="801"/>
      <c r="R326" s="801"/>
      <c r="S326" s="801"/>
      <c r="T326" s="801"/>
      <c r="U326" s="801"/>
      <c r="V326" s="801"/>
      <c r="W326" s="801"/>
      <c r="X326" s="801"/>
      <c r="Y326" s="801"/>
      <c r="Z326" s="801"/>
    </row>
    <row r="327" spans="1:26" ht="15.75" customHeight="1">
      <c r="A327" s="801"/>
      <c r="B327" s="801"/>
      <c r="C327" s="801"/>
      <c r="D327" s="801"/>
      <c r="E327" s="802"/>
      <c r="F327" s="802"/>
      <c r="G327" s="803"/>
      <c r="H327" s="803"/>
      <c r="I327" s="995"/>
      <c r="J327" s="801"/>
      <c r="K327" s="801"/>
      <c r="L327" s="890"/>
      <c r="M327" s="801"/>
      <c r="N327" s="801"/>
      <c r="O327" s="801"/>
      <c r="P327" s="890"/>
      <c r="Q327" s="801"/>
      <c r="R327" s="801"/>
      <c r="S327" s="801"/>
      <c r="T327" s="801"/>
      <c r="U327" s="801"/>
      <c r="V327" s="801"/>
      <c r="W327" s="801"/>
      <c r="X327" s="801"/>
      <c r="Y327" s="801"/>
      <c r="Z327" s="801"/>
    </row>
    <row r="328" spans="1:26" ht="15.75" customHeight="1">
      <c r="A328" s="801"/>
      <c r="B328" s="801"/>
      <c r="C328" s="801"/>
      <c r="D328" s="801"/>
      <c r="E328" s="802"/>
      <c r="F328" s="802"/>
      <c r="G328" s="803"/>
      <c r="H328" s="803"/>
      <c r="I328" s="995"/>
      <c r="J328" s="801"/>
      <c r="K328" s="801"/>
      <c r="L328" s="890"/>
      <c r="M328" s="801"/>
      <c r="N328" s="801"/>
      <c r="O328" s="801"/>
      <c r="P328" s="890"/>
      <c r="Q328" s="801"/>
      <c r="R328" s="801"/>
      <c r="S328" s="801"/>
      <c r="T328" s="801"/>
      <c r="U328" s="801"/>
      <c r="V328" s="801"/>
      <c r="W328" s="801"/>
      <c r="X328" s="801"/>
      <c r="Y328" s="801"/>
      <c r="Z328" s="801"/>
    </row>
    <row r="329" spans="1:26" ht="15.75" customHeight="1">
      <c r="A329" s="801"/>
      <c r="B329" s="801"/>
      <c r="C329" s="801"/>
      <c r="D329" s="801"/>
      <c r="E329" s="802"/>
      <c r="F329" s="802"/>
      <c r="G329" s="803"/>
      <c r="H329" s="803"/>
      <c r="I329" s="995"/>
      <c r="J329" s="801"/>
      <c r="K329" s="801"/>
      <c r="L329" s="890"/>
      <c r="M329" s="801"/>
      <c r="N329" s="801"/>
      <c r="O329" s="801"/>
      <c r="P329" s="890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</row>
    <row r="330" spans="1:26" ht="15.75" customHeight="1">
      <c r="A330" s="801"/>
      <c r="B330" s="801"/>
      <c r="C330" s="801"/>
      <c r="D330" s="801"/>
      <c r="E330" s="802"/>
      <c r="F330" s="802"/>
      <c r="G330" s="803"/>
      <c r="H330" s="803"/>
      <c r="I330" s="995"/>
      <c r="J330" s="801"/>
      <c r="K330" s="801"/>
      <c r="L330" s="890"/>
      <c r="M330" s="801"/>
      <c r="N330" s="801"/>
      <c r="O330" s="801"/>
      <c r="P330" s="890"/>
      <c r="Q330" s="801"/>
      <c r="R330" s="801"/>
      <c r="S330" s="801"/>
      <c r="T330" s="801"/>
      <c r="U330" s="801"/>
      <c r="V330" s="801"/>
      <c r="W330" s="801"/>
      <c r="X330" s="801"/>
      <c r="Y330" s="801"/>
      <c r="Z330" s="801"/>
    </row>
    <row r="331" spans="1:26" ht="15.75" customHeight="1">
      <c r="A331" s="801"/>
      <c r="B331" s="801"/>
      <c r="C331" s="801"/>
      <c r="D331" s="801"/>
      <c r="E331" s="802"/>
      <c r="F331" s="802"/>
      <c r="G331" s="803"/>
      <c r="H331" s="803"/>
      <c r="I331" s="995"/>
      <c r="J331" s="801"/>
      <c r="K331" s="801"/>
      <c r="L331" s="890"/>
      <c r="M331" s="801"/>
      <c r="N331" s="801"/>
      <c r="O331" s="801"/>
      <c r="P331" s="890"/>
      <c r="Q331" s="801"/>
      <c r="R331" s="801"/>
      <c r="S331" s="801"/>
      <c r="T331" s="801"/>
      <c r="U331" s="801"/>
      <c r="V331" s="801"/>
      <c r="W331" s="801"/>
      <c r="X331" s="801"/>
      <c r="Y331" s="801"/>
      <c r="Z331" s="801"/>
    </row>
    <row r="332" spans="1:26" ht="15.75" customHeight="1">
      <c r="A332" s="801"/>
      <c r="B332" s="801"/>
      <c r="C332" s="801"/>
      <c r="D332" s="801"/>
      <c r="E332" s="802"/>
      <c r="F332" s="802"/>
      <c r="G332" s="803"/>
      <c r="H332" s="803"/>
      <c r="I332" s="995"/>
      <c r="J332" s="801"/>
      <c r="K332" s="801"/>
      <c r="L332" s="890"/>
      <c r="M332" s="801"/>
      <c r="N332" s="801"/>
      <c r="O332" s="801"/>
      <c r="P332" s="890"/>
      <c r="Q332" s="801"/>
      <c r="R332" s="801"/>
      <c r="S332" s="801"/>
      <c r="T332" s="801"/>
      <c r="U332" s="801"/>
      <c r="V332" s="801"/>
      <c r="W332" s="801"/>
      <c r="X332" s="801"/>
      <c r="Y332" s="801"/>
      <c r="Z332" s="801"/>
    </row>
    <row r="333" spans="1:26" ht="15.75" customHeight="1">
      <c r="A333" s="801"/>
      <c r="B333" s="801"/>
      <c r="C333" s="801"/>
      <c r="D333" s="801"/>
      <c r="E333" s="802"/>
      <c r="F333" s="802"/>
      <c r="G333" s="803"/>
      <c r="H333" s="803"/>
      <c r="I333" s="995"/>
      <c r="J333" s="801"/>
      <c r="K333" s="801"/>
      <c r="L333" s="890"/>
      <c r="M333" s="801"/>
      <c r="N333" s="801"/>
      <c r="O333" s="801"/>
      <c r="P333" s="890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</row>
    <row r="334" spans="1:26" ht="15.75" customHeight="1">
      <c r="A334" s="801"/>
      <c r="B334" s="801"/>
      <c r="C334" s="801"/>
      <c r="D334" s="801"/>
      <c r="E334" s="802"/>
      <c r="F334" s="802"/>
      <c r="G334" s="803"/>
      <c r="H334" s="803"/>
      <c r="I334" s="995"/>
      <c r="J334" s="801"/>
      <c r="K334" s="801"/>
      <c r="L334" s="890"/>
      <c r="M334" s="801"/>
      <c r="N334" s="801"/>
      <c r="O334" s="801"/>
      <c r="P334" s="890"/>
      <c r="Q334" s="801"/>
      <c r="R334" s="801"/>
      <c r="S334" s="801"/>
      <c r="T334" s="801"/>
      <c r="U334" s="801"/>
      <c r="V334" s="801"/>
      <c r="W334" s="801"/>
      <c r="X334" s="801"/>
      <c r="Y334" s="801"/>
      <c r="Z334" s="801"/>
    </row>
    <row r="335" spans="1:26" ht="15.75" customHeight="1">
      <c r="A335" s="801"/>
      <c r="B335" s="801"/>
      <c r="C335" s="801"/>
      <c r="D335" s="801"/>
      <c r="E335" s="802"/>
      <c r="F335" s="802"/>
      <c r="G335" s="803"/>
      <c r="H335" s="803"/>
      <c r="I335" s="995"/>
      <c r="J335" s="801"/>
      <c r="K335" s="801"/>
      <c r="L335" s="890"/>
      <c r="M335" s="801"/>
      <c r="N335" s="801"/>
      <c r="O335" s="801"/>
      <c r="P335" s="890"/>
      <c r="Q335" s="801"/>
      <c r="R335" s="801"/>
      <c r="S335" s="801"/>
      <c r="T335" s="801"/>
      <c r="U335" s="801"/>
      <c r="V335" s="801"/>
      <c r="W335" s="801"/>
      <c r="X335" s="801"/>
      <c r="Y335" s="801"/>
      <c r="Z335" s="801"/>
    </row>
    <row r="336" spans="1:26" ht="15.75" customHeight="1">
      <c r="A336" s="801"/>
      <c r="B336" s="801"/>
      <c r="C336" s="801"/>
      <c r="D336" s="801"/>
      <c r="E336" s="802"/>
      <c r="F336" s="802"/>
      <c r="G336" s="803"/>
      <c r="H336" s="803"/>
      <c r="I336" s="995"/>
      <c r="J336" s="801"/>
      <c r="K336" s="801"/>
      <c r="L336" s="890"/>
      <c r="M336" s="801"/>
      <c r="N336" s="801"/>
      <c r="O336" s="801"/>
      <c r="P336" s="890"/>
      <c r="Q336" s="801"/>
      <c r="R336" s="801"/>
      <c r="S336" s="801"/>
      <c r="T336" s="801"/>
      <c r="U336" s="801"/>
      <c r="V336" s="801"/>
      <c r="W336" s="801"/>
      <c r="X336" s="801"/>
      <c r="Y336" s="801"/>
      <c r="Z336" s="801"/>
    </row>
    <row r="337" spans="1:26" ht="15.75" customHeight="1">
      <c r="A337" s="801"/>
      <c r="B337" s="801"/>
      <c r="C337" s="801"/>
      <c r="D337" s="801"/>
      <c r="E337" s="802"/>
      <c r="F337" s="802"/>
      <c r="G337" s="803"/>
      <c r="H337" s="803"/>
      <c r="I337" s="995"/>
      <c r="J337" s="801"/>
      <c r="K337" s="801"/>
      <c r="L337" s="890"/>
      <c r="M337" s="801"/>
      <c r="N337" s="801"/>
      <c r="O337" s="801"/>
      <c r="P337" s="890"/>
      <c r="Q337" s="801"/>
      <c r="R337" s="801"/>
      <c r="S337" s="801"/>
      <c r="T337" s="801"/>
      <c r="U337" s="801"/>
      <c r="V337" s="801"/>
      <c r="W337" s="801"/>
      <c r="X337" s="801"/>
      <c r="Y337" s="801"/>
      <c r="Z337" s="801"/>
    </row>
    <row r="338" spans="1:26" ht="15.75" customHeight="1">
      <c r="A338" s="801"/>
      <c r="B338" s="801"/>
      <c r="C338" s="801"/>
      <c r="D338" s="801"/>
      <c r="E338" s="802"/>
      <c r="F338" s="802"/>
      <c r="G338" s="803"/>
      <c r="H338" s="803"/>
      <c r="I338" s="995"/>
      <c r="J338" s="801"/>
      <c r="K338" s="801"/>
      <c r="L338" s="890"/>
      <c r="M338" s="801"/>
      <c r="N338" s="801"/>
      <c r="O338" s="801"/>
      <c r="P338" s="890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</row>
    <row r="339" spans="1:26" ht="15.75" customHeight="1">
      <c r="A339" s="801"/>
      <c r="B339" s="801"/>
      <c r="C339" s="801"/>
      <c r="D339" s="801"/>
      <c r="E339" s="802"/>
      <c r="F339" s="802"/>
      <c r="G339" s="803"/>
      <c r="H339" s="803"/>
      <c r="I339" s="995"/>
      <c r="J339" s="801"/>
      <c r="K339" s="801"/>
      <c r="L339" s="890"/>
      <c r="M339" s="801"/>
      <c r="N339" s="801"/>
      <c r="O339" s="801"/>
      <c r="P339" s="890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</row>
    <row r="340" spans="1:26" ht="15.75" customHeight="1">
      <c r="A340" s="801"/>
      <c r="B340" s="801"/>
      <c r="C340" s="801"/>
      <c r="D340" s="801"/>
      <c r="E340" s="802"/>
      <c r="F340" s="802"/>
      <c r="G340" s="803"/>
      <c r="H340" s="803"/>
      <c r="I340" s="995"/>
      <c r="J340" s="801"/>
      <c r="K340" s="801"/>
      <c r="L340" s="890"/>
      <c r="M340" s="801"/>
      <c r="N340" s="801"/>
      <c r="O340" s="801"/>
      <c r="P340" s="890"/>
      <c r="Q340" s="801"/>
      <c r="R340" s="801"/>
      <c r="S340" s="801"/>
      <c r="T340" s="801"/>
      <c r="U340" s="801"/>
      <c r="V340" s="801"/>
      <c r="W340" s="801"/>
      <c r="X340" s="801"/>
      <c r="Y340" s="801"/>
      <c r="Z340" s="801"/>
    </row>
    <row r="341" spans="1:26" ht="15.75" customHeight="1">
      <c r="A341" s="801"/>
      <c r="B341" s="801"/>
      <c r="C341" s="801"/>
      <c r="D341" s="801"/>
      <c r="E341" s="802"/>
      <c r="F341" s="802"/>
      <c r="G341" s="803"/>
      <c r="H341" s="803"/>
      <c r="I341" s="995"/>
      <c r="J341" s="801"/>
      <c r="K341" s="801"/>
      <c r="L341" s="890"/>
      <c r="M341" s="801"/>
      <c r="N341" s="801"/>
      <c r="O341" s="801"/>
      <c r="P341" s="890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</row>
    <row r="342" spans="1:26" ht="15.75" customHeight="1">
      <c r="A342" s="801"/>
      <c r="B342" s="801"/>
      <c r="C342" s="801"/>
      <c r="D342" s="801"/>
      <c r="E342" s="802"/>
      <c r="F342" s="802"/>
      <c r="G342" s="803"/>
      <c r="H342" s="803"/>
      <c r="I342" s="995"/>
      <c r="J342" s="801"/>
      <c r="K342" s="801"/>
      <c r="L342" s="890"/>
      <c r="M342" s="801"/>
      <c r="N342" s="801"/>
      <c r="O342" s="801"/>
      <c r="P342" s="890"/>
      <c r="Q342" s="801"/>
      <c r="R342" s="801"/>
      <c r="S342" s="801"/>
      <c r="T342" s="801"/>
      <c r="U342" s="801"/>
      <c r="V342" s="801"/>
      <c r="W342" s="801"/>
      <c r="X342" s="801"/>
      <c r="Y342" s="801"/>
      <c r="Z342" s="801"/>
    </row>
    <row r="343" spans="1:26" ht="15.75" customHeight="1">
      <c r="A343" s="801"/>
      <c r="B343" s="801"/>
      <c r="C343" s="801"/>
      <c r="D343" s="801"/>
      <c r="E343" s="802"/>
      <c r="F343" s="802"/>
      <c r="G343" s="803"/>
      <c r="H343" s="803"/>
      <c r="I343" s="995"/>
      <c r="J343" s="801"/>
      <c r="K343" s="801"/>
      <c r="L343" s="890"/>
      <c r="M343" s="801"/>
      <c r="N343" s="801"/>
      <c r="O343" s="801"/>
      <c r="P343" s="890"/>
      <c r="Q343" s="801"/>
      <c r="R343" s="801"/>
      <c r="S343" s="801"/>
      <c r="T343" s="801"/>
      <c r="U343" s="801"/>
      <c r="V343" s="801"/>
      <c r="W343" s="801"/>
      <c r="X343" s="801"/>
      <c r="Y343" s="801"/>
      <c r="Z343" s="801"/>
    </row>
    <row r="344" spans="1:26" ht="15.75" customHeight="1">
      <c r="A344" s="801"/>
      <c r="B344" s="801"/>
      <c r="C344" s="801"/>
      <c r="D344" s="801"/>
      <c r="E344" s="802"/>
      <c r="F344" s="802"/>
      <c r="G344" s="803"/>
      <c r="H344" s="803"/>
      <c r="I344" s="995"/>
      <c r="J344" s="801"/>
      <c r="K344" s="801"/>
      <c r="L344" s="890"/>
      <c r="M344" s="801"/>
      <c r="N344" s="801"/>
      <c r="O344" s="801"/>
      <c r="P344" s="890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</row>
    <row r="345" spans="1:26" ht="15.75" customHeight="1">
      <c r="A345" s="801"/>
      <c r="B345" s="801"/>
      <c r="C345" s="801"/>
      <c r="D345" s="801"/>
      <c r="E345" s="802"/>
      <c r="F345" s="802"/>
      <c r="G345" s="803"/>
      <c r="H345" s="803"/>
      <c r="I345" s="995"/>
      <c r="J345" s="801"/>
      <c r="K345" s="801"/>
      <c r="L345" s="890"/>
      <c r="M345" s="801"/>
      <c r="N345" s="801"/>
      <c r="O345" s="801"/>
      <c r="P345" s="890"/>
      <c r="Q345" s="801"/>
      <c r="R345" s="801"/>
      <c r="S345" s="801"/>
      <c r="T345" s="801"/>
      <c r="U345" s="801"/>
      <c r="V345" s="801"/>
      <c r="W345" s="801"/>
      <c r="X345" s="801"/>
      <c r="Y345" s="801"/>
      <c r="Z345" s="801"/>
    </row>
    <row r="346" spans="1:26" ht="15.75" customHeight="1">
      <c r="A346" s="801"/>
      <c r="B346" s="801"/>
      <c r="C346" s="801"/>
      <c r="D346" s="801"/>
      <c r="E346" s="802"/>
      <c r="F346" s="802"/>
      <c r="G346" s="803"/>
      <c r="H346" s="803"/>
      <c r="I346" s="995"/>
      <c r="J346" s="801"/>
      <c r="K346" s="801"/>
      <c r="L346" s="890"/>
      <c r="M346" s="801"/>
      <c r="N346" s="801"/>
      <c r="O346" s="801"/>
      <c r="P346" s="890"/>
      <c r="Q346" s="801"/>
      <c r="R346" s="801"/>
      <c r="S346" s="801"/>
      <c r="T346" s="801"/>
      <c r="U346" s="801"/>
      <c r="V346" s="801"/>
      <c r="W346" s="801"/>
      <c r="X346" s="801"/>
      <c r="Y346" s="801"/>
      <c r="Z346" s="801"/>
    </row>
    <row r="347" spans="1:26" ht="15.75" customHeight="1">
      <c r="A347" s="801"/>
      <c r="B347" s="801"/>
      <c r="C347" s="801"/>
      <c r="D347" s="801"/>
      <c r="E347" s="802"/>
      <c r="F347" s="802"/>
      <c r="G347" s="803"/>
      <c r="H347" s="803"/>
      <c r="I347" s="995"/>
      <c r="J347" s="801"/>
      <c r="K347" s="801"/>
      <c r="L347" s="890"/>
      <c r="M347" s="801"/>
      <c r="N347" s="801"/>
      <c r="O347" s="801"/>
      <c r="P347" s="890"/>
      <c r="Q347" s="801"/>
      <c r="R347" s="801"/>
      <c r="S347" s="801"/>
      <c r="T347" s="801"/>
      <c r="U347" s="801"/>
      <c r="V347" s="801"/>
      <c r="W347" s="801"/>
      <c r="X347" s="801"/>
      <c r="Y347" s="801"/>
      <c r="Z347" s="801"/>
    </row>
    <row r="348" spans="1:26" ht="15.75" customHeight="1">
      <c r="A348" s="801"/>
      <c r="B348" s="801"/>
      <c r="C348" s="801"/>
      <c r="D348" s="801"/>
      <c r="E348" s="802"/>
      <c r="F348" s="802"/>
      <c r="G348" s="803"/>
      <c r="H348" s="803"/>
      <c r="I348" s="995"/>
      <c r="J348" s="801"/>
      <c r="K348" s="801"/>
      <c r="L348" s="890"/>
      <c r="M348" s="801"/>
      <c r="N348" s="801"/>
      <c r="O348" s="801"/>
      <c r="P348" s="890"/>
      <c r="Q348" s="801"/>
      <c r="R348" s="801"/>
      <c r="S348" s="801"/>
      <c r="T348" s="801"/>
      <c r="U348" s="801"/>
      <c r="V348" s="801"/>
      <c r="W348" s="801"/>
      <c r="X348" s="801"/>
      <c r="Y348" s="801"/>
      <c r="Z348" s="801"/>
    </row>
    <row r="349" spans="1:26" ht="15.75" customHeight="1">
      <c r="A349" s="801"/>
      <c r="B349" s="801"/>
      <c r="C349" s="801"/>
      <c r="D349" s="801"/>
      <c r="E349" s="802"/>
      <c r="F349" s="802"/>
      <c r="G349" s="803"/>
      <c r="H349" s="803"/>
      <c r="I349" s="995"/>
      <c r="J349" s="801"/>
      <c r="K349" s="801"/>
      <c r="L349" s="890"/>
      <c r="M349" s="801"/>
      <c r="N349" s="801"/>
      <c r="O349" s="801"/>
      <c r="P349" s="890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</row>
    <row r="350" spans="1:26" ht="15.75" customHeight="1">
      <c r="A350" s="801"/>
      <c r="B350" s="801"/>
      <c r="C350" s="801"/>
      <c r="D350" s="801"/>
      <c r="E350" s="802"/>
      <c r="F350" s="802"/>
      <c r="G350" s="803"/>
      <c r="H350" s="803"/>
      <c r="I350" s="995"/>
      <c r="J350" s="801"/>
      <c r="K350" s="801"/>
      <c r="L350" s="890"/>
      <c r="M350" s="801"/>
      <c r="N350" s="801"/>
      <c r="O350" s="801"/>
      <c r="P350" s="890"/>
      <c r="Q350" s="801"/>
      <c r="R350" s="801"/>
      <c r="S350" s="801"/>
      <c r="T350" s="801"/>
      <c r="U350" s="801"/>
      <c r="V350" s="801"/>
      <c r="W350" s="801"/>
      <c r="X350" s="801"/>
      <c r="Y350" s="801"/>
      <c r="Z350" s="801"/>
    </row>
    <row r="351" spans="1:26" ht="15.75" customHeight="1">
      <c r="A351" s="801"/>
      <c r="B351" s="801"/>
      <c r="C351" s="801"/>
      <c r="D351" s="801"/>
      <c r="E351" s="802"/>
      <c r="F351" s="802"/>
      <c r="G351" s="803"/>
      <c r="H351" s="803"/>
      <c r="I351" s="995"/>
      <c r="J351" s="801"/>
      <c r="K351" s="801"/>
      <c r="L351" s="890"/>
      <c r="M351" s="801"/>
      <c r="N351" s="801"/>
      <c r="O351" s="801"/>
      <c r="P351" s="890"/>
      <c r="Q351" s="801"/>
      <c r="R351" s="801"/>
      <c r="S351" s="801"/>
      <c r="T351" s="801"/>
      <c r="U351" s="801"/>
      <c r="V351" s="801"/>
      <c r="W351" s="801"/>
      <c r="X351" s="801"/>
      <c r="Y351" s="801"/>
      <c r="Z351" s="801"/>
    </row>
    <row r="352" spans="1:26" ht="15.75" customHeight="1">
      <c r="A352" s="801"/>
      <c r="B352" s="801"/>
      <c r="C352" s="801"/>
      <c r="D352" s="801"/>
      <c r="E352" s="802"/>
      <c r="F352" s="802"/>
      <c r="G352" s="803"/>
      <c r="H352" s="803"/>
      <c r="I352" s="995"/>
      <c r="J352" s="801"/>
      <c r="K352" s="801"/>
      <c r="L352" s="890"/>
      <c r="M352" s="801"/>
      <c r="N352" s="801"/>
      <c r="O352" s="801"/>
      <c r="P352" s="890"/>
      <c r="Q352" s="801"/>
      <c r="R352" s="801"/>
      <c r="S352" s="801"/>
      <c r="T352" s="801"/>
      <c r="U352" s="801"/>
      <c r="V352" s="801"/>
      <c r="W352" s="801"/>
      <c r="X352" s="801"/>
      <c r="Y352" s="801"/>
      <c r="Z352" s="801"/>
    </row>
    <row r="353" spans="1:26" ht="15.75" customHeight="1">
      <c r="A353" s="801"/>
      <c r="B353" s="801"/>
      <c r="C353" s="801"/>
      <c r="D353" s="801"/>
      <c r="E353" s="802"/>
      <c r="F353" s="802"/>
      <c r="G353" s="803"/>
      <c r="H353" s="803"/>
      <c r="I353" s="995"/>
      <c r="J353" s="801"/>
      <c r="K353" s="801"/>
      <c r="L353" s="890"/>
      <c r="M353" s="801"/>
      <c r="N353" s="801"/>
      <c r="O353" s="801"/>
      <c r="P353" s="890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</row>
    <row r="354" spans="1:26" ht="15.75" customHeight="1">
      <c r="A354" s="801"/>
      <c r="B354" s="801"/>
      <c r="C354" s="801"/>
      <c r="D354" s="801"/>
      <c r="E354" s="802"/>
      <c r="F354" s="802"/>
      <c r="G354" s="803"/>
      <c r="H354" s="803"/>
      <c r="I354" s="995"/>
      <c r="J354" s="801"/>
      <c r="K354" s="801"/>
      <c r="L354" s="890"/>
      <c r="M354" s="801"/>
      <c r="N354" s="801"/>
      <c r="O354" s="801"/>
      <c r="P354" s="890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</row>
    <row r="355" spans="1:26" ht="15.75" customHeight="1">
      <c r="A355" s="801"/>
      <c r="B355" s="801"/>
      <c r="C355" s="801"/>
      <c r="D355" s="801"/>
      <c r="E355" s="802"/>
      <c r="F355" s="802"/>
      <c r="G355" s="803"/>
      <c r="H355" s="803"/>
      <c r="I355" s="995"/>
      <c r="J355" s="801"/>
      <c r="K355" s="801"/>
      <c r="L355" s="890"/>
      <c r="M355" s="801"/>
      <c r="N355" s="801"/>
      <c r="O355" s="801"/>
      <c r="P355" s="890"/>
      <c r="Q355" s="801"/>
      <c r="R355" s="801"/>
      <c r="S355" s="801"/>
      <c r="T355" s="801"/>
      <c r="U355" s="801"/>
      <c r="V355" s="801"/>
      <c r="W355" s="801"/>
      <c r="X355" s="801"/>
      <c r="Y355" s="801"/>
      <c r="Z355" s="801"/>
    </row>
    <row r="356" spans="1:26" ht="15.75" customHeight="1">
      <c r="A356" s="801"/>
      <c r="B356" s="801"/>
      <c r="C356" s="801"/>
      <c r="D356" s="801"/>
      <c r="E356" s="802"/>
      <c r="F356" s="802"/>
      <c r="G356" s="803"/>
      <c r="H356" s="803"/>
      <c r="I356" s="995"/>
      <c r="J356" s="801"/>
      <c r="K356" s="801"/>
      <c r="L356" s="890"/>
      <c r="M356" s="801"/>
      <c r="N356" s="801"/>
      <c r="O356" s="801"/>
      <c r="P356" s="890"/>
      <c r="Q356" s="801"/>
      <c r="R356" s="801"/>
      <c r="S356" s="801"/>
      <c r="T356" s="801"/>
      <c r="U356" s="801"/>
      <c r="V356" s="801"/>
      <c r="W356" s="801"/>
      <c r="X356" s="801"/>
      <c r="Y356" s="801"/>
      <c r="Z356" s="801"/>
    </row>
    <row r="357" spans="1:26" ht="15.75" customHeight="1">
      <c r="A357" s="801"/>
      <c r="B357" s="801"/>
      <c r="C357" s="801"/>
      <c r="D357" s="801"/>
      <c r="E357" s="802"/>
      <c r="F357" s="802"/>
      <c r="G357" s="803"/>
      <c r="H357" s="803"/>
      <c r="I357" s="995"/>
      <c r="J357" s="801"/>
      <c r="K357" s="801"/>
      <c r="L357" s="890"/>
      <c r="M357" s="801"/>
      <c r="N357" s="801"/>
      <c r="O357" s="801"/>
      <c r="P357" s="890"/>
      <c r="Q357" s="801"/>
      <c r="R357" s="801"/>
      <c r="S357" s="801"/>
      <c r="T357" s="801"/>
      <c r="U357" s="801"/>
      <c r="V357" s="801"/>
      <c r="W357" s="801"/>
      <c r="X357" s="801"/>
      <c r="Y357" s="801"/>
      <c r="Z357" s="801"/>
    </row>
    <row r="358" spans="1:26" ht="15.75" customHeight="1">
      <c r="A358" s="801"/>
      <c r="B358" s="801"/>
      <c r="C358" s="801"/>
      <c r="D358" s="801"/>
      <c r="E358" s="802"/>
      <c r="F358" s="802"/>
      <c r="G358" s="803"/>
      <c r="H358" s="803"/>
      <c r="I358" s="995"/>
      <c r="J358" s="801"/>
      <c r="K358" s="801"/>
      <c r="L358" s="890"/>
      <c r="M358" s="801"/>
      <c r="N358" s="801"/>
      <c r="O358" s="801"/>
      <c r="P358" s="890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</row>
    <row r="359" spans="1:26" ht="15.75" customHeight="1">
      <c r="A359" s="801"/>
      <c r="B359" s="801"/>
      <c r="C359" s="801"/>
      <c r="D359" s="801"/>
      <c r="E359" s="802"/>
      <c r="F359" s="802"/>
      <c r="G359" s="803"/>
      <c r="H359" s="803"/>
      <c r="I359" s="995"/>
      <c r="J359" s="801"/>
      <c r="K359" s="801"/>
      <c r="L359" s="890"/>
      <c r="M359" s="801"/>
      <c r="N359" s="801"/>
      <c r="O359" s="801"/>
      <c r="P359" s="890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</row>
    <row r="360" spans="1:26" ht="15.75" customHeight="1">
      <c r="A360" s="801"/>
      <c r="B360" s="801"/>
      <c r="C360" s="801"/>
      <c r="D360" s="801"/>
      <c r="E360" s="802"/>
      <c r="F360" s="802"/>
      <c r="G360" s="803"/>
      <c r="H360" s="803"/>
      <c r="I360" s="995"/>
      <c r="J360" s="801"/>
      <c r="K360" s="801"/>
      <c r="L360" s="890"/>
      <c r="M360" s="801"/>
      <c r="N360" s="801"/>
      <c r="O360" s="801"/>
      <c r="P360" s="890"/>
      <c r="Q360" s="801"/>
      <c r="R360" s="801"/>
      <c r="S360" s="801"/>
      <c r="T360" s="801"/>
      <c r="U360" s="801"/>
      <c r="V360" s="801"/>
      <c r="W360" s="801"/>
      <c r="X360" s="801"/>
      <c r="Y360" s="801"/>
      <c r="Z360" s="801"/>
    </row>
    <row r="361" spans="1:26" ht="15.75" customHeight="1">
      <c r="A361" s="801"/>
      <c r="B361" s="801"/>
      <c r="C361" s="801"/>
      <c r="D361" s="801"/>
      <c r="E361" s="802"/>
      <c r="F361" s="802"/>
      <c r="G361" s="803"/>
      <c r="H361" s="803"/>
      <c r="I361" s="995"/>
      <c r="J361" s="801"/>
      <c r="K361" s="801"/>
      <c r="L361" s="890"/>
      <c r="M361" s="801"/>
      <c r="N361" s="801"/>
      <c r="O361" s="801"/>
      <c r="P361" s="890"/>
      <c r="Q361" s="801"/>
      <c r="R361" s="801"/>
      <c r="S361" s="801"/>
      <c r="T361" s="801"/>
      <c r="U361" s="801"/>
      <c r="V361" s="801"/>
      <c r="W361" s="801"/>
      <c r="X361" s="801"/>
      <c r="Y361" s="801"/>
      <c r="Z361" s="801"/>
    </row>
    <row r="362" spans="1:26" ht="15.75" customHeight="1">
      <c r="A362" s="801"/>
      <c r="B362" s="801"/>
      <c r="C362" s="801"/>
      <c r="D362" s="801"/>
      <c r="E362" s="802"/>
      <c r="F362" s="802"/>
      <c r="G362" s="803"/>
      <c r="H362" s="803"/>
      <c r="I362" s="995"/>
      <c r="J362" s="801"/>
      <c r="K362" s="801"/>
      <c r="L362" s="890"/>
      <c r="M362" s="801"/>
      <c r="N362" s="801"/>
      <c r="O362" s="801"/>
      <c r="P362" s="890"/>
      <c r="Q362" s="801"/>
      <c r="R362" s="801"/>
      <c r="S362" s="801"/>
      <c r="T362" s="801"/>
      <c r="U362" s="801"/>
      <c r="V362" s="801"/>
      <c r="W362" s="801"/>
      <c r="X362" s="801"/>
      <c r="Y362" s="801"/>
      <c r="Z362" s="801"/>
    </row>
    <row r="363" spans="1:26" ht="15.75" customHeight="1">
      <c r="A363" s="801"/>
      <c r="B363" s="801"/>
      <c r="C363" s="801"/>
      <c r="D363" s="801"/>
      <c r="E363" s="802"/>
      <c r="F363" s="802"/>
      <c r="G363" s="803"/>
      <c r="H363" s="803"/>
      <c r="I363" s="995"/>
      <c r="J363" s="801"/>
      <c r="K363" s="801"/>
      <c r="L363" s="890"/>
      <c r="M363" s="801"/>
      <c r="N363" s="801"/>
      <c r="O363" s="801"/>
      <c r="P363" s="890"/>
      <c r="Q363" s="801"/>
      <c r="R363" s="801"/>
      <c r="S363" s="801"/>
      <c r="T363" s="801"/>
      <c r="U363" s="801"/>
      <c r="V363" s="801"/>
      <c r="W363" s="801"/>
      <c r="X363" s="801"/>
      <c r="Y363" s="801"/>
      <c r="Z363" s="801"/>
    </row>
    <row r="364" spans="1:26" ht="15.75" customHeight="1">
      <c r="A364" s="801"/>
      <c r="B364" s="801"/>
      <c r="C364" s="801"/>
      <c r="D364" s="801"/>
      <c r="E364" s="802"/>
      <c r="F364" s="802"/>
      <c r="G364" s="803"/>
      <c r="H364" s="803"/>
      <c r="I364" s="995"/>
      <c r="J364" s="801"/>
      <c r="K364" s="801"/>
      <c r="L364" s="890"/>
      <c r="M364" s="801"/>
      <c r="N364" s="801"/>
      <c r="O364" s="801"/>
      <c r="P364" s="890"/>
      <c r="Q364" s="801"/>
      <c r="R364" s="801"/>
      <c r="S364" s="801"/>
      <c r="T364" s="801"/>
      <c r="U364" s="801"/>
      <c r="V364" s="801"/>
      <c r="W364" s="801"/>
      <c r="X364" s="801"/>
      <c r="Y364" s="801"/>
      <c r="Z364" s="801"/>
    </row>
    <row r="365" spans="1:26" ht="15.75" customHeight="1">
      <c r="A365" s="801"/>
      <c r="B365" s="801"/>
      <c r="C365" s="801"/>
      <c r="D365" s="801"/>
      <c r="E365" s="802"/>
      <c r="F365" s="802"/>
      <c r="G365" s="803"/>
      <c r="H365" s="803"/>
      <c r="I365" s="995"/>
      <c r="J365" s="801"/>
      <c r="K365" s="801"/>
      <c r="L365" s="890"/>
      <c r="M365" s="801"/>
      <c r="N365" s="801"/>
      <c r="O365" s="801"/>
      <c r="P365" s="890"/>
      <c r="Q365" s="801"/>
      <c r="R365" s="801"/>
      <c r="S365" s="801"/>
      <c r="T365" s="801"/>
      <c r="U365" s="801"/>
      <c r="V365" s="801"/>
      <c r="W365" s="801"/>
      <c r="X365" s="801"/>
      <c r="Y365" s="801"/>
      <c r="Z365" s="801"/>
    </row>
    <row r="366" spans="1:26" ht="15.75" customHeight="1">
      <c r="A366" s="801"/>
      <c r="B366" s="801"/>
      <c r="C366" s="801"/>
      <c r="D366" s="801"/>
      <c r="E366" s="802"/>
      <c r="F366" s="802"/>
      <c r="G366" s="803"/>
      <c r="H366" s="803"/>
      <c r="I366" s="995"/>
      <c r="J366" s="801"/>
      <c r="K366" s="801"/>
      <c r="L366" s="890"/>
      <c r="M366" s="801"/>
      <c r="N366" s="801"/>
      <c r="O366" s="801"/>
      <c r="P366" s="890"/>
      <c r="Q366" s="801"/>
      <c r="R366" s="801"/>
      <c r="S366" s="801"/>
      <c r="T366" s="801"/>
      <c r="U366" s="801"/>
      <c r="V366" s="801"/>
      <c r="W366" s="801"/>
      <c r="X366" s="801"/>
      <c r="Y366" s="801"/>
      <c r="Z366" s="801"/>
    </row>
    <row r="367" spans="1:26" ht="15.75" customHeight="1">
      <c r="A367" s="801"/>
      <c r="B367" s="801"/>
      <c r="C367" s="801"/>
      <c r="D367" s="801"/>
      <c r="E367" s="802"/>
      <c r="F367" s="802"/>
      <c r="G367" s="803"/>
      <c r="H367" s="803"/>
      <c r="I367" s="995"/>
      <c r="J367" s="801"/>
      <c r="K367" s="801"/>
      <c r="L367" s="890"/>
      <c r="M367" s="801"/>
      <c r="N367" s="801"/>
      <c r="O367" s="801"/>
      <c r="P367" s="890"/>
      <c r="Q367" s="801"/>
      <c r="R367" s="801"/>
      <c r="S367" s="801"/>
      <c r="T367" s="801"/>
      <c r="U367" s="801"/>
      <c r="V367" s="801"/>
      <c r="W367" s="801"/>
      <c r="X367" s="801"/>
      <c r="Y367" s="801"/>
      <c r="Z367" s="801"/>
    </row>
    <row r="368" spans="1:26" ht="15.75" customHeight="1">
      <c r="A368" s="801"/>
      <c r="B368" s="801"/>
      <c r="C368" s="801"/>
      <c r="D368" s="801"/>
      <c r="E368" s="802"/>
      <c r="F368" s="802"/>
      <c r="G368" s="803"/>
      <c r="H368" s="803"/>
      <c r="I368" s="995"/>
      <c r="J368" s="801"/>
      <c r="K368" s="801"/>
      <c r="L368" s="890"/>
      <c r="M368" s="801"/>
      <c r="N368" s="801"/>
      <c r="O368" s="801"/>
      <c r="P368" s="890"/>
      <c r="Q368" s="801"/>
      <c r="R368" s="801"/>
      <c r="S368" s="801"/>
      <c r="T368" s="801"/>
      <c r="U368" s="801"/>
      <c r="V368" s="801"/>
      <c r="W368" s="801"/>
      <c r="X368" s="801"/>
      <c r="Y368" s="801"/>
      <c r="Z368" s="801"/>
    </row>
    <row r="369" spans="1:26" ht="15.75" customHeight="1">
      <c r="A369" s="801"/>
      <c r="B369" s="801"/>
      <c r="C369" s="801"/>
      <c r="D369" s="801"/>
      <c r="E369" s="802"/>
      <c r="F369" s="802"/>
      <c r="G369" s="803"/>
      <c r="H369" s="803"/>
      <c r="I369" s="995"/>
      <c r="J369" s="801"/>
      <c r="K369" s="801"/>
      <c r="L369" s="890"/>
      <c r="M369" s="801"/>
      <c r="N369" s="801"/>
      <c r="O369" s="801"/>
      <c r="P369" s="890"/>
      <c r="Q369" s="801"/>
      <c r="R369" s="801"/>
      <c r="S369" s="801"/>
      <c r="T369" s="801"/>
      <c r="U369" s="801"/>
      <c r="V369" s="801"/>
      <c r="W369" s="801"/>
      <c r="X369" s="801"/>
      <c r="Y369" s="801"/>
      <c r="Z369" s="801"/>
    </row>
    <row r="370" spans="1:26" ht="15.75" customHeight="1">
      <c r="A370" s="801"/>
      <c r="B370" s="801"/>
      <c r="C370" s="801"/>
      <c r="D370" s="801"/>
      <c r="E370" s="802"/>
      <c r="F370" s="802"/>
      <c r="G370" s="803"/>
      <c r="H370" s="803"/>
      <c r="I370" s="995"/>
      <c r="J370" s="801"/>
      <c r="K370" s="801"/>
      <c r="L370" s="890"/>
      <c r="M370" s="801"/>
      <c r="N370" s="801"/>
      <c r="O370" s="801"/>
      <c r="P370" s="890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</row>
    <row r="371" spans="1:26" ht="15.75" customHeight="1">
      <c r="A371" s="801"/>
      <c r="B371" s="801"/>
      <c r="C371" s="801"/>
      <c r="D371" s="801"/>
      <c r="E371" s="802"/>
      <c r="F371" s="802"/>
      <c r="G371" s="803"/>
      <c r="H371" s="803"/>
      <c r="I371" s="995"/>
      <c r="J371" s="801"/>
      <c r="K371" s="801"/>
      <c r="L371" s="890"/>
      <c r="M371" s="801"/>
      <c r="N371" s="801"/>
      <c r="O371" s="801"/>
      <c r="P371" s="890"/>
      <c r="Q371" s="801"/>
      <c r="R371" s="801"/>
      <c r="S371" s="801"/>
      <c r="T371" s="801"/>
      <c r="U371" s="801"/>
      <c r="V371" s="801"/>
      <c r="W371" s="801"/>
      <c r="X371" s="801"/>
      <c r="Y371" s="801"/>
      <c r="Z371" s="801"/>
    </row>
    <row r="372" spans="1:26" ht="15.75" customHeight="1">
      <c r="A372" s="801"/>
      <c r="B372" s="801"/>
      <c r="C372" s="801"/>
      <c r="D372" s="801"/>
      <c r="E372" s="802"/>
      <c r="F372" s="802"/>
      <c r="G372" s="803"/>
      <c r="H372" s="803"/>
      <c r="I372" s="995"/>
      <c r="J372" s="801"/>
      <c r="K372" s="801"/>
      <c r="L372" s="890"/>
      <c r="M372" s="801"/>
      <c r="N372" s="801"/>
      <c r="O372" s="801"/>
      <c r="P372" s="890"/>
      <c r="Q372" s="801"/>
      <c r="R372" s="801"/>
      <c r="S372" s="801"/>
      <c r="T372" s="801"/>
      <c r="U372" s="801"/>
      <c r="V372" s="801"/>
      <c r="W372" s="801"/>
      <c r="X372" s="801"/>
      <c r="Y372" s="801"/>
      <c r="Z372" s="801"/>
    </row>
    <row r="373" spans="1:26" ht="15.75" customHeight="1">
      <c r="A373" s="801"/>
      <c r="B373" s="801"/>
      <c r="C373" s="801"/>
      <c r="D373" s="801"/>
      <c r="E373" s="802"/>
      <c r="F373" s="802"/>
      <c r="G373" s="803"/>
      <c r="H373" s="803"/>
      <c r="I373" s="995"/>
      <c r="J373" s="801"/>
      <c r="K373" s="801"/>
      <c r="L373" s="890"/>
      <c r="M373" s="801"/>
      <c r="N373" s="801"/>
      <c r="O373" s="801"/>
      <c r="P373" s="890"/>
      <c r="Q373" s="801"/>
      <c r="R373" s="801"/>
      <c r="S373" s="801"/>
      <c r="T373" s="801"/>
      <c r="U373" s="801"/>
      <c r="V373" s="801"/>
      <c r="W373" s="801"/>
      <c r="X373" s="801"/>
      <c r="Y373" s="801"/>
      <c r="Z373" s="801"/>
    </row>
    <row r="374" spans="1:26" ht="15.75" customHeight="1">
      <c r="A374" s="801"/>
      <c r="B374" s="801"/>
      <c r="C374" s="801"/>
      <c r="D374" s="801"/>
      <c r="E374" s="802"/>
      <c r="F374" s="802"/>
      <c r="G374" s="803"/>
      <c r="H374" s="803"/>
      <c r="I374" s="995"/>
      <c r="J374" s="801"/>
      <c r="K374" s="801"/>
      <c r="L374" s="890"/>
      <c r="M374" s="801"/>
      <c r="N374" s="801"/>
      <c r="O374" s="801"/>
      <c r="P374" s="890"/>
      <c r="Q374" s="801"/>
      <c r="R374" s="801"/>
      <c r="S374" s="801"/>
      <c r="T374" s="801"/>
      <c r="U374" s="801"/>
      <c r="V374" s="801"/>
      <c r="W374" s="801"/>
      <c r="X374" s="801"/>
      <c r="Y374" s="801"/>
      <c r="Z374" s="801"/>
    </row>
    <row r="375" spans="1:26" ht="15.75" customHeight="1">
      <c r="A375" s="801"/>
      <c r="B375" s="801"/>
      <c r="C375" s="801"/>
      <c r="D375" s="801"/>
      <c r="E375" s="802"/>
      <c r="F375" s="802"/>
      <c r="G375" s="803"/>
      <c r="H375" s="803"/>
      <c r="I375" s="995"/>
      <c r="J375" s="801"/>
      <c r="K375" s="801"/>
      <c r="L375" s="890"/>
      <c r="M375" s="801"/>
      <c r="N375" s="801"/>
      <c r="O375" s="801"/>
      <c r="P375" s="890"/>
      <c r="Q375" s="801"/>
      <c r="R375" s="801"/>
      <c r="S375" s="801"/>
      <c r="T375" s="801"/>
      <c r="U375" s="801"/>
      <c r="V375" s="801"/>
      <c r="W375" s="801"/>
      <c r="X375" s="801"/>
      <c r="Y375" s="801"/>
      <c r="Z375" s="801"/>
    </row>
    <row r="376" spans="1:26" ht="15.75" customHeight="1">
      <c r="A376" s="801"/>
      <c r="B376" s="801"/>
      <c r="C376" s="801"/>
      <c r="D376" s="801"/>
      <c r="E376" s="802"/>
      <c r="F376" s="802"/>
      <c r="G376" s="803"/>
      <c r="H376" s="803"/>
      <c r="I376" s="995"/>
      <c r="J376" s="801"/>
      <c r="K376" s="801"/>
      <c r="L376" s="890"/>
      <c r="M376" s="801"/>
      <c r="N376" s="801"/>
      <c r="O376" s="801"/>
      <c r="P376" s="890"/>
      <c r="Q376" s="801"/>
      <c r="R376" s="801"/>
      <c r="S376" s="801"/>
      <c r="T376" s="801"/>
      <c r="U376" s="801"/>
      <c r="V376" s="801"/>
      <c r="W376" s="801"/>
      <c r="X376" s="801"/>
      <c r="Y376" s="801"/>
      <c r="Z376" s="801"/>
    </row>
    <row r="377" spans="1:26" ht="15.75" customHeight="1">
      <c r="A377" s="801"/>
      <c r="B377" s="801"/>
      <c r="C377" s="801"/>
      <c r="D377" s="801"/>
      <c r="E377" s="802"/>
      <c r="F377" s="802"/>
      <c r="G377" s="803"/>
      <c r="H377" s="803"/>
      <c r="I377" s="995"/>
      <c r="J377" s="801"/>
      <c r="K377" s="801"/>
      <c r="L377" s="890"/>
      <c r="M377" s="801"/>
      <c r="N377" s="801"/>
      <c r="O377" s="801"/>
      <c r="P377" s="890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</row>
    <row r="378" spans="1:26" ht="15.75" customHeight="1">
      <c r="A378" s="801"/>
      <c r="B378" s="801"/>
      <c r="C378" s="801"/>
      <c r="D378" s="801"/>
      <c r="E378" s="802"/>
      <c r="F378" s="802"/>
      <c r="G378" s="803"/>
      <c r="H378" s="803"/>
      <c r="I378" s="995"/>
      <c r="J378" s="801"/>
      <c r="K378" s="801"/>
      <c r="L378" s="890"/>
      <c r="M378" s="801"/>
      <c r="N378" s="801"/>
      <c r="O378" s="801"/>
      <c r="P378" s="890"/>
      <c r="Q378" s="801"/>
      <c r="R378" s="801"/>
      <c r="S378" s="801"/>
      <c r="T378" s="801"/>
      <c r="U378" s="801"/>
      <c r="V378" s="801"/>
      <c r="W378" s="801"/>
      <c r="X378" s="801"/>
      <c r="Y378" s="801"/>
      <c r="Z378" s="801"/>
    </row>
    <row r="379" spans="1:26" ht="15.75" customHeight="1">
      <c r="A379" s="801"/>
      <c r="B379" s="801"/>
      <c r="C379" s="801"/>
      <c r="D379" s="801"/>
      <c r="E379" s="802"/>
      <c r="F379" s="802"/>
      <c r="G379" s="803"/>
      <c r="H379" s="803"/>
      <c r="I379" s="995"/>
      <c r="J379" s="801"/>
      <c r="K379" s="801"/>
      <c r="L379" s="890"/>
      <c r="M379" s="801"/>
      <c r="N379" s="801"/>
      <c r="O379" s="801"/>
      <c r="P379" s="890"/>
      <c r="Q379" s="801"/>
      <c r="R379" s="801"/>
      <c r="S379" s="801"/>
      <c r="T379" s="801"/>
      <c r="U379" s="801"/>
      <c r="V379" s="801"/>
      <c r="W379" s="801"/>
      <c r="X379" s="801"/>
      <c r="Y379" s="801"/>
      <c r="Z379" s="801"/>
    </row>
    <row r="380" spans="1:26" ht="15.75" customHeight="1">
      <c r="A380" s="801"/>
      <c r="B380" s="801"/>
      <c r="C380" s="801"/>
      <c r="D380" s="801"/>
      <c r="E380" s="802"/>
      <c r="F380" s="802"/>
      <c r="G380" s="803"/>
      <c r="H380" s="803"/>
      <c r="I380" s="995"/>
      <c r="J380" s="801"/>
      <c r="K380" s="801"/>
      <c r="L380" s="890"/>
      <c r="M380" s="801"/>
      <c r="N380" s="801"/>
      <c r="O380" s="801"/>
      <c r="P380" s="890"/>
      <c r="Q380" s="801"/>
      <c r="R380" s="801"/>
      <c r="S380" s="801"/>
      <c r="T380" s="801"/>
      <c r="U380" s="801"/>
      <c r="V380" s="801"/>
      <c r="W380" s="801"/>
      <c r="X380" s="801"/>
      <c r="Y380" s="801"/>
      <c r="Z380" s="801"/>
    </row>
    <row r="381" spans="1:26" ht="15.75" customHeight="1">
      <c r="A381" s="801"/>
      <c r="B381" s="801"/>
      <c r="C381" s="801"/>
      <c r="D381" s="801"/>
      <c r="E381" s="802"/>
      <c r="F381" s="802"/>
      <c r="G381" s="803"/>
      <c r="H381" s="803"/>
      <c r="I381" s="995"/>
      <c r="J381" s="801"/>
      <c r="K381" s="801"/>
      <c r="L381" s="890"/>
      <c r="M381" s="801"/>
      <c r="N381" s="801"/>
      <c r="O381" s="801"/>
      <c r="P381" s="890"/>
      <c r="Q381" s="801"/>
      <c r="R381" s="801"/>
      <c r="S381" s="801"/>
      <c r="T381" s="801"/>
      <c r="U381" s="801"/>
      <c r="V381" s="801"/>
      <c r="W381" s="801"/>
      <c r="X381" s="801"/>
      <c r="Y381" s="801"/>
      <c r="Z381" s="801"/>
    </row>
    <row r="382" spans="1:26" ht="15.75" customHeight="1">
      <c r="A382" s="801"/>
      <c r="B382" s="801"/>
      <c r="C382" s="801"/>
      <c r="D382" s="801"/>
      <c r="E382" s="802"/>
      <c r="F382" s="802"/>
      <c r="G382" s="803"/>
      <c r="H382" s="803"/>
      <c r="I382" s="995"/>
      <c r="J382" s="801"/>
      <c r="K382" s="801"/>
      <c r="L382" s="890"/>
      <c r="M382" s="801"/>
      <c r="N382" s="801"/>
      <c r="O382" s="801"/>
      <c r="P382" s="890"/>
      <c r="Q382" s="801"/>
      <c r="R382" s="801"/>
      <c r="S382" s="801"/>
      <c r="T382" s="801"/>
      <c r="U382" s="801"/>
      <c r="V382" s="801"/>
      <c r="W382" s="801"/>
      <c r="X382" s="801"/>
      <c r="Y382" s="801"/>
      <c r="Z382" s="801"/>
    </row>
    <row r="383" spans="1:26" ht="15.75" customHeight="1">
      <c r="A383" s="801"/>
      <c r="B383" s="801"/>
      <c r="C383" s="801"/>
      <c r="D383" s="801"/>
      <c r="E383" s="802"/>
      <c r="F383" s="802"/>
      <c r="G383" s="803"/>
      <c r="H383" s="803"/>
      <c r="I383" s="995"/>
      <c r="J383" s="801"/>
      <c r="K383" s="801"/>
      <c r="L383" s="890"/>
      <c r="M383" s="801"/>
      <c r="N383" s="801"/>
      <c r="O383" s="801"/>
      <c r="P383" s="890"/>
      <c r="Q383" s="801"/>
      <c r="R383" s="801"/>
      <c r="S383" s="801"/>
      <c r="T383" s="801"/>
      <c r="U383" s="801"/>
      <c r="V383" s="801"/>
      <c r="W383" s="801"/>
      <c r="X383" s="801"/>
      <c r="Y383" s="801"/>
      <c r="Z383" s="801"/>
    </row>
    <row r="384" spans="1:26" ht="15.75" customHeight="1">
      <c r="A384" s="801"/>
      <c r="B384" s="801"/>
      <c r="C384" s="801"/>
      <c r="D384" s="801"/>
      <c r="E384" s="802"/>
      <c r="F384" s="802"/>
      <c r="G384" s="803"/>
      <c r="H384" s="803"/>
      <c r="I384" s="995"/>
      <c r="J384" s="801"/>
      <c r="K384" s="801"/>
      <c r="L384" s="890"/>
      <c r="M384" s="801"/>
      <c r="N384" s="801"/>
      <c r="O384" s="801"/>
      <c r="P384" s="890"/>
      <c r="Q384" s="801"/>
      <c r="R384" s="801"/>
      <c r="S384" s="801"/>
      <c r="T384" s="801"/>
      <c r="U384" s="801"/>
      <c r="V384" s="801"/>
      <c r="W384" s="801"/>
      <c r="X384" s="801"/>
      <c r="Y384" s="801"/>
      <c r="Z384" s="801"/>
    </row>
    <row r="385" spans="1:26" ht="15.75" customHeight="1">
      <c r="A385" s="801"/>
      <c r="B385" s="801"/>
      <c r="C385" s="801"/>
      <c r="D385" s="801"/>
      <c r="E385" s="802"/>
      <c r="F385" s="802"/>
      <c r="G385" s="803"/>
      <c r="H385" s="803"/>
      <c r="I385" s="995"/>
      <c r="J385" s="801"/>
      <c r="K385" s="801"/>
      <c r="L385" s="890"/>
      <c r="M385" s="801"/>
      <c r="N385" s="801"/>
      <c r="O385" s="801"/>
      <c r="P385" s="890"/>
      <c r="Q385" s="801"/>
      <c r="R385" s="801"/>
      <c r="S385" s="801"/>
      <c r="T385" s="801"/>
      <c r="U385" s="801"/>
      <c r="V385" s="801"/>
      <c r="W385" s="801"/>
      <c r="X385" s="801"/>
      <c r="Y385" s="801"/>
      <c r="Z385" s="801"/>
    </row>
    <row r="386" spans="1:26" ht="15.75" customHeight="1">
      <c r="A386" s="801"/>
      <c r="B386" s="801"/>
      <c r="C386" s="801"/>
      <c r="D386" s="801"/>
      <c r="E386" s="802"/>
      <c r="F386" s="802"/>
      <c r="G386" s="803"/>
      <c r="H386" s="803"/>
      <c r="I386" s="995"/>
      <c r="J386" s="801"/>
      <c r="K386" s="801"/>
      <c r="L386" s="890"/>
      <c r="M386" s="801"/>
      <c r="N386" s="801"/>
      <c r="O386" s="801"/>
      <c r="P386" s="890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</row>
    <row r="387" spans="1:26" ht="15.75" customHeight="1">
      <c r="A387" s="801"/>
      <c r="B387" s="801"/>
      <c r="C387" s="801"/>
      <c r="D387" s="801"/>
      <c r="E387" s="802"/>
      <c r="F387" s="802"/>
      <c r="G387" s="803"/>
      <c r="H387" s="803"/>
      <c r="I387" s="995"/>
      <c r="J387" s="801"/>
      <c r="K387" s="801"/>
      <c r="L387" s="890"/>
      <c r="M387" s="801"/>
      <c r="N387" s="801"/>
      <c r="O387" s="801"/>
      <c r="P387" s="890"/>
      <c r="Q387" s="801"/>
      <c r="R387" s="801"/>
      <c r="S387" s="801"/>
      <c r="T387" s="801"/>
      <c r="U387" s="801"/>
      <c r="V387" s="801"/>
      <c r="W387" s="801"/>
      <c r="X387" s="801"/>
      <c r="Y387" s="801"/>
      <c r="Z387" s="801"/>
    </row>
    <row r="388" spans="1:26" ht="15.75" customHeight="1">
      <c r="A388" s="801"/>
      <c r="B388" s="801"/>
      <c r="C388" s="801"/>
      <c r="D388" s="801"/>
      <c r="E388" s="802"/>
      <c r="F388" s="802"/>
      <c r="G388" s="803"/>
      <c r="H388" s="803"/>
      <c r="I388" s="995"/>
      <c r="J388" s="801"/>
      <c r="K388" s="801"/>
      <c r="L388" s="890"/>
      <c r="M388" s="801"/>
      <c r="N388" s="801"/>
      <c r="O388" s="801"/>
      <c r="P388" s="890"/>
      <c r="Q388" s="801"/>
      <c r="R388" s="801"/>
      <c r="S388" s="801"/>
      <c r="T388" s="801"/>
      <c r="U388" s="801"/>
      <c r="V388" s="801"/>
      <c r="W388" s="801"/>
      <c r="X388" s="801"/>
      <c r="Y388" s="801"/>
      <c r="Z388" s="801"/>
    </row>
    <row r="389" spans="1:26" ht="15.75" customHeight="1">
      <c r="A389" s="801"/>
      <c r="B389" s="801"/>
      <c r="C389" s="801"/>
      <c r="D389" s="801"/>
      <c r="E389" s="802"/>
      <c r="F389" s="802"/>
      <c r="G389" s="803"/>
      <c r="H389" s="803"/>
      <c r="I389" s="995"/>
      <c r="J389" s="801"/>
      <c r="K389" s="801"/>
      <c r="L389" s="890"/>
      <c r="M389" s="801"/>
      <c r="N389" s="801"/>
      <c r="O389" s="801"/>
      <c r="P389" s="890"/>
      <c r="Q389" s="801"/>
      <c r="R389" s="801"/>
      <c r="S389" s="801"/>
      <c r="T389" s="801"/>
      <c r="U389" s="801"/>
      <c r="V389" s="801"/>
      <c r="W389" s="801"/>
      <c r="X389" s="801"/>
      <c r="Y389" s="801"/>
      <c r="Z389" s="801"/>
    </row>
    <row r="390" spans="1:26" ht="15.75" customHeight="1">
      <c r="A390" s="801"/>
      <c r="B390" s="801"/>
      <c r="C390" s="801"/>
      <c r="D390" s="801"/>
      <c r="E390" s="802"/>
      <c r="F390" s="802"/>
      <c r="G390" s="803"/>
      <c r="H390" s="803"/>
      <c r="I390" s="995"/>
      <c r="J390" s="801"/>
      <c r="K390" s="801"/>
      <c r="L390" s="890"/>
      <c r="M390" s="801"/>
      <c r="N390" s="801"/>
      <c r="O390" s="801"/>
      <c r="P390" s="890"/>
      <c r="Q390" s="801"/>
      <c r="R390" s="801"/>
      <c r="S390" s="801"/>
      <c r="T390" s="801"/>
      <c r="U390" s="801"/>
      <c r="V390" s="801"/>
      <c r="W390" s="801"/>
      <c r="X390" s="801"/>
      <c r="Y390" s="801"/>
      <c r="Z390" s="801"/>
    </row>
    <row r="391" spans="1:26" ht="15.75" customHeight="1">
      <c r="A391" s="801"/>
      <c r="B391" s="801"/>
      <c r="C391" s="801"/>
      <c r="D391" s="801"/>
      <c r="E391" s="802"/>
      <c r="F391" s="802"/>
      <c r="G391" s="803"/>
      <c r="H391" s="803"/>
      <c r="I391" s="995"/>
      <c r="J391" s="801"/>
      <c r="K391" s="801"/>
      <c r="L391" s="890"/>
      <c r="M391" s="801"/>
      <c r="N391" s="801"/>
      <c r="O391" s="801"/>
      <c r="P391" s="890"/>
      <c r="Q391" s="801"/>
      <c r="R391" s="801"/>
      <c r="S391" s="801"/>
      <c r="T391" s="801"/>
      <c r="U391" s="801"/>
      <c r="V391" s="801"/>
      <c r="W391" s="801"/>
      <c r="X391" s="801"/>
      <c r="Y391" s="801"/>
      <c r="Z391" s="801"/>
    </row>
    <row r="392" spans="1:26" ht="15.75" customHeight="1">
      <c r="A392" s="801"/>
      <c r="B392" s="801"/>
      <c r="C392" s="801"/>
      <c r="D392" s="801"/>
      <c r="E392" s="802"/>
      <c r="F392" s="802"/>
      <c r="G392" s="803"/>
      <c r="H392" s="803"/>
      <c r="I392" s="995"/>
      <c r="J392" s="801"/>
      <c r="K392" s="801"/>
      <c r="L392" s="890"/>
      <c r="M392" s="801"/>
      <c r="N392" s="801"/>
      <c r="O392" s="801"/>
      <c r="P392" s="890"/>
      <c r="Q392" s="801"/>
      <c r="R392" s="801"/>
      <c r="S392" s="801"/>
      <c r="T392" s="801"/>
      <c r="U392" s="801"/>
      <c r="V392" s="801"/>
      <c r="W392" s="801"/>
      <c r="X392" s="801"/>
      <c r="Y392" s="801"/>
      <c r="Z392" s="801"/>
    </row>
    <row r="393" spans="1:26" ht="15.75" customHeight="1">
      <c r="A393" s="801"/>
      <c r="B393" s="801"/>
      <c r="C393" s="801"/>
      <c r="D393" s="801"/>
      <c r="E393" s="802"/>
      <c r="F393" s="802"/>
      <c r="G393" s="803"/>
      <c r="H393" s="803"/>
      <c r="I393" s="995"/>
      <c r="J393" s="801"/>
      <c r="K393" s="801"/>
      <c r="L393" s="890"/>
      <c r="M393" s="801"/>
      <c r="N393" s="801"/>
      <c r="O393" s="801"/>
      <c r="P393" s="890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</row>
    <row r="394" spans="1:26" ht="15.75" customHeight="1">
      <c r="A394" s="801"/>
      <c r="B394" s="801"/>
      <c r="C394" s="801"/>
      <c r="D394" s="801"/>
      <c r="E394" s="802"/>
      <c r="F394" s="802"/>
      <c r="G394" s="803"/>
      <c r="H394" s="803"/>
      <c r="I394" s="995"/>
      <c r="J394" s="801"/>
      <c r="K394" s="801"/>
      <c r="L394" s="890"/>
      <c r="M394" s="801"/>
      <c r="N394" s="801"/>
      <c r="O394" s="801"/>
      <c r="P394" s="890"/>
      <c r="Q394" s="801"/>
      <c r="R394" s="801"/>
      <c r="S394" s="801"/>
      <c r="T394" s="801"/>
      <c r="U394" s="801"/>
      <c r="V394" s="801"/>
      <c r="W394" s="801"/>
      <c r="X394" s="801"/>
      <c r="Y394" s="801"/>
      <c r="Z394" s="801"/>
    </row>
    <row r="395" spans="1:26" ht="15.75" customHeight="1">
      <c r="A395" s="801"/>
      <c r="B395" s="801"/>
      <c r="C395" s="801"/>
      <c r="D395" s="801"/>
      <c r="E395" s="802"/>
      <c r="F395" s="802"/>
      <c r="G395" s="803"/>
      <c r="H395" s="803"/>
      <c r="I395" s="995"/>
      <c r="J395" s="801"/>
      <c r="K395" s="801"/>
      <c r="L395" s="890"/>
      <c r="M395" s="801"/>
      <c r="N395" s="801"/>
      <c r="O395" s="801"/>
      <c r="P395" s="890"/>
      <c r="Q395" s="801"/>
      <c r="R395" s="801"/>
      <c r="S395" s="801"/>
      <c r="T395" s="801"/>
      <c r="U395" s="801"/>
      <c r="V395" s="801"/>
      <c r="W395" s="801"/>
      <c r="X395" s="801"/>
      <c r="Y395" s="801"/>
      <c r="Z395" s="801"/>
    </row>
    <row r="396" spans="1:26" ht="15.75" customHeight="1">
      <c r="A396" s="801"/>
      <c r="B396" s="801"/>
      <c r="C396" s="801"/>
      <c r="D396" s="801"/>
      <c r="E396" s="802"/>
      <c r="F396" s="802"/>
      <c r="G396" s="803"/>
      <c r="H396" s="803"/>
      <c r="I396" s="995"/>
      <c r="J396" s="801"/>
      <c r="K396" s="801"/>
      <c r="L396" s="890"/>
      <c r="M396" s="801"/>
      <c r="N396" s="801"/>
      <c r="O396" s="801"/>
      <c r="P396" s="890"/>
      <c r="Q396" s="801"/>
      <c r="R396" s="801"/>
      <c r="S396" s="801"/>
      <c r="T396" s="801"/>
      <c r="U396" s="801"/>
      <c r="V396" s="801"/>
      <c r="W396" s="801"/>
      <c r="X396" s="801"/>
      <c r="Y396" s="801"/>
      <c r="Z396" s="801"/>
    </row>
    <row r="397" spans="1:26" ht="15.75" customHeight="1">
      <c r="A397" s="801"/>
      <c r="B397" s="801"/>
      <c r="C397" s="801"/>
      <c r="D397" s="801"/>
      <c r="E397" s="802"/>
      <c r="F397" s="802"/>
      <c r="G397" s="803"/>
      <c r="H397" s="803"/>
      <c r="I397" s="995"/>
      <c r="J397" s="801"/>
      <c r="K397" s="801"/>
      <c r="L397" s="890"/>
      <c r="M397" s="801"/>
      <c r="N397" s="801"/>
      <c r="O397" s="801"/>
      <c r="P397" s="890"/>
      <c r="Q397" s="801"/>
      <c r="R397" s="801"/>
      <c r="S397" s="801"/>
      <c r="T397" s="801"/>
      <c r="U397" s="801"/>
      <c r="V397" s="801"/>
      <c r="W397" s="801"/>
      <c r="X397" s="801"/>
      <c r="Y397" s="801"/>
      <c r="Z397" s="801"/>
    </row>
    <row r="398" spans="1:26" ht="15.75" customHeight="1">
      <c r="A398" s="801"/>
      <c r="B398" s="801"/>
      <c r="C398" s="801"/>
      <c r="D398" s="801"/>
      <c r="E398" s="802"/>
      <c r="F398" s="802"/>
      <c r="G398" s="803"/>
      <c r="H398" s="803"/>
      <c r="I398" s="995"/>
      <c r="J398" s="801"/>
      <c r="K398" s="801"/>
      <c r="L398" s="890"/>
      <c r="M398" s="801"/>
      <c r="N398" s="801"/>
      <c r="O398" s="801"/>
      <c r="P398" s="890"/>
      <c r="Q398" s="801"/>
      <c r="R398" s="801"/>
      <c r="S398" s="801"/>
      <c r="T398" s="801"/>
      <c r="U398" s="801"/>
      <c r="V398" s="801"/>
      <c r="W398" s="801"/>
      <c r="X398" s="801"/>
      <c r="Y398" s="801"/>
      <c r="Z398" s="801"/>
    </row>
    <row r="399" spans="1:26" ht="15.75" customHeight="1">
      <c r="A399" s="801"/>
      <c r="B399" s="801"/>
      <c r="C399" s="801"/>
      <c r="D399" s="801"/>
      <c r="E399" s="802"/>
      <c r="F399" s="802"/>
      <c r="G399" s="803"/>
      <c r="H399" s="803"/>
      <c r="I399" s="995"/>
      <c r="J399" s="801"/>
      <c r="K399" s="801"/>
      <c r="L399" s="890"/>
      <c r="M399" s="801"/>
      <c r="N399" s="801"/>
      <c r="O399" s="801"/>
      <c r="P399" s="890"/>
      <c r="Q399" s="801"/>
      <c r="R399" s="801"/>
      <c r="S399" s="801"/>
      <c r="T399" s="801"/>
      <c r="U399" s="801"/>
      <c r="V399" s="801"/>
      <c r="W399" s="801"/>
      <c r="X399" s="801"/>
      <c r="Y399" s="801"/>
      <c r="Z399" s="801"/>
    </row>
    <row r="400" spans="1:26" ht="15.75" customHeight="1">
      <c r="A400" s="801"/>
      <c r="B400" s="801"/>
      <c r="C400" s="801"/>
      <c r="D400" s="801"/>
      <c r="E400" s="802"/>
      <c r="F400" s="802"/>
      <c r="G400" s="803"/>
      <c r="H400" s="803"/>
      <c r="I400" s="995"/>
      <c r="J400" s="801"/>
      <c r="K400" s="801"/>
      <c r="L400" s="890"/>
      <c r="M400" s="801"/>
      <c r="N400" s="801"/>
      <c r="O400" s="801"/>
      <c r="P400" s="890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</row>
    <row r="401" spans="1:26" ht="15.75" customHeight="1">
      <c r="A401" s="801"/>
      <c r="B401" s="801"/>
      <c r="C401" s="801"/>
      <c r="D401" s="801"/>
      <c r="E401" s="802"/>
      <c r="F401" s="802"/>
      <c r="G401" s="803"/>
      <c r="H401" s="803"/>
      <c r="I401" s="995"/>
      <c r="J401" s="801"/>
      <c r="K401" s="801"/>
      <c r="L401" s="890"/>
      <c r="M401" s="801"/>
      <c r="N401" s="801"/>
      <c r="O401" s="801"/>
      <c r="P401" s="890"/>
      <c r="Q401" s="801"/>
      <c r="R401" s="801"/>
      <c r="S401" s="801"/>
      <c r="T401" s="801"/>
      <c r="U401" s="801"/>
      <c r="V401" s="801"/>
      <c r="W401" s="801"/>
      <c r="X401" s="801"/>
      <c r="Y401" s="801"/>
      <c r="Z401" s="801"/>
    </row>
    <row r="402" spans="1:26" ht="15.75" customHeight="1">
      <c r="A402" s="801"/>
      <c r="B402" s="801"/>
      <c r="C402" s="801"/>
      <c r="D402" s="801"/>
      <c r="E402" s="802"/>
      <c r="F402" s="802"/>
      <c r="G402" s="803"/>
      <c r="H402" s="803"/>
      <c r="I402" s="995"/>
      <c r="J402" s="801"/>
      <c r="K402" s="801"/>
      <c r="L402" s="890"/>
      <c r="M402" s="801"/>
      <c r="N402" s="801"/>
      <c r="O402" s="801"/>
      <c r="P402" s="890"/>
      <c r="Q402" s="801"/>
      <c r="R402" s="801"/>
      <c r="S402" s="801"/>
      <c r="T402" s="801"/>
      <c r="U402" s="801"/>
      <c r="V402" s="801"/>
      <c r="W402" s="801"/>
      <c r="X402" s="801"/>
      <c r="Y402" s="801"/>
      <c r="Z402" s="801"/>
    </row>
    <row r="403" spans="1:26" ht="15.75" customHeight="1">
      <c r="A403" s="801"/>
      <c r="B403" s="801"/>
      <c r="C403" s="801"/>
      <c r="D403" s="801"/>
      <c r="E403" s="802"/>
      <c r="F403" s="802"/>
      <c r="G403" s="803"/>
      <c r="H403" s="803"/>
      <c r="I403" s="995"/>
      <c r="J403" s="801"/>
      <c r="K403" s="801"/>
      <c r="L403" s="890"/>
      <c r="M403" s="801"/>
      <c r="N403" s="801"/>
      <c r="O403" s="801"/>
      <c r="P403" s="890"/>
      <c r="Q403" s="801"/>
      <c r="R403" s="801"/>
      <c r="S403" s="801"/>
      <c r="T403" s="801"/>
      <c r="U403" s="801"/>
      <c r="V403" s="801"/>
      <c r="W403" s="801"/>
      <c r="X403" s="801"/>
      <c r="Y403" s="801"/>
      <c r="Z403" s="801"/>
    </row>
    <row r="404" spans="1:26" ht="15.75" customHeight="1">
      <c r="A404" s="801"/>
      <c r="B404" s="801"/>
      <c r="C404" s="801"/>
      <c r="D404" s="801"/>
      <c r="E404" s="802"/>
      <c r="F404" s="802"/>
      <c r="G404" s="803"/>
      <c r="H404" s="803"/>
      <c r="I404" s="995"/>
      <c r="J404" s="801"/>
      <c r="K404" s="801"/>
      <c r="L404" s="890"/>
      <c r="M404" s="801"/>
      <c r="N404" s="801"/>
      <c r="O404" s="801"/>
      <c r="P404" s="890"/>
      <c r="Q404" s="801"/>
      <c r="R404" s="801"/>
      <c r="S404" s="801"/>
      <c r="T404" s="801"/>
      <c r="U404" s="801"/>
      <c r="V404" s="801"/>
      <c r="W404" s="801"/>
      <c r="X404" s="801"/>
      <c r="Y404" s="801"/>
      <c r="Z404" s="801"/>
    </row>
    <row r="405" spans="1:26" ht="15.75" customHeight="1">
      <c r="A405" s="801"/>
      <c r="B405" s="801"/>
      <c r="C405" s="801"/>
      <c r="D405" s="801"/>
      <c r="E405" s="802"/>
      <c r="F405" s="802"/>
      <c r="G405" s="803"/>
      <c r="H405" s="803"/>
      <c r="I405" s="995"/>
      <c r="J405" s="801"/>
      <c r="K405" s="801"/>
      <c r="L405" s="890"/>
      <c r="M405" s="801"/>
      <c r="N405" s="801"/>
      <c r="O405" s="801"/>
      <c r="P405" s="890"/>
      <c r="Q405" s="801"/>
      <c r="R405" s="801"/>
      <c r="S405" s="801"/>
      <c r="T405" s="801"/>
      <c r="U405" s="801"/>
      <c r="V405" s="801"/>
      <c r="W405" s="801"/>
      <c r="X405" s="801"/>
      <c r="Y405" s="801"/>
      <c r="Z405" s="801"/>
    </row>
    <row r="406" spans="1:26" ht="15.75" customHeight="1">
      <c r="A406" s="801"/>
      <c r="B406" s="801"/>
      <c r="C406" s="801"/>
      <c r="D406" s="801"/>
      <c r="E406" s="802"/>
      <c r="F406" s="802"/>
      <c r="G406" s="803"/>
      <c r="H406" s="803"/>
      <c r="I406" s="995"/>
      <c r="J406" s="801"/>
      <c r="K406" s="801"/>
      <c r="L406" s="890"/>
      <c r="M406" s="801"/>
      <c r="N406" s="801"/>
      <c r="O406" s="801"/>
      <c r="P406" s="890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</row>
    <row r="407" spans="1:26" ht="15.75" customHeight="1">
      <c r="A407" s="801"/>
      <c r="B407" s="801"/>
      <c r="C407" s="801"/>
      <c r="D407" s="801"/>
      <c r="E407" s="802"/>
      <c r="F407" s="802"/>
      <c r="G407" s="803"/>
      <c r="H407" s="803"/>
      <c r="I407" s="995"/>
      <c r="J407" s="801"/>
      <c r="K407" s="801"/>
      <c r="L407" s="890"/>
      <c r="M407" s="801"/>
      <c r="N407" s="801"/>
      <c r="O407" s="801"/>
      <c r="P407" s="890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</row>
    <row r="408" spans="1:26" ht="15.75" customHeight="1">
      <c r="A408" s="801"/>
      <c r="B408" s="801"/>
      <c r="C408" s="801"/>
      <c r="D408" s="801"/>
      <c r="E408" s="802"/>
      <c r="F408" s="802"/>
      <c r="G408" s="803"/>
      <c r="H408" s="803"/>
      <c r="I408" s="995"/>
      <c r="J408" s="801"/>
      <c r="K408" s="801"/>
      <c r="L408" s="890"/>
      <c r="M408" s="801"/>
      <c r="N408" s="801"/>
      <c r="O408" s="801"/>
      <c r="P408" s="890"/>
      <c r="Q408" s="801"/>
      <c r="R408" s="801"/>
      <c r="S408" s="801"/>
      <c r="T408" s="801"/>
      <c r="U408" s="801"/>
      <c r="V408" s="801"/>
      <c r="W408" s="801"/>
      <c r="X408" s="801"/>
      <c r="Y408" s="801"/>
      <c r="Z408" s="801"/>
    </row>
    <row r="409" spans="1:26" ht="15.75" customHeight="1">
      <c r="A409" s="801"/>
      <c r="B409" s="801"/>
      <c r="C409" s="801"/>
      <c r="D409" s="801"/>
      <c r="E409" s="802"/>
      <c r="F409" s="802"/>
      <c r="G409" s="803"/>
      <c r="H409" s="803"/>
      <c r="I409" s="995"/>
      <c r="J409" s="801"/>
      <c r="K409" s="801"/>
      <c r="L409" s="890"/>
      <c r="M409" s="801"/>
      <c r="N409" s="801"/>
      <c r="O409" s="801"/>
      <c r="P409" s="890"/>
      <c r="Q409" s="801"/>
      <c r="R409" s="801"/>
      <c r="S409" s="801"/>
      <c r="T409" s="801"/>
      <c r="U409" s="801"/>
      <c r="V409" s="801"/>
      <c r="W409" s="801"/>
      <c r="X409" s="801"/>
      <c r="Y409" s="801"/>
      <c r="Z409" s="801"/>
    </row>
    <row r="410" spans="1:26" ht="15.75" customHeight="1">
      <c r="A410" s="801"/>
      <c r="B410" s="801"/>
      <c r="C410" s="801"/>
      <c r="D410" s="801"/>
      <c r="E410" s="802"/>
      <c r="F410" s="802"/>
      <c r="G410" s="803"/>
      <c r="H410" s="803"/>
      <c r="I410" s="995"/>
      <c r="J410" s="801"/>
      <c r="K410" s="801"/>
      <c r="L410" s="890"/>
      <c r="M410" s="801"/>
      <c r="N410" s="801"/>
      <c r="O410" s="801"/>
      <c r="P410" s="890"/>
      <c r="Q410" s="801"/>
      <c r="R410" s="801"/>
      <c r="S410" s="801"/>
      <c r="T410" s="801"/>
      <c r="U410" s="801"/>
      <c r="V410" s="801"/>
      <c r="W410" s="801"/>
      <c r="X410" s="801"/>
      <c r="Y410" s="801"/>
      <c r="Z410" s="801"/>
    </row>
    <row r="411" spans="1:26" ht="15.75" customHeight="1">
      <c r="A411" s="801"/>
      <c r="B411" s="801"/>
      <c r="C411" s="801"/>
      <c r="D411" s="801"/>
      <c r="E411" s="802"/>
      <c r="F411" s="802"/>
      <c r="G411" s="803"/>
      <c r="H411" s="803"/>
      <c r="I411" s="995"/>
      <c r="J411" s="801"/>
      <c r="K411" s="801"/>
      <c r="L411" s="890"/>
      <c r="M411" s="801"/>
      <c r="N411" s="801"/>
      <c r="O411" s="801"/>
      <c r="P411" s="890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</row>
    <row r="412" spans="1:26" ht="15.75" customHeight="1">
      <c r="A412" s="801"/>
      <c r="B412" s="801"/>
      <c r="C412" s="801"/>
      <c r="D412" s="801"/>
      <c r="E412" s="802"/>
      <c r="F412" s="802"/>
      <c r="G412" s="803"/>
      <c r="H412" s="803"/>
      <c r="I412" s="995"/>
      <c r="J412" s="801"/>
      <c r="K412" s="801"/>
      <c r="L412" s="890"/>
      <c r="M412" s="801"/>
      <c r="N412" s="801"/>
      <c r="O412" s="801"/>
      <c r="P412" s="890"/>
      <c r="Q412" s="801"/>
      <c r="R412" s="801"/>
      <c r="S412" s="801"/>
      <c r="T412" s="801"/>
      <c r="U412" s="801"/>
      <c r="V412" s="801"/>
      <c r="W412" s="801"/>
      <c r="X412" s="801"/>
      <c r="Y412" s="801"/>
      <c r="Z412" s="801"/>
    </row>
    <row r="413" spans="1:26" ht="15.75" customHeight="1">
      <c r="A413" s="801"/>
      <c r="B413" s="801"/>
      <c r="C413" s="801"/>
      <c r="D413" s="801"/>
      <c r="E413" s="802"/>
      <c r="F413" s="802"/>
      <c r="G413" s="803"/>
      <c r="H413" s="803"/>
      <c r="I413" s="995"/>
      <c r="J413" s="801"/>
      <c r="K413" s="801"/>
      <c r="L413" s="890"/>
      <c r="M413" s="801"/>
      <c r="N413" s="801"/>
      <c r="O413" s="801"/>
      <c r="P413" s="890"/>
      <c r="Q413" s="801"/>
      <c r="R413" s="801"/>
      <c r="S413" s="801"/>
      <c r="T413" s="801"/>
      <c r="U413" s="801"/>
      <c r="V413" s="801"/>
      <c r="W413" s="801"/>
      <c r="X413" s="801"/>
      <c r="Y413" s="801"/>
      <c r="Z413" s="801"/>
    </row>
    <row r="414" spans="1:26" ht="15.75" customHeight="1">
      <c r="A414" s="801"/>
      <c r="B414" s="801"/>
      <c r="C414" s="801"/>
      <c r="D414" s="801"/>
      <c r="E414" s="802"/>
      <c r="F414" s="802"/>
      <c r="G414" s="803"/>
      <c r="H414" s="803"/>
      <c r="I414" s="995"/>
      <c r="J414" s="801"/>
      <c r="K414" s="801"/>
      <c r="L414" s="890"/>
      <c r="M414" s="801"/>
      <c r="N414" s="801"/>
      <c r="O414" s="801"/>
      <c r="P414" s="890"/>
      <c r="Q414" s="801"/>
      <c r="R414" s="801"/>
      <c r="S414" s="801"/>
      <c r="T414" s="801"/>
      <c r="U414" s="801"/>
      <c r="V414" s="801"/>
      <c r="W414" s="801"/>
      <c r="X414" s="801"/>
      <c r="Y414" s="801"/>
      <c r="Z414" s="801"/>
    </row>
    <row r="415" spans="1:26" ht="15.75" customHeight="1">
      <c r="A415" s="801"/>
      <c r="B415" s="801"/>
      <c r="C415" s="801"/>
      <c r="D415" s="801"/>
      <c r="E415" s="802"/>
      <c r="F415" s="802"/>
      <c r="G415" s="803"/>
      <c r="H415" s="803"/>
      <c r="I415" s="995"/>
      <c r="J415" s="801"/>
      <c r="K415" s="801"/>
      <c r="L415" s="890"/>
      <c r="M415" s="801"/>
      <c r="N415" s="801"/>
      <c r="O415" s="801"/>
      <c r="P415" s="890"/>
      <c r="Q415" s="801"/>
      <c r="R415" s="801"/>
      <c r="S415" s="801"/>
      <c r="T415" s="801"/>
      <c r="U415" s="801"/>
      <c r="V415" s="801"/>
      <c r="W415" s="801"/>
      <c r="X415" s="801"/>
      <c r="Y415" s="801"/>
      <c r="Z415" s="801"/>
    </row>
    <row r="416" spans="1:26" ht="15.75" customHeight="1">
      <c r="A416" s="801"/>
      <c r="B416" s="801"/>
      <c r="C416" s="801"/>
      <c r="D416" s="801"/>
      <c r="E416" s="802"/>
      <c r="F416" s="802"/>
      <c r="G416" s="803"/>
      <c r="H416" s="803"/>
      <c r="I416" s="995"/>
      <c r="J416" s="801"/>
      <c r="K416" s="801"/>
      <c r="L416" s="890"/>
      <c r="M416" s="801"/>
      <c r="N416" s="801"/>
      <c r="O416" s="801"/>
      <c r="P416" s="890"/>
      <c r="Q416" s="801"/>
      <c r="R416" s="801"/>
      <c r="S416" s="801"/>
      <c r="T416" s="801"/>
      <c r="U416" s="801"/>
      <c r="V416" s="801"/>
      <c r="W416" s="801"/>
      <c r="X416" s="801"/>
      <c r="Y416" s="801"/>
      <c r="Z416" s="801"/>
    </row>
    <row r="417" spans="1:26" ht="15.75" customHeight="1">
      <c r="A417" s="801"/>
      <c r="B417" s="801"/>
      <c r="C417" s="801"/>
      <c r="D417" s="801"/>
      <c r="E417" s="802"/>
      <c r="F417" s="802"/>
      <c r="G417" s="803"/>
      <c r="H417" s="803"/>
      <c r="I417" s="995"/>
      <c r="J417" s="801"/>
      <c r="K417" s="801"/>
      <c r="L417" s="890"/>
      <c r="M417" s="801"/>
      <c r="N417" s="801"/>
      <c r="O417" s="801"/>
      <c r="P417" s="890"/>
      <c r="Q417" s="801"/>
      <c r="R417" s="801"/>
      <c r="S417" s="801"/>
      <c r="T417" s="801"/>
      <c r="U417" s="801"/>
      <c r="V417" s="801"/>
      <c r="W417" s="801"/>
      <c r="X417" s="801"/>
      <c r="Y417" s="801"/>
      <c r="Z417" s="801"/>
    </row>
    <row r="418" spans="1:26" ht="15.75" customHeight="1">
      <c r="A418" s="801"/>
      <c r="B418" s="801"/>
      <c r="C418" s="801"/>
      <c r="D418" s="801"/>
      <c r="E418" s="802"/>
      <c r="F418" s="802"/>
      <c r="G418" s="803"/>
      <c r="H418" s="803"/>
      <c r="I418" s="995"/>
      <c r="J418" s="801"/>
      <c r="K418" s="801"/>
      <c r="L418" s="890"/>
      <c r="M418" s="801"/>
      <c r="N418" s="801"/>
      <c r="O418" s="801"/>
      <c r="P418" s="890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</row>
    <row r="419" spans="1:26" ht="15.75" customHeight="1">
      <c r="A419" s="801"/>
      <c r="B419" s="801"/>
      <c r="C419" s="801"/>
      <c r="D419" s="801"/>
      <c r="E419" s="802"/>
      <c r="F419" s="802"/>
      <c r="G419" s="803"/>
      <c r="H419" s="803"/>
      <c r="I419" s="995"/>
      <c r="J419" s="801"/>
      <c r="K419" s="801"/>
      <c r="L419" s="890"/>
      <c r="M419" s="801"/>
      <c r="N419" s="801"/>
      <c r="O419" s="801"/>
      <c r="P419" s="890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</row>
    <row r="420" spans="1:26" ht="15.75" customHeight="1">
      <c r="A420" s="801"/>
      <c r="B420" s="801"/>
      <c r="C420" s="801"/>
      <c r="D420" s="801"/>
      <c r="E420" s="802"/>
      <c r="F420" s="802"/>
      <c r="G420" s="803"/>
      <c r="H420" s="803"/>
      <c r="I420" s="995"/>
      <c r="J420" s="801"/>
      <c r="K420" s="801"/>
      <c r="L420" s="890"/>
      <c r="M420" s="801"/>
      <c r="N420" s="801"/>
      <c r="O420" s="801"/>
      <c r="P420" s="890"/>
      <c r="Q420" s="801"/>
      <c r="R420" s="801"/>
      <c r="S420" s="801"/>
      <c r="T420" s="801"/>
      <c r="U420" s="801"/>
      <c r="V420" s="801"/>
      <c r="W420" s="801"/>
      <c r="X420" s="801"/>
      <c r="Y420" s="801"/>
      <c r="Z420" s="801"/>
    </row>
    <row r="421" spans="1:26" ht="15.75" customHeight="1">
      <c r="A421" s="801"/>
      <c r="B421" s="801"/>
      <c r="C421" s="801"/>
      <c r="D421" s="801"/>
      <c r="E421" s="802"/>
      <c r="F421" s="802"/>
      <c r="G421" s="803"/>
      <c r="H421" s="803"/>
      <c r="I421" s="995"/>
      <c r="J421" s="801"/>
      <c r="K421" s="801"/>
      <c r="L421" s="890"/>
      <c r="M421" s="801"/>
      <c r="N421" s="801"/>
      <c r="O421" s="801"/>
      <c r="P421" s="890"/>
      <c r="Q421" s="801"/>
      <c r="R421" s="801"/>
      <c r="S421" s="801"/>
      <c r="T421" s="801"/>
      <c r="U421" s="801"/>
      <c r="V421" s="801"/>
      <c r="W421" s="801"/>
      <c r="X421" s="801"/>
      <c r="Y421" s="801"/>
      <c r="Z421" s="801"/>
    </row>
    <row r="422" spans="1:26" ht="15.75" customHeight="1">
      <c r="A422" s="801"/>
      <c r="B422" s="801"/>
      <c r="C422" s="801"/>
      <c r="D422" s="801"/>
      <c r="E422" s="802"/>
      <c r="F422" s="802"/>
      <c r="G422" s="803"/>
      <c r="H422" s="803"/>
      <c r="I422" s="995"/>
      <c r="J422" s="801"/>
      <c r="K422" s="801"/>
      <c r="L422" s="890"/>
      <c r="M422" s="801"/>
      <c r="N422" s="801"/>
      <c r="O422" s="801"/>
      <c r="P422" s="890"/>
      <c r="Q422" s="801"/>
      <c r="R422" s="801"/>
      <c r="S422" s="801"/>
      <c r="T422" s="801"/>
      <c r="U422" s="801"/>
      <c r="V422" s="801"/>
      <c r="W422" s="801"/>
      <c r="X422" s="801"/>
      <c r="Y422" s="801"/>
      <c r="Z422" s="801"/>
    </row>
    <row r="423" spans="1:26" ht="15.75" customHeight="1">
      <c r="A423" s="801"/>
      <c r="B423" s="801"/>
      <c r="C423" s="801"/>
      <c r="D423" s="801"/>
      <c r="E423" s="802"/>
      <c r="F423" s="802"/>
      <c r="G423" s="803"/>
      <c r="H423" s="803"/>
      <c r="I423" s="995"/>
      <c r="J423" s="801"/>
      <c r="K423" s="801"/>
      <c r="L423" s="890"/>
      <c r="M423" s="801"/>
      <c r="N423" s="801"/>
      <c r="O423" s="801"/>
      <c r="P423" s="890"/>
      <c r="Q423" s="801"/>
      <c r="R423" s="801"/>
      <c r="S423" s="801"/>
      <c r="T423" s="801"/>
      <c r="U423" s="801"/>
      <c r="V423" s="801"/>
      <c r="W423" s="801"/>
      <c r="X423" s="801"/>
      <c r="Y423" s="801"/>
      <c r="Z423" s="801"/>
    </row>
    <row r="424" spans="1:26" ht="15.75" customHeight="1">
      <c r="A424" s="801"/>
      <c r="B424" s="801"/>
      <c r="C424" s="801"/>
      <c r="D424" s="801"/>
      <c r="E424" s="802"/>
      <c r="F424" s="802"/>
      <c r="G424" s="803"/>
      <c r="H424" s="803"/>
      <c r="I424" s="995"/>
      <c r="J424" s="801"/>
      <c r="K424" s="801"/>
      <c r="L424" s="890"/>
      <c r="M424" s="801"/>
      <c r="N424" s="801"/>
      <c r="O424" s="801"/>
      <c r="P424" s="890"/>
      <c r="Q424" s="801"/>
      <c r="R424" s="801"/>
      <c r="S424" s="801"/>
      <c r="T424" s="801"/>
      <c r="U424" s="801"/>
      <c r="V424" s="801"/>
      <c r="W424" s="801"/>
      <c r="X424" s="801"/>
      <c r="Y424" s="801"/>
      <c r="Z424" s="801"/>
    </row>
    <row r="425" spans="1:26" ht="15.75" customHeight="1">
      <c r="A425" s="801"/>
      <c r="B425" s="801"/>
      <c r="C425" s="801"/>
      <c r="D425" s="801"/>
      <c r="E425" s="802"/>
      <c r="F425" s="802"/>
      <c r="G425" s="803"/>
      <c r="H425" s="803"/>
      <c r="I425" s="995"/>
      <c r="J425" s="801"/>
      <c r="K425" s="801"/>
      <c r="L425" s="890"/>
      <c r="M425" s="801"/>
      <c r="N425" s="801"/>
      <c r="O425" s="801"/>
      <c r="P425" s="890"/>
      <c r="Q425" s="801"/>
      <c r="R425" s="801"/>
      <c r="S425" s="801"/>
      <c r="T425" s="801"/>
      <c r="U425" s="801"/>
      <c r="V425" s="801"/>
      <c r="W425" s="801"/>
      <c r="X425" s="801"/>
      <c r="Y425" s="801"/>
      <c r="Z425" s="801"/>
    </row>
    <row r="426" spans="1:26" ht="15.75" customHeight="1">
      <c r="A426" s="801"/>
      <c r="B426" s="801"/>
      <c r="C426" s="801"/>
      <c r="D426" s="801"/>
      <c r="E426" s="802"/>
      <c r="F426" s="802"/>
      <c r="G426" s="803"/>
      <c r="H426" s="803"/>
      <c r="I426" s="995"/>
      <c r="J426" s="801"/>
      <c r="K426" s="801"/>
      <c r="L426" s="890"/>
      <c r="M426" s="801"/>
      <c r="N426" s="801"/>
      <c r="O426" s="801"/>
      <c r="P426" s="890"/>
      <c r="Q426" s="801"/>
      <c r="R426" s="801"/>
      <c r="S426" s="801"/>
      <c r="T426" s="801"/>
      <c r="U426" s="801"/>
      <c r="V426" s="801"/>
      <c r="W426" s="801"/>
      <c r="X426" s="801"/>
      <c r="Y426" s="801"/>
      <c r="Z426" s="801"/>
    </row>
    <row r="427" spans="1:26" ht="15.75" customHeight="1">
      <c r="A427" s="801"/>
      <c r="B427" s="801"/>
      <c r="C427" s="801"/>
      <c r="D427" s="801"/>
      <c r="E427" s="802"/>
      <c r="F427" s="802"/>
      <c r="G427" s="803"/>
      <c r="H427" s="803"/>
      <c r="I427" s="995"/>
      <c r="J427" s="801"/>
      <c r="K427" s="801"/>
      <c r="L427" s="890"/>
      <c r="M427" s="801"/>
      <c r="N427" s="801"/>
      <c r="O427" s="801"/>
      <c r="P427" s="890"/>
      <c r="Q427" s="801"/>
      <c r="R427" s="801"/>
      <c r="S427" s="801"/>
      <c r="T427" s="801"/>
      <c r="U427" s="801"/>
      <c r="V427" s="801"/>
      <c r="W427" s="801"/>
      <c r="X427" s="801"/>
      <c r="Y427" s="801"/>
      <c r="Z427" s="801"/>
    </row>
    <row r="428" spans="1:26" ht="15.75" customHeight="1">
      <c r="A428" s="801"/>
      <c r="B428" s="801"/>
      <c r="C428" s="801"/>
      <c r="D428" s="801"/>
      <c r="E428" s="802"/>
      <c r="F428" s="802"/>
      <c r="G428" s="803"/>
      <c r="H428" s="803"/>
      <c r="I428" s="995"/>
      <c r="J428" s="801"/>
      <c r="K428" s="801"/>
      <c r="L428" s="890"/>
      <c r="M428" s="801"/>
      <c r="N428" s="801"/>
      <c r="O428" s="801"/>
      <c r="P428" s="890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</row>
    <row r="429" spans="1:26" ht="15.75" customHeight="1">
      <c r="A429" s="801"/>
      <c r="B429" s="801"/>
      <c r="C429" s="801"/>
      <c r="D429" s="801"/>
      <c r="E429" s="802"/>
      <c r="F429" s="802"/>
      <c r="G429" s="803"/>
      <c r="H429" s="803"/>
      <c r="I429" s="995"/>
      <c r="J429" s="801"/>
      <c r="K429" s="801"/>
      <c r="L429" s="890"/>
      <c r="M429" s="801"/>
      <c r="N429" s="801"/>
      <c r="O429" s="801"/>
      <c r="P429" s="890"/>
      <c r="Q429" s="801"/>
      <c r="R429" s="801"/>
      <c r="S429" s="801"/>
      <c r="T429" s="801"/>
      <c r="U429" s="801"/>
      <c r="V429" s="801"/>
      <c r="W429" s="801"/>
      <c r="X429" s="801"/>
      <c r="Y429" s="801"/>
      <c r="Z429" s="801"/>
    </row>
    <row r="430" spans="1:26" ht="15.75" customHeight="1">
      <c r="A430" s="801"/>
      <c r="B430" s="801"/>
      <c r="C430" s="801"/>
      <c r="D430" s="801"/>
      <c r="E430" s="802"/>
      <c r="F430" s="802"/>
      <c r="G430" s="803"/>
      <c r="H430" s="803"/>
      <c r="I430" s="995"/>
      <c r="J430" s="801"/>
      <c r="K430" s="801"/>
      <c r="L430" s="890"/>
      <c r="M430" s="801"/>
      <c r="N430" s="801"/>
      <c r="O430" s="801"/>
      <c r="P430" s="890"/>
      <c r="Q430" s="801"/>
      <c r="R430" s="801"/>
      <c r="S430" s="801"/>
      <c r="T430" s="801"/>
      <c r="U430" s="801"/>
      <c r="V430" s="801"/>
      <c r="W430" s="801"/>
      <c r="X430" s="801"/>
      <c r="Y430" s="801"/>
      <c r="Z430" s="801"/>
    </row>
    <row r="431" spans="1:26" ht="15.75" customHeight="1">
      <c r="A431" s="801"/>
      <c r="B431" s="801"/>
      <c r="C431" s="801"/>
      <c r="D431" s="801"/>
      <c r="E431" s="802"/>
      <c r="F431" s="802"/>
      <c r="G431" s="803"/>
      <c r="H431" s="803"/>
      <c r="I431" s="995"/>
      <c r="J431" s="801"/>
      <c r="K431" s="801"/>
      <c r="L431" s="890"/>
      <c r="M431" s="801"/>
      <c r="N431" s="801"/>
      <c r="O431" s="801"/>
      <c r="P431" s="890"/>
      <c r="Q431" s="801"/>
      <c r="R431" s="801"/>
      <c r="S431" s="801"/>
      <c r="T431" s="801"/>
      <c r="U431" s="801"/>
      <c r="V431" s="801"/>
      <c r="W431" s="801"/>
      <c r="X431" s="801"/>
      <c r="Y431" s="801"/>
      <c r="Z431" s="801"/>
    </row>
    <row r="432" spans="1:26" ht="15.75" customHeight="1">
      <c r="A432" s="801"/>
      <c r="B432" s="801"/>
      <c r="C432" s="801"/>
      <c r="D432" s="801"/>
      <c r="E432" s="802"/>
      <c r="F432" s="802"/>
      <c r="G432" s="803"/>
      <c r="H432" s="803"/>
      <c r="I432" s="995"/>
      <c r="J432" s="801"/>
      <c r="K432" s="801"/>
      <c r="L432" s="890"/>
      <c r="M432" s="801"/>
      <c r="N432" s="801"/>
      <c r="O432" s="801"/>
      <c r="P432" s="890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</row>
    <row r="433" spans="1:26" ht="15.75" customHeight="1">
      <c r="A433" s="801"/>
      <c r="B433" s="801"/>
      <c r="C433" s="801"/>
      <c r="D433" s="801"/>
      <c r="E433" s="802"/>
      <c r="F433" s="802"/>
      <c r="G433" s="803"/>
      <c r="H433" s="803"/>
      <c r="I433" s="995"/>
      <c r="J433" s="801"/>
      <c r="K433" s="801"/>
      <c r="L433" s="890"/>
      <c r="M433" s="801"/>
      <c r="N433" s="801"/>
      <c r="O433" s="801"/>
      <c r="P433" s="890"/>
      <c r="Q433" s="801"/>
      <c r="R433" s="801"/>
      <c r="S433" s="801"/>
      <c r="T433" s="801"/>
      <c r="U433" s="801"/>
      <c r="V433" s="801"/>
      <c r="W433" s="801"/>
      <c r="X433" s="801"/>
      <c r="Y433" s="801"/>
      <c r="Z433" s="801"/>
    </row>
    <row r="434" spans="1:26" ht="15.75" customHeight="1">
      <c r="A434" s="801"/>
      <c r="B434" s="801"/>
      <c r="C434" s="801"/>
      <c r="D434" s="801"/>
      <c r="E434" s="802"/>
      <c r="F434" s="802"/>
      <c r="G434" s="803"/>
      <c r="H434" s="803"/>
      <c r="I434" s="995"/>
      <c r="J434" s="801"/>
      <c r="K434" s="801"/>
      <c r="L434" s="890"/>
      <c r="M434" s="801"/>
      <c r="N434" s="801"/>
      <c r="O434" s="801"/>
      <c r="P434" s="890"/>
      <c r="Q434" s="801"/>
      <c r="R434" s="801"/>
      <c r="S434" s="801"/>
      <c r="T434" s="801"/>
      <c r="U434" s="801"/>
      <c r="V434" s="801"/>
      <c r="W434" s="801"/>
      <c r="X434" s="801"/>
      <c r="Y434" s="801"/>
      <c r="Z434" s="801"/>
    </row>
    <row r="435" spans="1:26" ht="15.75" customHeight="1">
      <c r="A435" s="801"/>
      <c r="B435" s="801"/>
      <c r="C435" s="801"/>
      <c r="D435" s="801"/>
      <c r="E435" s="802"/>
      <c r="F435" s="802"/>
      <c r="G435" s="803"/>
      <c r="H435" s="803"/>
      <c r="I435" s="995"/>
      <c r="J435" s="801"/>
      <c r="K435" s="801"/>
      <c r="L435" s="890"/>
      <c r="M435" s="801"/>
      <c r="N435" s="801"/>
      <c r="O435" s="801"/>
      <c r="P435" s="890"/>
      <c r="Q435" s="801"/>
      <c r="R435" s="801"/>
      <c r="S435" s="801"/>
      <c r="T435" s="801"/>
      <c r="U435" s="801"/>
      <c r="V435" s="801"/>
      <c r="W435" s="801"/>
      <c r="X435" s="801"/>
      <c r="Y435" s="801"/>
      <c r="Z435" s="801"/>
    </row>
    <row r="436" spans="1:26" ht="15.75" customHeight="1">
      <c r="A436" s="801"/>
      <c r="B436" s="801"/>
      <c r="C436" s="801"/>
      <c r="D436" s="801"/>
      <c r="E436" s="802"/>
      <c r="F436" s="802"/>
      <c r="G436" s="803"/>
      <c r="H436" s="803"/>
      <c r="I436" s="995"/>
      <c r="J436" s="801"/>
      <c r="K436" s="801"/>
      <c r="L436" s="890"/>
      <c r="M436" s="801"/>
      <c r="N436" s="801"/>
      <c r="O436" s="801"/>
      <c r="P436" s="890"/>
      <c r="Q436" s="801"/>
      <c r="R436" s="801"/>
      <c r="S436" s="801"/>
      <c r="T436" s="801"/>
      <c r="U436" s="801"/>
      <c r="V436" s="801"/>
      <c r="W436" s="801"/>
      <c r="X436" s="801"/>
      <c r="Y436" s="801"/>
      <c r="Z436" s="801"/>
    </row>
    <row r="437" spans="1:26" ht="15.75" customHeight="1">
      <c r="A437" s="801"/>
      <c r="B437" s="801"/>
      <c r="C437" s="801"/>
      <c r="D437" s="801"/>
      <c r="E437" s="802"/>
      <c r="F437" s="802"/>
      <c r="G437" s="803"/>
      <c r="H437" s="803"/>
      <c r="I437" s="995"/>
      <c r="J437" s="801"/>
      <c r="K437" s="801"/>
      <c r="L437" s="890"/>
      <c r="M437" s="801"/>
      <c r="N437" s="801"/>
      <c r="O437" s="801"/>
      <c r="P437" s="890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</row>
    <row r="438" spans="1:26" ht="15.75" customHeight="1">
      <c r="A438" s="801"/>
      <c r="B438" s="801"/>
      <c r="C438" s="801"/>
      <c r="D438" s="801"/>
      <c r="E438" s="802"/>
      <c r="F438" s="802"/>
      <c r="G438" s="803"/>
      <c r="H438" s="803"/>
      <c r="I438" s="995"/>
      <c r="J438" s="801"/>
      <c r="K438" s="801"/>
      <c r="L438" s="890"/>
      <c r="M438" s="801"/>
      <c r="N438" s="801"/>
      <c r="O438" s="801"/>
      <c r="P438" s="890"/>
      <c r="Q438" s="801"/>
      <c r="R438" s="801"/>
      <c r="S438" s="801"/>
      <c r="T438" s="801"/>
      <c r="U438" s="801"/>
      <c r="V438" s="801"/>
      <c r="W438" s="801"/>
      <c r="X438" s="801"/>
      <c r="Y438" s="801"/>
      <c r="Z438" s="801"/>
    </row>
    <row r="439" spans="1:26" ht="15.75" customHeight="1">
      <c r="A439" s="801"/>
      <c r="B439" s="801"/>
      <c r="C439" s="801"/>
      <c r="D439" s="801"/>
      <c r="E439" s="802"/>
      <c r="F439" s="802"/>
      <c r="G439" s="803"/>
      <c r="H439" s="803"/>
      <c r="I439" s="995"/>
      <c r="J439" s="801"/>
      <c r="K439" s="801"/>
      <c r="L439" s="890"/>
      <c r="M439" s="801"/>
      <c r="N439" s="801"/>
      <c r="O439" s="801"/>
      <c r="P439" s="890"/>
      <c r="Q439" s="801"/>
      <c r="R439" s="801"/>
      <c r="S439" s="801"/>
      <c r="T439" s="801"/>
      <c r="U439" s="801"/>
      <c r="V439" s="801"/>
      <c r="W439" s="801"/>
      <c r="X439" s="801"/>
      <c r="Y439" s="801"/>
      <c r="Z439" s="801"/>
    </row>
    <row r="440" spans="1:26" ht="15.75" customHeight="1">
      <c r="A440" s="801"/>
      <c r="B440" s="801"/>
      <c r="C440" s="801"/>
      <c r="D440" s="801"/>
      <c r="E440" s="802"/>
      <c r="F440" s="802"/>
      <c r="G440" s="803"/>
      <c r="H440" s="803"/>
      <c r="I440" s="995"/>
      <c r="J440" s="801"/>
      <c r="K440" s="801"/>
      <c r="L440" s="890"/>
      <c r="M440" s="801"/>
      <c r="N440" s="801"/>
      <c r="O440" s="801"/>
      <c r="P440" s="890"/>
      <c r="Q440" s="801"/>
      <c r="R440" s="801"/>
      <c r="S440" s="801"/>
      <c r="T440" s="801"/>
      <c r="U440" s="801"/>
      <c r="V440" s="801"/>
      <c r="W440" s="801"/>
      <c r="X440" s="801"/>
      <c r="Y440" s="801"/>
      <c r="Z440" s="801"/>
    </row>
    <row r="441" spans="1:26" ht="15.75" customHeight="1">
      <c r="A441" s="801"/>
      <c r="B441" s="801"/>
      <c r="C441" s="801"/>
      <c r="D441" s="801"/>
      <c r="E441" s="802"/>
      <c r="F441" s="802"/>
      <c r="G441" s="803"/>
      <c r="H441" s="803"/>
      <c r="I441" s="995"/>
      <c r="J441" s="801"/>
      <c r="K441" s="801"/>
      <c r="L441" s="890"/>
      <c r="M441" s="801"/>
      <c r="N441" s="801"/>
      <c r="O441" s="801"/>
      <c r="P441" s="890"/>
      <c r="Q441" s="801"/>
      <c r="R441" s="801"/>
      <c r="S441" s="801"/>
      <c r="T441" s="801"/>
      <c r="U441" s="801"/>
      <c r="V441" s="801"/>
      <c r="W441" s="801"/>
      <c r="X441" s="801"/>
      <c r="Y441" s="801"/>
      <c r="Z441" s="801"/>
    </row>
    <row r="442" spans="1:26" ht="15.75" customHeight="1">
      <c r="A442" s="801"/>
      <c r="B442" s="801"/>
      <c r="C442" s="801"/>
      <c r="D442" s="801"/>
      <c r="E442" s="802"/>
      <c r="F442" s="802"/>
      <c r="G442" s="803"/>
      <c r="H442" s="803"/>
      <c r="I442" s="995"/>
      <c r="J442" s="801"/>
      <c r="K442" s="801"/>
      <c r="L442" s="890"/>
      <c r="M442" s="801"/>
      <c r="N442" s="801"/>
      <c r="O442" s="801"/>
      <c r="P442" s="890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</row>
    <row r="443" spans="1:26" ht="15.75" customHeight="1">
      <c r="A443" s="801"/>
      <c r="B443" s="801"/>
      <c r="C443" s="801"/>
      <c r="D443" s="801"/>
      <c r="E443" s="802"/>
      <c r="F443" s="802"/>
      <c r="G443" s="803"/>
      <c r="H443" s="803"/>
      <c r="I443" s="995"/>
      <c r="J443" s="801"/>
      <c r="K443" s="801"/>
      <c r="L443" s="890"/>
      <c r="M443" s="801"/>
      <c r="N443" s="801"/>
      <c r="O443" s="801"/>
      <c r="P443" s="890"/>
      <c r="Q443" s="801"/>
      <c r="R443" s="801"/>
      <c r="S443" s="801"/>
      <c r="T443" s="801"/>
      <c r="U443" s="801"/>
      <c r="V443" s="801"/>
      <c r="W443" s="801"/>
      <c r="X443" s="801"/>
      <c r="Y443" s="801"/>
      <c r="Z443" s="801"/>
    </row>
    <row r="444" spans="1:26" ht="15.75" customHeight="1">
      <c r="A444" s="801"/>
      <c r="B444" s="801"/>
      <c r="C444" s="801"/>
      <c r="D444" s="801"/>
      <c r="E444" s="802"/>
      <c r="F444" s="802"/>
      <c r="G444" s="803"/>
      <c r="H444" s="803"/>
      <c r="I444" s="995"/>
      <c r="J444" s="801"/>
      <c r="K444" s="801"/>
      <c r="L444" s="890"/>
      <c r="M444" s="801"/>
      <c r="N444" s="801"/>
      <c r="O444" s="801"/>
      <c r="P444" s="890"/>
      <c r="Q444" s="801"/>
      <c r="R444" s="801"/>
      <c r="S444" s="801"/>
      <c r="T444" s="801"/>
      <c r="U444" s="801"/>
      <c r="V444" s="801"/>
      <c r="W444" s="801"/>
      <c r="X444" s="801"/>
      <c r="Y444" s="801"/>
      <c r="Z444" s="801"/>
    </row>
    <row r="445" spans="1:26" ht="15.75" customHeight="1">
      <c r="A445" s="801"/>
      <c r="B445" s="801"/>
      <c r="C445" s="801"/>
      <c r="D445" s="801"/>
      <c r="E445" s="802"/>
      <c r="F445" s="802"/>
      <c r="G445" s="803"/>
      <c r="H445" s="803"/>
      <c r="I445" s="995"/>
      <c r="J445" s="801"/>
      <c r="K445" s="801"/>
      <c r="L445" s="890"/>
      <c r="M445" s="801"/>
      <c r="N445" s="801"/>
      <c r="O445" s="801"/>
      <c r="P445" s="890"/>
      <c r="Q445" s="801"/>
      <c r="R445" s="801"/>
      <c r="S445" s="801"/>
      <c r="T445" s="801"/>
      <c r="U445" s="801"/>
      <c r="V445" s="801"/>
      <c r="W445" s="801"/>
      <c r="X445" s="801"/>
      <c r="Y445" s="801"/>
      <c r="Z445" s="801"/>
    </row>
    <row r="446" spans="1:26" ht="15.75" customHeight="1">
      <c r="A446" s="801"/>
      <c r="B446" s="801"/>
      <c r="C446" s="801"/>
      <c r="D446" s="801"/>
      <c r="E446" s="802"/>
      <c r="F446" s="802"/>
      <c r="G446" s="803"/>
      <c r="H446" s="803"/>
      <c r="I446" s="995"/>
      <c r="J446" s="801"/>
      <c r="K446" s="801"/>
      <c r="L446" s="890"/>
      <c r="M446" s="801"/>
      <c r="N446" s="801"/>
      <c r="O446" s="801"/>
      <c r="P446" s="890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</row>
    <row r="447" spans="1:26" ht="15.75" customHeight="1">
      <c r="A447" s="801"/>
      <c r="B447" s="801"/>
      <c r="C447" s="801"/>
      <c r="D447" s="801"/>
      <c r="E447" s="802"/>
      <c r="F447" s="802"/>
      <c r="G447" s="803"/>
      <c r="H447" s="803"/>
      <c r="I447" s="995"/>
      <c r="J447" s="801"/>
      <c r="K447" s="801"/>
      <c r="L447" s="890"/>
      <c r="M447" s="801"/>
      <c r="N447" s="801"/>
      <c r="O447" s="801"/>
      <c r="P447" s="890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</row>
    <row r="448" spans="1:26" ht="15.75" customHeight="1">
      <c r="A448" s="801"/>
      <c r="B448" s="801"/>
      <c r="C448" s="801"/>
      <c r="D448" s="801"/>
      <c r="E448" s="802"/>
      <c r="F448" s="802"/>
      <c r="G448" s="803"/>
      <c r="H448" s="803"/>
      <c r="I448" s="995"/>
      <c r="J448" s="801"/>
      <c r="K448" s="801"/>
      <c r="L448" s="890"/>
      <c r="M448" s="801"/>
      <c r="N448" s="801"/>
      <c r="O448" s="801"/>
      <c r="P448" s="890"/>
      <c r="Q448" s="801"/>
      <c r="R448" s="801"/>
      <c r="S448" s="801"/>
      <c r="T448" s="801"/>
      <c r="U448" s="801"/>
      <c r="V448" s="801"/>
      <c r="W448" s="801"/>
      <c r="X448" s="801"/>
      <c r="Y448" s="801"/>
      <c r="Z448" s="801"/>
    </row>
    <row r="449" spans="1:26" ht="15.75" customHeight="1">
      <c r="A449" s="801"/>
      <c r="B449" s="801"/>
      <c r="C449" s="801"/>
      <c r="D449" s="801"/>
      <c r="E449" s="802"/>
      <c r="F449" s="802"/>
      <c r="G449" s="803"/>
      <c r="H449" s="803"/>
      <c r="I449" s="995"/>
      <c r="J449" s="801"/>
      <c r="K449" s="801"/>
      <c r="L449" s="890"/>
      <c r="M449" s="801"/>
      <c r="N449" s="801"/>
      <c r="O449" s="801"/>
      <c r="P449" s="890"/>
      <c r="Q449" s="801"/>
      <c r="R449" s="801"/>
      <c r="S449" s="801"/>
      <c r="T449" s="801"/>
      <c r="U449" s="801"/>
      <c r="V449" s="801"/>
      <c r="W449" s="801"/>
      <c r="X449" s="801"/>
      <c r="Y449" s="801"/>
      <c r="Z449" s="801"/>
    </row>
    <row r="450" spans="1:26" ht="15.75" customHeight="1">
      <c r="A450" s="801"/>
      <c r="B450" s="801"/>
      <c r="C450" s="801"/>
      <c r="D450" s="801"/>
      <c r="E450" s="802"/>
      <c r="F450" s="802"/>
      <c r="G450" s="803"/>
      <c r="H450" s="803"/>
      <c r="I450" s="995"/>
      <c r="J450" s="801"/>
      <c r="K450" s="801"/>
      <c r="L450" s="890"/>
      <c r="M450" s="801"/>
      <c r="N450" s="801"/>
      <c r="O450" s="801"/>
      <c r="P450" s="890"/>
      <c r="Q450" s="801"/>
      <c r="R450" s="801"/>
      <c r="S450" s="801"/>
      <c r="T450" s="801"/>
      <c r="U450" s="801"/>
      <c r="V450" s="801"/>
      <c r="W450" s="801"/>
      <c r="X450" s="801"/>
      <c r="Y450" s="801"/>
      <c r="Z450" s="801"/>
    </row>
    <row r="451" spans="1:26" ht="15.75" customHeight="1">
      <c r="A451" s="801"/>
      <c r="B451" s="801"/>
      <c r="C451" s="801"/>
      <c r="D451" s="801"/>
      <c r="E451" s="802"/>
      <c r="F451" s="802"/>
      <c r="G451" s="803"/>
      <c r="H451" s="803"/>
      <c r="I451" s="995"/>
      <c r="J451" s="801"/>
      <c r="K451" s="801"/>
      <c r="L451" s="890"/>
      <c r="M451" s="801"/>
      <c r="N451" s="801"/>
      <c r="O451" s="801"/>
      <c r="P451" s="890"/>
      <c r="Q451" s="801"/>
      <c r="R451" s="801"/>
      <c r="S451" s="801"/>
      <c r="T451" s="801"/>
      <c r="U451" s="801"/>
      <c r="V451" s="801"/>
      <c r="W451" s="801"/>
      <c r="X451" s="801"/>
      <c r="Y451" s="801"/>
      <c r="Z451" s="801"/>
    </row>
    <row r="452" spans="1:26" ht="15.75" customHeight="1">
      <c r="A452" s="801"/>
      <c r="B452" s="801"/>
      <c r="C452" s="801"/>
      <c r="D452" s="801"/>
      <c r="E452" s="802"/>
      <c r="F452" s="802"/>
      <c r="G452" s="803"/>
      <c r="H452" s="803"/>
      <c r="I452" s="995"/>
      <c r="J452" s="801"/>
      <c r="K452" s="801"/>
      <c r="L452" s="890"/>
      <c r="M452" s="801"/>
      <c r="N452" s="801"/>
      <c r="O452" s="801"/>
      <c r="P452" s="890"/>
      <c r="Q452" s="801"/>
      <c r="R452" s="801"/>
      <c r="S452" s="801"/>
      <c r="T452" s="801"/>
      <c r="U452" s="801"/>
      <c r="V452" s="801"/>
      <c r="W452" s="801"/>
      <c r="X452" s="801"/>
      <c r="Y452" s="801"/>
      <c r="Z452" s="801"/>
    </row>
    <row r="453" spans="1:26" ht="15.75" customHeight="1">
      <c r="A453" s="801"/>
      <c r="B453" s="801"/>
      <c r="C453" s="801"/>
      <c r="D453" s="801"/>
      <c r="E453" s="802"/>
      <c r="F453" s="802"/>
      <c r="G453" s="803"/>
      <c r="H453" s="803"/>
      <c r="I453" s="995"/>
      <c r="J453" s="801"/>
      <c r="K453" s="801"/>
      <c r="L453" s="890"/>
      <c r="M453" s="801"/>
      <c r="N453" s="801"/>
      <c r="O453" s="801"/>
      <c r="P453" s="890"/>
      <c r="Q453" s="801"/>
      <c r="R453" s="801"/>
      <c r="S453" s="801"/>
      <c r="T453" s="801"/>
      <c r="U453" s="801"/>
      <c r="V453" s="801"/>
      <c r="W453" s="801"/>
      <c r="X453" s="801"/>
      <c r="Y453" s="801"/>
      <c r="Z453" s="801"/>
    </row>
    <row r="454" spans="1:26" ht="15.75" customHeight="1">
      <c r="A454" s="801"/>
      <c r="B454" s="801"/>
      <c r="C454" s="801"/>
      <c r="D454" s="801"/>
      <c r="E454" s="802"/>
      <c r="F454" s="802"/>
      <c r="G454" s="803"/>
      <c r="H454" s="803"/>
      <c r="I454" s="995"/>
      <c r="J454" s="801"/>
      <c r="K454" s="801"/>
      <c r="L454" s="890"/>
      <c r="M454" s="801"/>
      <c r="N454" s="801"/>
      <c r="O454" s="801"/>
      <c r="P454" s="890"/>
      <c r="Q454" s="801"/>
      <c r="R454" s="801"/>
      <c r="S454" s="801"/>
      <c r="T454" s="801"/>
      <c r="U454" s="801"/>
      <c r="V454" s="801"/>
      <c r="W454" s="801"/>
      <c r="X454" s="801"/>
      <c r="Y454" s="801"/>
      <c r="Z454" s="801"/>
    </row>
    <row r="455" spans="1:26" ht="15.75" customHeight="1">
      <c r="A455" s="801"/>
      <c r="B455" s="801"/>
      <c r="C455" s="801"/>
      <c r="D455" s="801"/>
      <c r="E455" s="802"/>
      <c r="F455" s="802"/>
      <c r="G455" s="803"/>
      <c r="H455" s="803"/>
      <c r="I455" s="995"/>
      <c r="J455" s="801"/>
      <c r="K455" s="801"/>
      <c r="L455" s="890"/>
      <c r="M455" s="801"/>
      <c r="N455" s="801"/>
      <c r="O455" s="801"/>
      <c r="P455" s="890"/>
      <c r="Q455" s="801"/>
      <c r="R455" s="801"/>
      <c r="S455" s="801"/>
      <c r="T455" s="801"/>
      <c r="U455" s="801"/>
      <c r="V455" s="801"/>
      <c r="W455" s="801"/>
      <c r="X455" s="801"/>
      <c r="Y455" s="801"/>
      <c r="Z455" s="801"/>
    </row>
    <row r="456" spans="1:26" ht="15.75" customHeight="1">
      <c r="A456" s="801"/>
      <c r="B456" s="801"/>
      <c r="C456" s="801"/>
      <c r="D456" s="801"/>
      <c r="E456" s="802"/>
      <c r="F456" s="802"/>
      <c r="G456" s="803"/>
      <c r="H456" s="803"/>
      <c r="I456" s="995"/>
      <c r="J456" s="801"/>
      <c r="K456" s="801"/>
      <c r="L456" s="890"/>
      <c r="M456" s="801"/>
      <c r="N456" s="801"/>
      <c r="O456" s="801"/>
      <c r="P456" s="890"/>
      <c r="Q456" s="801"/>
      <c r="R456" s="801"/>
      <c r="S456" s="801"/>
      <c r="T456" s="801"/>
      <c r="U456" s="801"/>
      <c r="V456" s="801"/>
      <c r="W456" s="801"/>
      <c r="X456" s="801"/>
      <c r="Y456" s="801"/>
      <c r="Z456" s="801"/>
    </row>
    <row r="457" spans="1:26" ht="15.75" customHeight="1">
      <c r="A457" s="801"/>
      <c r="B457" s="801"/>
      <c r="C457" s="801"/>
      <c r="D457" s="801"/>
      <c r="E457" s="802"/>
      <c r="F457" s="802"/>
      <c r="G457" s="803"/>
      <c r="H457" s="803"/>
      <c r="I457" s="995"/>
      <c r="J457" s="801"/>
      <c r="K457" s="801"/>
      <c r="L457" s="890"/>
      <c r="M457" s="801"/>
      <c r="N457" s="801"/>
      <c r="O457" s="801"/>
      <c r="P457" s="890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</row>
    <row r="458" spans="1:26" ht="15.75" customHeight="1">
      <c r="A458" s="801"/>
      <c r="B458" s="801"/>
      <c r="C458" s="801"/>
      <c r="D458" s="801"/>
      <c r="E458" s="802"/>
      <c r="F458" s="802"/>
      <c r="G458" s="803"/>
      <c r="H458" s="803"/>
      <c r="I458" s="995"/>
      <c r="J458" s="801"/>
      <c r="K458" s="801"/>
      <c r="L458" s="890"/>
      <c r="M458" s="801"/>
      <c r="N458" s="801"/>
      <c r="O458" s="801"/>
      <c r="P458" s="890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</row>
    <row r="459" spans="1:26" ht="15.75" customHeight="1">
      <c r="A459" s="801"/>
      <c r="B459" s="801"/>
      <c r="C459" s="801"/>
      <c r="D459" s="801"/>
      <c r="E459" s="802"/>
      <c r="F459" s="802"/>
      <c r="G459" s="803"/>
      <c r="H459" s="803"/>
      <c r="I459" s="995"/>
      <c r="J459" s="801"/>
      <c r="K459" s="801"/>
      <c r="L459" s="890"/>
      <c r="M459" s="801"/>
      <c r="N459" s="801"/>
      <c r="O459" s="801"/>
      <c r="P459" s="890"/>
      <c r="Q459" s="801"/>
      <c r="R459" s="801"/>
      <c r="S459" s="801"/>
      <c r="T459" s="801"/>
      <c r="U459" s="801"/>
      <c r="V459" s="801"/>
      <c r="W459" s="801"/>
      <c r="X459" s="801"/>
      <c r="Y459" s="801"/>
      <c r="Z459" s="801"/>
    </row>
    <row r="460" spans="1:26" ht="15.75" customHeight="1">
      <c r="A460" s="801"/>
      <c r="B460" s="801"/>
      <c r="C460" s="801"/>
      <c r="D460" s="801"/>
      <c r="E460" s="802"/>
      <c r="F460" s="802"/>
      <c r="G460" s="803"/>
      <c r="H460" s="803"/>
      <c r="I460" s="995"/>
      <c r="J460" s="801"/>
      <c r="K460" s="801"/>
      <c r="L460" s="890"/>
      <c r="M460" s="801"/>
      <c r="N460" s="801"/>
      <c r="O460" s="801"/>
      <c r="P460" s="890"/>
      <c r="Q460" s="801"/>
      <c r="R460" s="801"/>
      <c r="S460" s="801"/>
      <c r="T460" s="801"/>
      <c r="U460" s="801"/>
      <c r="V460" s="801"/>
      <c r="W460" s="801"/>
      <c r="X460" s="801"/>
      <c r="Y460" s="801"/>
      <c r="Z460" s="801"/>
    </row>
    <row r="461" spans="1:26" ht="15.75" customHeight="1">
      <c r="A461" s="801"/>
      <c r="B461" s="801"/>
      <c r="C461" s="801"/>
      <c r="D461" s="801"/>
      <c r="E461" s="802"/>
      <c r="F461" s="802"/>
      <c r="G461" s="803"/>
      <c r="H461" s="803"/>
      <c r="I461" s="995"/>
      <c r="J461" s="801"/>
      <c r="K461" s="801"/>
      <c r="L461" s="890"/>
      <c r="M461" s="801"/>
      <c r="N461" s="801"/>
      <c r="O461" s="801"/>
      <c r="P461" s="890"/>
      <c r="Q461" s="801"/>
      <c r="R461" s="801"/>
      <c r="S461" s="801"/>
      <c r="T461" s="801"/>
      <c r="U461" s="801"/>
      <c r="V461" s="801"/>
      <c r="W461" s="801"/>
      <c r="X461" s="801"/>
      <c r="Y461" s="801"/>
      <c r="Z461" s="801"/>
    </row>
    <row r="462" spans="1:26" ht="15.75" customHeight="1">
      <c r="A462" s="801"/>
      <c r="B462" s="801"/>
      <c r="C462" s="801"/>
      <c r="D462" s="801"/>
      <c r="E462" s="802"/>
      <c r="F462" s="802"/>
      <c r="G462" s="803"/>
      <c r="H462" s="803"/>
      <c r="I462" s="995"/>
      <c r="J462" s="801"/>
      <c r="K462" s="801"/>
      <c r="L462" s="890"/>
      <c r="M462" s="801"/>
      <c r="N462" s="801"/>
      <c r="O462" s="801"/>
      <c r="P462" s="890"/>
      <c r="Q462" s="801"/>
      <c r="R462" s="801"/>
      <c r="S462" s="801"/>
      <c r="T462" s="801"/>
      <c r="U462" s="801"/>
      <c r="V462" s="801"/>
      <c r="W462" s="801"/>
      <c r="X462" s="801"/>
      <c r="Y462" s="801"/>
      <c r="Z462" s="801"/>
    </row>
    <row r="463" spans="1:26" ht="15.75" customHeight="1">
      <c r="A463" s="801"/>
      <c r="B463" s="801"/>
      <c r="C463" s="801"/>
      <c r="D463" s="801"/>
      <c r="E463" s="802"/>
      <c r="F463" s="802"/>
      <c r="G463" s="803"/>
      <c r="H463" s="803"/>
      <c r="I463" s="995"/>
      <c r="J463" s="801"/>
      <c r="K463" s="801"/>
      <c r="L463" s="890"/>
      <c r="M463" s="801"/>
      <c r="N463" s="801"/>
      <c r="O463" s="801"/>
      <c r="P463" s="890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</row>
    <row r="464" spans="1:26" ht="15.75" customHeight="1">
      <c r="A464" s="801"/>
      <c r="B464" s="801"/>
      <c r="C464" s="801"/>
      <c r="D464" s="801"/>
      <c r="E464" s="802"/>
      <c r="F464" s="802"/>
      <c r="G464" s="803"/>
      <c r="H464" s="803"/>
      <c r="I464" s="995"/>
      <c r="J464" s="801"/>
      <c r="K464" s="801"/>
      <c r="L464" s="890"/>
      <c r="M464" s="801"/>
      <c r="N464" s="801"/>
      <c r="O464" s="801"/>
      <c r="P464" s="890"/>
      <c r="Q464" s="801"/>
      <c r="R464" s="801"/>
      <c r="S464" s="801"/>
      <c r="T464" s="801"/>
      <c r="U464" s="801"/>
      <c r="V464" s="801"/>
      <c r="W464" s="801"/>
      <c r="X464" s="801"/>
      <c r="Y464" s="801"/>
      <c r="Z464" s="801"/>
    </row>
    <row r="465" spans="1:26" ht="15.75" customHeight="1">
      <c r="A465" s="801"/>
      <c r="B465" s="801"/>
      <c r="C465" s="801"/>
      <c r="D465" s="801"/>
      <c r="E465" s="802"/>
      <c r="F465" s="802"/>
      <c r="G465" s="803"/>
      <c r="H465" s="803"/>
      <c r="I465" s="995"/>
      <c r="J465" s="801"/>
      <c r="K465" s="801"/>
      <c r="L465" s="890"/>
      <c r="M465" s="801"/>
      <c r="N465" s="801"/>
      <c r="O465" s="801"/>
      <c r="P465" s="890"/>
      <c r="Q465" s="801"/>
      <c r="R465" s="801"/>
      <c r="S465" s="801"/>
      <c r="T465" s="801"/>
      <c r="U465" s="801"/>
      <c r="V465" s="801"/>
      <c r="W465" s="801"/>
      <c r="X465" s="801"/>
      <c r="Y465" s="801"/>
      <c r="Z465" s="801"/>
    </row>
    <row r="466" spans="1:26" ht="15.75" customHeight="1">
      <c r="A466" s="801"/>
      <c r="B466" s="801"/>
      <c r="C466" s="801"/>
      <c r="D466" s="801"/>
      <c r="E466" s="802"/>
      <c r="F466" s="802"/>
      <c r="G466" s="803"/>
      <c r="H466" s="803"/>
      <c r="I466" s="995"/>
      <c r="J466" s="801"/>
      <c r="K466" s="801"/>
      <c r="L466" s="890"/>
      <c r="M466" s="801"/>
      <c r="N466" s="801"/>
      <c r="O466" s="801"/>
      <c r="P466" s="890"/>
      <c r="Q466" s="801"/>
      <c r="R466" s="801"/>
      <c r="S466" s="801"/>
      <c r="T466" s="801"/>
      <c r="U466" s="801"/>
      <c r="V466" s="801"/>
      <c r="W466" s="801"/>
      <c r="X466" s="801"/>
      <c r="Y466" s="801"/>
      <c r="Z466" s="801"/>
    </row>
    <row r="467" spans="1:26" ht="15.75" customHeight="1">
      <c r="A467" s="801"/>
      <c r="B467" s="801"/>
      <c r="C467" s="801"/>
      <c r="D467" s="801"/>
      <c r="E467" s="802"/>
      <c r="F467" s="802"/>
      <c r="G467" s="803"/>
      <c r="H467" s="803"/>
      <c r="I467" s="995"/>
      <c r="J467" s="801"/>
      <c r="K467" s="801"/>
      <c r="L467" s="890"/>
      <c r="M467" s="801"/>
      <c r="N467" s="801"/>
      <c r="O467" s="801"/>
      <c r="P467" s="890"/>
      <c r="Q467" s="801"/>
      <c r="R467" s="801"/>
      <c r="S467" s="801"/>
      <c r="T467" s="801"/>
      <c r="U467" s="801"/>
      <c r="V467" s="801"/>
      <c r="W467" s="801"/>
      <c r="X467" s="801"/>
      <c r="Y467" s="801"/>
      <c r="Z467" s="801"/>
    </row>
    <row r="468" spans="1:26" ht="15.75" customHeight="1">
      <c r="A468" s="801"/>
      <c r="B468" s="801"/>
      <c r="C468" s="801"/>
      <c r="D468" s="801"/>
      <c r="E468" s="802"/>
      <c r="F468" s="802"/>
      <c r="G468" s="803"/>
      <c r="H468" s="803"/>
      <c r="I468" s="995"/>
      <c r="J468" s="801"/>
      <c r="K468" s="801"/>
      <c r="L468" s="890"/>
      <c r="M468" s="801"/>
      <c r="N468" s="801"/>
      <c r="O468" s="801"/>
      <c r="P468" s="890"/>
      <c r="Q468" s="801"/>
      <c r="R468" s="801"/>
      <c r="S468" s="801"/>
      <c r="T468" s="801"/>
      <c r="U468" s="801"/>
      <c r="V468" s="801"/>
      <c r="W468" s="801"/>
      <c r="X468" s="801"/>
      <c r="Y468" s="801"/>
      <c r="Z468" s="801"/>
    </row>
    <row r="469" spans="1:26" ht="15.75" customHeight="1">
      <c r="A469" s="801"/>
      <c r="B469" s="801"/>
      <c r="C469" s="801"/>
      <c r="D469" s="801"/>
      <c r="E469" s="802"/>
      <c r="F469" s="802"/>
      <c r="G469" s="803"/>
      <c r="H469" s="803"/>
      <c r="I469" s="995"/>
      <c r="J469" s="801"/>
      <c r="K469" s="801"/>
      <c r="L469" s="890"/>
      <c r="M469" s="801"/>
      <c r="N469" s="801"/>
      <c r="O469" s="801"/>
      <c r="P469" s="890"/>
      <c r="Q469" s="801"/>
      <c r="R469" s="801"/>
      <c r="S469" s="801"/>
      <c r="T469" s="801"/>
      <c r="U469" s="801"/>
      <c r="V469" s="801"/>
      <c r="W469" s="801"/>
      <c r="X469" s="801"/>
      <c r="Y469" s="801"/>
      <c r="Z469" s="801"/>
    </row>
    <row r="470" spans="1:26" ht="15.75" customHeight="1">
      <c r="A470" s="801"/>
      <c r="B470" s="801"/>
      <c r="C470" s="801"/>
      <c r="D470" s="801"/>
      <c r="E470" s="802"/>
      <c r="F470" s="802"/>
      <c r="G470" s="803"/>
      <c r="H470" s="803"/>
      <c r="I470" s="995"/>
      <c r="J470" s="801"/>
      <c r="K470" s="801"/>
      <c r="L470" s="890"/>
      <c r="M470" s="801"/>
      <c r="N470" s="801"/>
      <c r="O470" s="801"/>
      <c r="P470" s="890"/>
      <c r="Q470" s="801"/>
      <c r="R470" s="801"/>
      <c r="S470" s="801"/>
      <c r="T470" s="801"/>
      <c r="U470" s="801"/>
      <c r="V470" s="801"/>
      <c r="W470" s="801"/>
      <c r="X470" s="801"/>
      <c r="Y470" s="801"/>
      <c r="Z470" s="801"/>
    </row>
    <row r="471" spans="1:26" ht="15.75" customHeight="1">
      <c r="A471" s="801"/>
      <c r="B471" s="801"/>
      <c r="C471" s="801"/>
      <c r="D471" s="801"/>
      <c r="E471" s="802"/>
      <c r="F471" s="802"/>
      <c r="G471" s="803"/>
      <c r="H471" s="803"/>
      <c r="I471" s="995"/>
      <c r="J471" s="801"/>
      <c r="K471" s="801"/>
      <c r="L471" s="890"/>
      <c r="M471" s="801"/>
      <c r="N471" s="801"/>
      <c r="O471" s="801"/>
      <c r="P471" s="890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</row>
    <row r="472" spans="1:26" ht="15.75" customHeight="1">
      <c r="A472" s="801"/>
      <c r="B472" s="801"/>
      <c r="C472" s="801"/>
      <c r="D472" s="801"/>
      <c r="E472" s="802"/>
      <c r="F472" s="802"/>
      <c r="G472" s="803"/>
      <c r="H472" s="803"/>
      <c r="I472" s="995"/>
      <c r="J472" s="801"/>
      <c r="K472" s="801"/>
      <c r="L472" s="890"/>
      <c r="M472" s="801"/>
      <c r="N472" s="801"/>
      <c r="O472" s="801"/>
      <c r="P472" s="890"/>
      <c r="Q472" s="801"/>
      <c r="R472" s="801"/>
      <c r="S472" s="801"/>
      <c r="T472" s="801"/>
      <c r="U472" s="801"/>
      <c r="V472" s="801"/>
      <c r="W472" s="801"/>
      <c r="X472" s="801"/>
      <c r="Y472" s="801"/>
      <c r="Z472" s="801"/>
    </row>
    <row r="473" spans="1:26" ht="15.75" customHeight="1">
      <c r="A473" s="801"/>
      <c r="B473" s="801"/>
      <c r="C473" s="801"/>
      <c r="D473" s="801"/>
      <c r="E473" s="802"/>
      <c r="F473" s="802"/>
      <c r="G473" s="803"/>
      <c r="H473" s="803"/>
      <c r="I473" s="995"/>
      <c r="J473" s="801"/>
      <c r="K473" s="801"/>
      <c r="L473" s="890"/>
      <c r="M473" s="801"/>
      <c r="N473" s="801"/>
      <c r="O473" s="801"/>
      <c r="P473" s="890"/>
      <c r="Q473" s="801"/>
      <c r="R473" s="801"/>
      <c r="S473" s="801"/>
      <c r="T473" s="801"/>
      <c r="U473" s="801"/>
      <c r="V473" s="801"/>
      <c r="W473" s="801"/>
      <c r="X473" s="801"/>
      <c r="Y473" s="801"/>
      <c r="Z473" s="801"/>
    </row>
    <row r="474" spans="1:26" ht="15.75" customHeight="1">
      <c r="A474" s="801"/>
      <c r="B474" s="801"/>
      <c r="C474" s="801"/>
      <c r="D474" s="801"/>
      <c r="E474" s="802"/>
      <c r="F474" s="802"/>
      <c r="G474" s="803"/>
      <c r="H474" s="803"/>
      <c r="I474" s="995"/>
      <c r="J474" s="801"/>
      <c r="K474" s="801"/>
      <c r="L474" s="890"/>
      <c r="M474" s="801"/>
      <c r="N474" s="801"/>
      <c r="O474" s="801"/>
      <c r="P474" s="890"/>
      <c r="Q474" s="801"/>
      <c r="R474" s="801"/>
      <c r="S474" s="801"/>
      <c r="T474" s="801"/>
      <c r="U474" s="801"/>
      <c r="V474" s="801"/>
      <c r="W474" s="801"/>
      <c r="X474" s="801"/>
      <c r="Y474" s="801"/>
      <c r="Z474" s="801"/>
    </row>
    <row r="475" spans="1:26" ht="15.75" customHeight="1">
      <c r="A475" s="801"/>
      <c r="B475" s="801"/>
      <c r="C475" s="801"/>
      <c r="D475" s="801"/>
      <c r="E475" s="802"/>
      <c r="F475" s="802"/>
      <c r="G475" s="803"/>
      <c r="H475" s="803"/>
      <c r="I475" s="995"/>
      <c r="J475" s="801"/>
      <c r="K475" s="801"/>
      <c r="L475" s="890"/>
      <c r="M475" s="801"/>
      <c r="N475" s="801"/>
      <c r="O475" s="801"/>
      <c r="P475" s="890"/>
      <c r="Q475" s="801"/>
      <c r="R475" s="801"/>
      <c r="S475" s="801"/>
      <c r="T475" s="801"/>
      <c r="U475" s="801"/>
      <c r="V475" s="801"/>
      <c r="W475" s="801"/>
      <c r="X475" s="801"/>
      <c r="Y475" s="801"/>
      <c r="Z475" s="801"/>
    </row>
    <row r="476" spans="1:26" ht="15.75" customHeight="1">
      <c r="A476" s="801"/>
      <c r="B476" s="801"/>
      <c r="C476" s="801"/>
      <c r="D476" s="801"/>
      <c r="E476" s="802"/>
      <c r="F476" s="802"/>
      <c r="G476" s="803"/>
      <c r="H476" s="803"/>
      <c r="I476" s="995"/>
      <c r="J476" s="801"/>
      <c r="K476" s="801"/>
      <c r="L476" s="890"/>
      <c r="M476" s="801"/>
      <c r="N476" s="801"/>
      <c r="O476" s="801"/>
      <c r="P476" s="890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</row>
    <row r="477" spans="1:26" ht="15.75" customHeight="1">
      <c r="A477" s="801"/>
      <c r="B477" s="801"/>
      <c r="C477" s="801"/>
      <c r="D477" s="801"/>
      <c r="E477" s="802"/>
      <c r="F477" s="802"/>
      <c r="G477" s="803"/>
      <c r="H477" s="803"/>
      <c r="I477" s="995"/>
      <c r="J477" s="801"/>
      <c r="K477" s="801"/>
      <c r="L477" s="890"/>
      <c r="M477" s="801"/>
      <c r="N477" s="801"/>
      <c r="O477" s="801"/>
      <c r="P477" s="890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</row>
    <row r="478" spans="1:26" ht="15.75" customHeight="1">
      <c r="A478" s="801"/>
      <c r="B478" s="801"/>
      <c r="C478" s="801"/>
      <c r="D478" s="801"/>
      <c r="E478" s="802"/>
      <c r="F478" s="802"/>
      <c r="G478" s="803"/>
      <c r="H478" s="803"/>
      <c r="I478" s="995"/>
      <c r="J478" s="801"/>
      <c r="K478" s="801"/>
      <c r="L478" s="890"/>
      <c r="M478" s="801"/>
      <c r="N478" s="801"/>
      <c r="O478" s="801"/>
      <c r="P478" s="890"/>
      <c r="Q478" s="801"/>
      <c r="R478" s="801"/>
      <c r="S478" s="801"/>
      <c r="T478" s="801"/>
      <c r="U478" s="801"/>
      <c r="V478" s="801"/>
      <c r="W478" s="801"/>
      <c r="X478" s="801"/>
      <c r="Y478" s="801"/>
      <c r="Z478" s="801"/>
    </row>
    <row r="479" spans="1:26" ht="15.75" customHeight="1">
      <c r="A479" s="801"/>
      <c r="B479" s="801"/>
      <c r="C479" s="801"/>
      <c r="D479" s="801"/>
      <c r="E479" s="802"/>
      <c r="F479" s="802"/>
      <c r="G479" s="803"/>
      <c r="H479" s="803"/>
      <c r="I479" s="995"/>
      <c r="J479" s="801"/>
      <c r="K479" s="801"/>
      <c r="L479" s="890"/>
      <c r="M479" s="801"/>
      <c r="N479" s="801"/>
      <c r="O479" s="801"/>
      <c r="P479" s="890"/>
      <c r="Q479" s="801"/>
      <c r="R479" s="801"/>
      <c r="S479" s="801"/>
      <c r="T479" s="801"/>
      <c r="U479" s="801"/>
      <c r="V479" s="801"/>
      <c r="W479" s="801"/>
      <c r="X479" s="801"/>
      <c r="Y479" s="801"/>
      <c r="Z479" s="801"/>
    </row>
    <row r="480" spans="1:26" ht="15.75" customHeight="1">
      <c r="A480" s="801"/>
      <c r="B480" s="801"/>
      <c r="C480" s="801"/>
      <c r="D480" s="801"/>
      <c r="E480" s="802"/>
      <c r="F480" s="802"/>
      <c r="G480" s="803"/>
      <c r="H480" s="803"/>
      <c r="I480" s="995"/>
      <c r="J480" s="801"/>
      <c r="K480" s="801"/>
      <c r="L480" s="890"/>
      <c r="M480" s="801"/>
      <c r="N480" s="801"/>
      <c r="O480" s="801"/>
      <c r="P480" s="890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</row>
    <row r="481" spans="1:26" ht="15.75" customHeight="1">
      <c r="A481" s="801"/>
      <c r="B481" s="801"/>
      <c r="C481" s="801"/>
      <c r="D481" s="801"/>
      <c r="E481" s="802"/>
      <c r="F481" s="802"/>
      <c r="G481" s="803"/>
      <c r="H481" s="803"/>
      <c r="I481" s="995"/>
      <c r="J481" s="801"/>
      <c r="K481" s="801"/>
      <c r="L481" s="890"/>
      <c r="M481" s="801"/>
      <c r="N481" s="801"/>
      <c r="O481" s="801"/>
      <c r="P481" s="890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</row>
    <row r="482" spans="1:26" ht="15.75" customHeight="1">
      <c r="A482" s="801"/>
      <c r="B482" s="801"/>
      <c r="C482" s="801"/>
      <c r="D482" s="801"/>
      <c r="E482" s="802"/>
      <c r="F482" s="802"/>
      <c r="G482" s="803"/>
      <c r="H482" s="803"/>
      <c r="I482" s="995"/>
      <c r="J482" s="801"/>
      <c r="K482" s="801"/>
      <c r="L482" s="890"/>
      <c r="M482" s="801"/>
      <c r="N482" s="801"/>
      <c r="O482" s="801"/>
      <c r="P482" s="890"/>
      <c r="Q482" s="801"/>
      <c r="R482" s="801"/>
      <c r="S482" s="801"/>
      <c r="T482" s="801"/>
      <c r="U482" s="801"/>
      <c r="V482" s="801"/>
      <c r="W482" s="801"/>
      <c r="X482" s="801"/>
      <c r="Y482" s="801"/>
      <c r="Z482" s="801"/>
    </row>
    <row r="483" spans="1:26" ht="15.75" customHeight="1">
      <c r="A483" s="801"/>
      <c r="B483" s="801"/>
      <c r="C483" s="801"/>
      <c r="D483" s="801"/>
      <c r="E483" s="802"/>
      <c r="F483" s="802"/>
      <c r="G483" s="803"/>
      <c r="H483" s="803"/>
      <c r="I483" s="995"/>
      <c r="J483" s="801"/>
      <c r="K483" s="801"/>
      <c r="L483" s="890"/>
      <c r="M483" s="801"/>
      <c r="N483" s="801"/>
      <c r="O483" s="801"/>
      <c r="P483" s="890"/>
      <c r="Q483" s="801"/>
      <c r="R483" s="801"/>
      <c r="S483" s="801"/>
      <c r="T483" s="801"/>
      <c r="U483" s="801"/>
      <c r="V483" s="801"/>
      <c r="W483" s="801"/>
      <c r="X483" s="801"/>
      <c r="Y483" s="801"/>
      <c r="Z483" s="801"/>
    </row>
    <row r="484" spans="1:26" ht="15.75" customHeight="1">
      <c r="A484" s="801"/>
      <c r="B484" s="801"/>
      <c r="C484" s="801"/>
      <c r="D484" s="801"/>
      <c r="E484" s="802"/>
      <c r="F484" s="802"/>
      <c r="G484" s="803"/>
      <c r="H484" s="803"/>
      <c r="I484" s="995"/>
      <c r="J484" s="801"/>
      <c r="K484" s="801"/>
      <c r="L484" s="890"/>
      <c r="M484" s="801"/>
      <c r="N484" s="801"/>
      <c r="O484" s="801"/>
      <c r="P484" s="890"/>
      <c r="Q484" s="801"/>
      <c r="R484" s="801"/>
      <c r="S484" s="801"/>
      <c r="T484" s="801"/>
      <c r="U484" s="801"/>
      <c r="V484" s="801"/>
      <c r="W484" s="801"/>
      <c r="X484" s="801"/>
      <c r="Y484" s="801"/>
      <c r="Z484" s="801"/>
    </row>
    <row r="485" spans="1:26" ht="15.75" customHeight="1">
      <c r="A485" s="801"/>
      <c r="B485" s="801"/>
      <c r="C485" s="801"/>
      <c r="D485" s="801"/>
      <c r="E485" s="802"/>
      <c r="F485" s="802"/>
      <c r="G485" s="803"/>
      <c r="H485" s="803"/>
      <c r="I485" s="995"/>
      <c r="J485" s="801"/>
      <c r="K485" s="801"/>
      <c r="L485" s="890"/>
      <c r="M485" s="801"/>
      <c r="N485" s="801"/>
      <c r="O485" s="801"/>
      <c r="P485" s="890"/>
      <c r="Q485" s="801"/>
      <c r="R485" s="801"/>
      <c r="S485" s="801"/>
      <c r="T485" s="801"/>
      <c r="U485" s="801"/>
      <c r="V485" s="801"/>
      <c r="W485" s="801"/>
      <c r="X485" s="801"/>
      <c r="Y485" s="801"/>
      <c r="Z485" s="801"/>
    </row>
    <row r="486" spans="1:26" ht="15.75" customHeight="1">
      <c r="A486" s="801"/>
      <c r="B486" s="801"/>
      <c r="C486" s="801"/>
      <c r="D486" s="801"/>
      <c r="E486" s="802"/>
      <c r="F486" s="802"/>
      <c r="G486" s="803"/>
      <c r="H486" s="803"/>
      <c r="I486" s="995"/>
      <c r="J486" s="801"/>
      <c r="K486" s="801"/>
      <c r="L486" s="890"/>
      <c r="M486" s="801"/>
      <c r="N486" s="801"/>
      <c r="O486" s="801"/>
      <c r="P486" s="890"/>
      <c r="Q486" s="801"/>
      <c r="R486" s="801"/>
      <c r="S486" s="801"/>
      <c r="T486" s="801"/>
      <c r="U486" s="801"/>
      <c r="V486" s="801"/>
      <c r="W486" s="801"/>
      <c r="X486" s="801"/>
      <c r="Y486" s="801"/>
      <c r="Z486" s="801"/>
    </row>
    <row r="487" spans="1:26" ht="15.75" customHeight="1">
      <c r="A487" s="801"/>
      <c r="B487" s="801"/>
      <c r="C487" s="801"/>
      <c r="D487" s="801"/>
      <c r="E487" s="802"/>
      <c r="F487" s="802"/>
      <c r="G487" s="803"/>
      <c r="H487" s="803"/>
      <c r="I487" s="995"/>
      <c r="J487" s="801"/>
      <c r="K487" s="801"/>
      <c r="L487" s="890"/>
      <c r="M487" s="801"/>
      <c r="N487" s="801"/>
      <c r="O487" s="801"/>
      <c r="P487" s="890"/>
      <c r="Q487" s="801"/>
      <c r="R487" s="801"/>
      <c r="S487" s="801"/>
      <c r="T487" s="801"/>
      <c r="U487" s="801"/>
      <c r="V487" s="801"/>
      <c r="W487" s="801"/>
      <c r="X487" s="801"/>
      <c r="Y487" s="801"/>
      <c r="Z487" s="801"/>
    </row>
    <row r="488" spans="1:26" ht="15.75" customHeight="1">
      <c r="A488" s="801"/>
      <c r="B488" s="801"/>
      <c r="C488" s="801"/>
      <c r="D488" s="801"/>
      <c r="E488" s="802"/>
      <c r="F488" s="802"/>
      <c r="G488" s="803"/>
      <c r="H488" s="803"/>
      <c r="I488" s="995"/>
      <c r="J488" s="801"/>
      <c r="K488" s="801"/>
      <c r="L488" s="890"/>
      <c r="M488" s="801"/>
      <c r="N488" s="801"/>
      <c r="O488" s="801"/>
      <c r="P488" s="890"/>
      <c r="Q488" s="801"/>
      <c r="R488" s="801"/>
      <c r="S488" s="801"/>
      <c r="T488" s="801"/>
      <c r="U488" s="801"/>
      <c r="V488" s="801"/>
      <c r="W488" s="801"/>
      <c r="X488" s="801"/>
      <c r="Y488" s="801"/>
      <c r="Z488" s="801"/>
    </row>
    <row r="489" spans="1:26" ht="15.75" customHeight="1">
      <c r="A489" s="801"/>
      <c r="B489" s="801"/>
      <c r="C489" s="801"/>
      <c r="D489" s="801"/>
      <c r="E489" s="802"/>
      <c r="F489" s="802"/>
      <c r="G489" s="803"/>
      <c r="H489" s="803"/>
      <c r="I489" s="995"/>
      <c r="J489" s="801"/>
      <c r="K489" s="801"/>
      <c r="L489" s="890"/>
      <c r="M489" s="801"/>
      <c r="N489" s="801"/>
      <c r="O489" s="801"/>
      <c r="P489" s="890"/>
      <c r="Q489" s="801"/>
      <c r="R489" s="801"/>
      <c r="S489" s="801"/>
      <c r="T489" s="801"/>
      <c r="U489" s="801"/>
      <c r="V489" s="801"/>
      <c r="W489" s="801"/>
      <c r="X489" s="801"/>
      <c r="Y489" s="801"/>
      <c r="Z489" s="801"/>
    </row>
    <row r="490" spans="1:26" ht="15.75" customHeight="1">
      <c r="A490" s="801"/>
      <c r="B490" s="801"/>
      <c r="C490" s="801"/>
      <c r="D490" s="801"/>
      <c r="E490" s="802"/>
      <c r="F490" s="802"/>
      <c r="G490" s="803"/>
      <c r="H490" s="803"/>
      <c r="I490" s="995"/>
      <c r="J490" s="801"/>
      <c r="K490" s="801"/>
      <c r="L490" s="890"/>
      <c r="M490" s="801"/>
      <c r="N490" s="801"/>
      <c r="O490" s="801"/>
      <c r="P490" s="890"/>
      <c r="Q490" s="801"/>
      <c r="R490" s="801"/>
      <c r="S490" s="801"/>
      <c r="T490" s="801"/>
      <c r="U490" s="801"/>
      <c r="V490" s="801"/>
      <c r="W490" s="801"/>
      <c r="X490" s="801"/>
      <c r="Y490" s="801"/>
      <c r="Z490" s="801"/>
    </row>
    <row r="491" spans="1:26" ht="15.75" customHeight="1">
      <c r="A491" s="801"/>
      <c r="B491" s="801"/>
      <c r="C491" s="801"/>
      <c r="D491" s="801"/>
      <c r="E491" s="802"/>
      <c r="F491" s="802"/>
      <c r="G491" s="803"/>
      <c r="H491" s="803"/>
      <c r="I491" s="995"/>
      <c r="J491" s="801"/>
      <c r="K491" s="801"/>
      <c r="L491" s="890"/>
      <c r="M491" s="801"/>
      <c r="N491" s="801"/>
      <c r="O491" s="801"/>
      <c r="P491" s="890"/>
      <c r="Q491" s="801"/>
      <c r="R491" s="801"/>
      <c r="S491" s="801"/>
      <c r="T491" s="801"/>
      <c r="U491" s="801"/>
      <c r="V491" s="801"/>
      <c r="W491" s="801"/>
      <c r="X491" s="801"/>
      <c r="Y491" s="801"/>
      <c r="Z491" s="801"/>
    </row>
    <row r="492" spans="1:26" ht="15.75" customHeight="1">
      <c r="A492" s="801"/>
      <c r="B492" s="801"/>
      <c r="C492" s="801"/>
      <c r="D492" s="801"/>
      <c r="E492" s="802"/>
      <c r="F492" s="802"/>
      <c r="G492" s="803"/>
      <c r="H492" s="803"/>
      <c r="I492" s="995"/>
      <c r="J492" s="801"/>
      <c r="K492" s="801"/>
      <c r="L492" s="890"/>
      <c r="M492" s="801"/>
      <c r="N492" s="801"/>
      <c r="O492" s="801"/>
      <c r="P492" s="890"/>
      <c r="Q492" s="801"/>
      <c r="R492" s="801"/>
      <c r="S492" s="801"/>
      <c r="T492" s="801"/>
      <c r="U492" s="801"/>
      <c r="V492" s="801"/>
      <c r="W492" s="801"/>
      <c r="X492" s="801"/>
      <c r="Y492" s="801"/>
      <c r="Z492" s="801"/>
    </row>
    <row r="493" spans="1:26" ht="15.75" customHeight="1">
      <c r="A493" s="801"/>
      <c r="B493" s="801"/>
      <c r="C493" s="801"/>
      <c r="D493" s="801"/>
      <c r="E493" s="802"/>
      <c r="F493" s="802"/>
      <c r="G493" s="803"/>
      <c r="H493" s="803"/>
      <c r="I493" s="995"/>
      <c r="J493" s="801"/>
      <c r="K493" s="801"/>
      <c r="L493" s="890"/>
      <c r="M493" s="801"/>
      <c r="N493" s="801"/>
      <c r="O493" s="801"/>
      <c r="P493" s="890"/>
      <c r="Q493" s="801"/>
      <c r="R493" s="801"/>
      <c r="S493" s="801"/>
      <c r="T493" s="801"/>
      <c r="U493" s="801"/>
      <c r="V493" s="801"/>
      <c r="W493" s="801"/>
      <c r="X493" s="801"/>
      <c r="Y493" s="801"/>
      <c r="Z493" s="801"/>
    </row>
    <row r="494" spans="1:26" ht="15.75" customHeight="1">
      <c r="A494" s="801"/>
      <c r="B494" s="801"/>
      <c r="C494" s="801"/>
      <c r="D494" s="801"/>
      <c r="E494" s="802"/>
      <c r="F494" s="802"/>
      <c r="G494" s="803"/>
      <c r="H494" s="803"/>
      <c r="I494" s="995"/>
      <c r="J494" s="801"/>
      <c r="K494" s="801"/>
      <c r="L494" s="890"/>
      <c r="M494" s="801"/>
      <c r="N494" s="801"/>
      <c r="O494" s="801"/>
      <c r="P494" s="890"/>
      <c r="Q494" s="801"/>
      <c r="R494" s="801"/>
      <c r="S494" s="801"/>
      <c r="T494" s="801"/>
      <c r="U494" s="801"/>
      <c r="V494" s="801"/>
      <c r="W494" s="801"/>
      <c r="X494" s="801"/>
      <c r="Y494" s="801"/>
      <c r="Z494" s="801"/>
    </row>
    <row r="495" spans="1:26" ht="15.75" customHeight="1">
      <c r="A495" s="801"/>
      <c r="B495" s="801"/>
      <c r="C495" s="801"/>
      <c r="D495" s="801"/>
      <c r="E495" s="802"/>
      <c r="F495" s="802"/>
      <c r="G495" s="803"/>
      <c r="H495" s="803"/>
      <c r="I495" s="995"/>
      <c r="J495" s="801"/>
      <c r="K495" s="801"/>
      <c r="L495" s="890"/>
      <c r="M495" s="801"/>
      <c r="N495" s="801"/>
      <c r="O495" s="801"/>
      <c r="P495" s="890"/>
      <c r="Q495" s="801"/>
      <c r="R495" s="801"/>
      <c r="S495" s="801"/>
      <c r="T495" s="801"/>
      <c r="U495" s="801"/>
      <c r="V495" s="801"/>
      <c r="W495" s="801"/>
      <c r="X495" s="801"/>
      <c r="Y495" s="801"/>
      <c r="Z495" s="801"/>
    </row>
    <row r="496" spans="1:26" ht="15.75" customHeight="1">
      <c r="A496" s="801"/>
      <c r="B496" s="801"/>
      <c r="C496" s="801"/>
      <c r="D496" s="801"/>
      <c r="E496" s="802"/>
      <c r="F496" s="802"/>
      <c r="G496" s="803"/>
      <c r="H496" s="803"/>
      <c r="I496" s="995"/>
      <c r="J496" s="801"/>
      <c r="K496" s="801"/>
      <c r="L496" s="890"/>
      <c r="M496" s="801"/>
      <c r="N496" s="801"/>
      <c r="O496" s="801"/>
      <c r="P496" s="890"/>
      <c r="Q496" s="801"/>
      <c r="R496" s="801"/>
      <c r="S496" s="801"/>
      <c r="T496" s="801"/>
      <c r="U496" s="801"/>
      <c r="V496" s="801"/>
      <c r="W496" s="801"/>
      <c r="X496" s="801"/>
      <c r="Y496" s="801"/>
      <c r="Z496" s="801"/>
    </row>
    <row r="497" spans="1:26" ht="15.75" customHeight="1">
      <c r="A497" s="801"/>
      <c r="B497" s="801"/>
      <c r="C497" s="801"/>
      <c r="D497" s="801"/>
      <c r="E497" s="802"/>
      <c r="F497" s="802"/>
      <c r="G497" s="803"/>
      <c r="H497" s="803"/>
      <c r="I497" s="995"/>
      <c r="J497" s="801"/>
      <c r="K497" s="801"/>
      <c r="L497" s="890"/>
      <c r="M497" s="801"/>
      <c r="N497" s="801"/>
      <c r="O497" s="801"/>
      <c r="P497" s="890"/>
      <c r="Q497" s="801"/>
      <c r="R497" s="801"/>
      <c r="S497" s="801"/>
      <c r="T497" s="801"/>
      <c r="U497" s="801"/>
      <c r="V497" s="801"/>
      <c r="W497" s="801"/>
      <c r="X497" s="801"/>
      <c r="Y497" s="801"/>
      <c r="Z497" s="801"/>
    </row>
    <row r="498" spans="1:26" ht="15.75" customHeight="1">
      <c r="A498" s="801"/>
      <c r="B498" s="801"/>
      <c r="C498" s="801"/>
      <c r="D498" s="801"/>
      <c r="E498" s="802"/>
      <c r="F498" s="802"/>
      <c r="G498" s="803"/>
      <c r="H498" s="803"/>
      <c r="I498" s="995"/>
      <c r="J498" s="801"/>
      <c r="K498" s="801"/>
      <c r="L498" s="890"/>
      <c r="M498" s="801"/>
      <c r="N498" s="801"/>
      <c r="O498" s="801"/>
      <c r="P498" s="890"/>
      <c r="Q498" s="801"/>
      <c r="R498" s="801"/>
      <c r="S498" s="801"/>
      <c r="T498" s="801"/>
      <c r="U498" s="801"/>
      <c r="V498" s="801"/>
      <c r="W498" s="801"/>
      <c r="X498" s="801"/>
      <c r="Y498" s="801"/>
      <c r="Z498" s="801"/>
    </row>
    <row r="499" spans="1:26" ht="15.75" customHeight="1">
      <c r="A499" s="801"/>
      <c r="B499" s="801"/>
      <c r="C499" s="801"/>
      <c r="D499" s="801"/>
      <c r="E499" s="802"/>
      <c r="F499" s="802"/>
      <c r="G499" s="803"/>
      <c r="H499" s="803"/>
      <c r="I499" s="995"/>
      <c r="J499" s="801"/>
      <c r="K499" s="801"/>
      <c r="L499" s="890"/>
      <c r="M499" s="801"/>
      <c r="N499" s="801"/>
      <c r="O499" s="801"/>
      <c r="P499" s="890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</row>
    <row r="500" spans="1:26" ht="15.75" customHeight="1">
      <c r="A500" s="801"/>
      <c r="B500" s="801"/>
      <c r="C500" s="801"/>
      <c r="D500" s="801"/>
      <c r="E500" s="802"/>
      <c r="F500" s="802"/>
      <c r="G500" s="803"/>
      <c r="H500" s="803"/>
      <c r="I500" s="995"/>
      <c r="J500" s="801"/>
      <c r="K500" s="801"/>
      <c r="L500" s="890"/>
      <c r="M500" s="801"/>
      <c r="N500" s="801"/>
      <c r="O500" s="801"/>
      <c r="P500" s="890"/>
      <c r="Q500" s="801"/>
      <c r="R500" s="801"/>
      <c r="S500" s="801"/>
      <c r="T500" s="801"/>
      <c r="U500" s="801"/>
      <c r="V500" s="801"/>
      <c r="W500" s="801"/>
      <c r="X500" s="801"/>
      <c r="Y500" s="801"/>
      <c r="Z500" s="801"/>
    </row>
    <row r="501" spans="1:26" ht="15.75" customHeight="1">
      <c r="A501" s="801"/>
      <c r="B501" s="801"/>
      <c r="C501" s="801"/>
      <c r="D501" s="801"/>
      <c r="E501" s="802"/>
      <c r="F501" s="802"/>
      <c r="G501" s="803"/>
      <c r="H501" s="803"/>
      <c r="I501" s="995"/>
      <c r="J501" s="801"/>
      <c r="K501" s="801"/>
      <c r="L501" s="890"/>
      <c r="M501" s="801"/>
      <c r="N501" s="801"/>
      <c r="O501" s="801"/>
      <c r="P501" s="890"/>
      <c r="Q501" s="801"/>
      <c r="R501" s="801"/>
      <c r="S501" s="801"/>
      <c r="T501" s="801"/>
      <c r="U501" s="801"/>
      <c r="V501" s="801"/>
      <c r="W501" s="801"/>
      <c r="X501" s="801"/>
      <c r="Y501" s="801"/>
      <c r="Z501" s="801"/>
    </row>
    <row r="502" spans="1:26" ht="15.75" customHeight="1">
      <c r="A502" s="801"/>
      <c r="B502" s="801"/>
      <c r="C502" s="801"/>
      <c r="D502" s="801"/>
      <c r="E502" s="802"/>
      <c r="F502" s="802"/>
      <c r="G502" s="803"/>
      <c r="H502" s="803"/>
      <c r="I502" s="995"/>
      <c r="J502" s="801"/>
      <c r="K502" s="801"/>
      <c r="L502" s="890"/>
      <c r="M502" s="801"/>
      <c r="N502" s="801"/>
      <c r="O502" s="801"/>
      <c r="P502" s="890"/>
      <c r="Q502" s="801"/>
      <c r="R502" s="801"/>
      <c r="S502" s="801"/>
      <c r="T502" s="801"/>
      <c r="U502" s="801"/>
      <c r="V502" s="801"/>
      <c r="W502" s="801"/>
      <c r="X502" s="801"/>
      <c r="Y502" s="801"/>
      <c r="Z502" s="801"/>
    </row>
    <row r="503" spans="1:26" ht="15.75" customHeight="1">
      <c r="A503" s="801"/>
      <c r="B503" s="801"/>
      <c r="C503" s="801"/>
      <c r="D503" s="801"/>
      <c r="E503" s="802"/>
      <c r="F503" s="802"/>
      <c r="G503" s="803"/>
      <c r="H503" s="803"/>
      <c r="I503" s="995"/>
      <c r="J503" s="801"/>
      <c r="K503" s="801"/>
      <c r="L503" s="890"/>
      <c r="M503" s="801"/>
      <c r="N503" s="801"/>
      <c r="O503" s="801"/>
      <c r="P503" s="890"/>
      <c r="Q503" s="801"/>
      <c r="R503" s="801"/>
      <c r="S503" s="801"/>
      <c r="T503" s="801"/>
      <c r="U503" s="801"/>
      <c r="V503" s="801"/>
      <c r="W503" s="801"/>
      <c r="X503" s="801"/>
      <c r="Y503" s="801"/>
      <c r="Z503" s="801"/>
    </row>
    <row r="504" spans="1:26" ht="15.75" customHeight="1">
      <c r="A504" s="801"/>
      <c r="B504" s="801"/>
      <c r="C504" s="801"/>
      <c r="D504" s="801"/>
      <c r="E504" s="802"/>
      <c r="F504" s="802"/>
      <c r="G504" s="803"/>
      <c r="H504" s="803"/>
      <c r="I504" s="995"/>
      <c r="J504" s="801"/>
      <c r="K504" s="801"/>
      <c r="L504" s="890"/>
      <c r="M504" s="801"/>
      <c r="N504" s="801"/>
      <c r="O504" s="801"/>
      <c r="P504" s="890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</row>
    <row r="505" spans="1:26" ht="15.75" customHeight="1">
      <c r="A505" s="801"/>
      <c r="B505" s="801"/>
      <c r="C505" s="801"/>
      <c r="D505" s="801"/>
      <c r="E505" s="802"/>
      <c r="F505" s="802"/>
      <c r="G505" s="803"/>
      <c r="H505" s="803"/>
      <c r="I505" s="995"/>
      <c r="J505" s="801"/>
      <c r="K505" s="801"/>
      <c r="L505" s="890"/>
      <c r="M505" s="801"/>
      <c r="N505" s="801"/>
      <c r="O505" s="801"/>
      <c r="P505" s="890"/>
      <c r="Q505" s="801"/>
      <c r="R505" s="801"/>
      <c r="S505" s="801"/>
      <c r="T505" s="801"/>
      <c r="U505" s="801"/>
      <c r="V505" s="801"/>
      <c r="W505" s="801"/>
      <c r="X505" s="801"/>
      <c r="Y505" s="801"/>
      <c r="Z505" s="801"/>
    </row>
    <row r="506" spans="1:26" ht="15.75" customHeight="1">
      <c r="A506" s="801"/>
      <c r="B506" s="801"/>
      <c r="C506" s="801"/>
      <c r="D506" s="801"/>
      <c r="E506" s="802"/>
      <c r="F506" s="802"/>
      <c r="G506" s="803"/>
      <c r="H506" s="803"/>
      <c r="I506" s="995"/>
      <c r="J506" s="801"/>
      <c r="K506" s="801"/>
      <c r="L506" s="890"/>
      <c r="M506" s="801"/>
      <c r="N506" s="801"/>
      <c r="O506" s="801"/>
      <c r="P506" s="890"/>
      <c r="Q506" s="801"/>
      <c r="R506" s="801"/>
      <c r="S506" s="801"/>
      <c r="T506" s="801"/>
      <c r="U506" s="801"/>
      <c r="V506" s="801"/>
      <c r="W506" s="801"/>
      <c r="X506" s="801"/>
      <c r="Y506" s="801"/>
      <c r="Z506" s="801"/>
    </row>
    <row r="507" spans="1:26" ht="15.75" customHeight="1">
      <c r="A507" s="801"/>
      <c r="B507" s="801"/>
      <c r="C507" s="801"/>
      <c r="D507" s="801"/>
      <c r="E507" s="802"/>
      <c r="F507" s="802"/>
      <c r="G507" s="803"/>
      <c r="H507" s="803"/>
      <c r="I507" s="995"/>
      <c r="J507" s="801"/>
      <c r="K507" s="801"/>
      <c r="L507" s="890"/>
      <c r="M507" s="801"/>
      <c r="N507" s="801"/>
      <c r="O507" s="801"/>
      <c r="P507" s="890"/>
      <c r="Q507" s="801"/>
      <c r="R507" s="801"/>
      <c r="S507" s="801"/>
      <c r="T507" s="801"/>
      <c r="U507" s="801"/>
      <c r="V507" s="801"/>
      <c r="W507" s="801"/>
      <c r="X507" s="801"/>
      <c r="Y507" s="801"/>
      <c r="Z507" s="801"/>
    </row>
    <row r="508" spans="1:26" ht="15.75" customHeight="1">
      <c r="A508" s="801"/>
      <c r="B508" s="801"/>
      <c r="C508" s="801"/>
      <c r="D508" s="801"/>
      <c r="E508" s="802"/>
      <c r="F508" s="802"/>
      <c r="G508" s="803"/>
      <c r="H508" s="803"/>
      <c r="I508" s="995"/>
      <c r="J508" s="801"/>
      <c r="K508" s="801"/>
      <c r="L508" s="890"/>
      <c r="M508" s="801"/>
      <c r="N508" s="801"/>
      <c r="O508" s="801"/>
      <c r="P508" s="890"/>
      <c r="Q508" s="801"/>
      <c r="R508" s="801"/>
      <c r="S508" s="801"/>
      <c r="T508" s="801"/>
      <c r="U508" s="801"/>
      <c r="V508" s="801"/>
      <c r="W508" s="801"/>
      <c r="X508" s="801"/>
      <c r="Y508" s="801"/>
      <c r="Z508" s="801"/>
    </row>
    <row r="509" spans="1:26" ht="15.75" customHeight="1">
      <c r="A509" s="801"/>
      <c r="B509" s="801"/>
      <c r="C509" s="801"/>
      <c r="D509" s="801"/>
      <c r="E509" s="802"/>
      <c r="F509" s="802"/>
      <c r="G509" s="803"/>
      <c r="H509" s="803"/>
      <c r="I509" s="995"/>
      <c r="J509" s="801"/>
      <c r="K509" s="801"/>
      <c r="L509" s="890"/>
      <c r="M509" s="801"/>
      <c r="N509" s="801"/>
      <c r="O509" s="801"/>
      <c r="P509" s="890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</row>
    <row r="510" spans="1:26" ht="15.75" customHeight="1">
      <c r="A510" s="801"/>
      <c r="B510" s="801"/>
      <c r="C510" s="801"/>
      <c r="D510" s="801"/>
      <c r="E510" s="802"/>
      <c r="F510" s="802"/>
      <c r="G510" s="803"/>
      <c r="H510" s="803"/>
      <c r="I510" s="995"/>
      <c r="J510" s="801"/>
      <c r="K510" s="801"/>
      <c r="L510" s="890"/>
      <c r="M510" s="801"/>
      <c r="N510" s="801"/>
      <c r="O510" s="801"/>
      <c r="P510" s="890"/>
      <c r="Q510" s="801"/>
      <c r="R510" s="801"/>
      <c r="S510" s="801"/>
      <c r="T510" s="801"/>
      <c r="U510" s="801"/>
      <c r="V510" s="801"/>
      <c r="W510" s="801"/>
      <c r="X510" s="801"/>
      <c r="Y510" s="801"/>
      <c r="Z510" s="801"/>
    </row>
    <row r="511" spans="1:26" ht="15.75" customHeight="1">
      <c r="A511" s="801"/>
      <c r="B511" s="801"/>
      <c r="C511" s="801"/>
      <c r="D511" s="801"/>
      <c r="E511" s="802"/>
      <c r="F511" s="802"/>
      <c r="G511" s="803"/>
      <c r="H511" s="803"/>
      <c r="I511" s="995"/>
      <c r="J511" s="801"/>
      <c r="K511" s="801"/>
      <c r="L511" s="890"/>
      <c r="M511" s="801"/>
      <c r="N511" s="801"/>
      <c r="O511" s="801"/>
      <c r="P511" s="890"/>
      <c r="Q511" s="801"/>
      <c r="R511" s="801"/>
      <c r="S511" s="801"/>
      <c r="T511" s="801"/>
      <c r="U511" s="801"/>
      <c r="V511" s="801"/>
      <c r="W511" s="801"/>
      <c r="X511" s="801"/>
      <c r="Y511" s="801"/>
      <c r="Z511" s="801"/>
    </row>
    <row r="512" spans="1:26" ht="15.75" customHeight="1">
      <c r="A512" s="801"/>
      <c r="B512" s="801"/>
      <c r="C512" s="801"/>
      <c r="D512" s="801"/>
      <c r="E512" s="802"/>
      <c r="F512" s="802"/>
      <c r="G512" s="803"/>
      <c r="H512" s="803"/>
      <c r="I512" s="995"/>
      <c r="J512" s="801"/>
      <c r="K512" s="801"/>
      <c r="L512" s="890"/>
      <c r="M512" s="801"/>
      <c r="N512" s="801"/>
      <c r="O512" s="801"/>
      <c r="P512" s="890"/>
      <c r="Q512" s="801"/>
      <c r="R512" s="801"/>
      <c r="S512" s="801"/>
      <c r="T512" s="801"/>
      <c r="U512" s="801"/>
      <c r="V512" s="801"/>
      <c r="W512" s="801"/>
      <c r="X512" s="801"/>
      <c r="Y512" s="801"/>
      <c r="Z512" s="801"/>
    </row>
    <row r="513" spans="1:26" ht="15.75" customHeight="1">
      <c r="A513" s="801"/>
      <c r="B513" s="801"/>
      <c r="C513" s="801"/>
      <c r="D513" s="801"/>
      <c r="E513" s="802"/>
      <c r="F513" s="802"/>
      <c r="G513" s="803"/>
      <c r="H513" s="803"/>
      <c r="I513" s="995"/>
      <c r="J513" s="801"/>
      <c r="K513" s="801"/>
      <c r="L513" s="890"/>
      <c r="M513" s="801"/>
      <c r="N513" s="801"/>
      <c r="O513" s="801"/>
      <c r="P513" s="890"/>
      <c r="Q513" s="801"/>
      <c r="R513" s="801"/>
      <c r="S513" s="801"/>
      <c r="T513" s="801"/>
      <c r="U513" s="801"/>
      <c r="V513" s="801"/>
      <c r="W513" s="801"/>
      <c r="X513" s="801"/>
      <c r="Y513" s="801"/>
      <c r="Z513" s="801"/>
    </row>
    <row r="514" spans="1:26" ht="15.75" customHeight="1">
      <c r="A514" s="801"/>
      <c r="B514" s="801"/>
      <c r="C514" s="801"/>
      <c r="D514" s="801"/>
      <c r="E514" s="802"/>
      <c r="F514" s="802"/>
      <c r="G514" s="803"/>
      <c r="H514" s="803"/>
      <c r="I514" s="995"/>
      <c r="J514" s="801"/>
      <c r="K514" s="801"/>
      <c r="L514" s="890"/>
      <c r="M514" s="801"/>
      <c r="N514" s="801"/>
      <c r="O514" s="801"/>
      <c r="P514" s="890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</row>
    <row r="515" spans="1:26" ht="15.75" customHeight="1">
      <c r="A515" s="801"/>
      <c r="B515" s="801"/>
      <c r="C515" s="801"/>
      <c r="D515" s="801"/>
      <c r="E515" s="802"/>
      <c r="F515" s="802"/>
      <c r="G515" s="803"/>
      <c r="H515" s="803"/>
      <c r="I515" s="995"/>
      <c r="J515" s="801"/>
      <c r="K515" s="801"/>
      <c r="L515" s="890"/>
      <c r="M515" s="801"/>
      <c r="N515" s="801"/>
      <c r="O515" s="801"/>
      <c r="P515" s="890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</row>
    <row r="516" spans="1:26" ht="15.75" customHeight="1">
      <c r="A516" s="801"/>
      <c r="B516" s="801"/>
      <c r="C516" s="801"/>
      <c r="D516" s="801"/>
      <c r="E516" s="802"/>
      <c r="F516" s="802"/>
      <c r="G516" s="803"/>
      <c r="H516" s="803"/>
      <c r="I516" s="995"/>
      <c r="J516" s="801"/>
      <c r="K516" s="801"/>
      <c r="L516" s="890"/>
      <c r="M516" s="801"/>
      <c r="N516" s="801"/>
      <c r="O516" s="801"/>
      <c r="P516" s="890"/>
      <c r="Q516" s="801"/>
      <c r="R516" s="801"/>
      <c r="S516" s="801"/>
      <c r="T516" s="801"/>
      <c r="U516" s="801"/>
      <c r="V516" s="801"/>
      <c r="W516" s="801"/>
      <c r="X516" s="801"/>
      <c r="Y516" s="801"/>
      <c r="Z516" s="801"/>
    </row>
    <row r="517" spans="1:26" ht="15.75" customHeight="1">
      <c r="A517" s="801"/>
      <c r="B517" s="801"/>
      <c r="C517" s="801"/>
      <c r="D517" s="801"/>
      <c r="E517" s="802"/>
      <c r="F517" s="802"/>
      <c r="G517" s="803"/>
      <c r="H517" s="803"/>
      <c r="I517" s="995"/>
      <c r="J517" s="801"/>
      <c r="K517" s="801"/>
      <c r="L517" s="890"/>
      <c r="M517" s="801"/>
      <c r="N517" s="801"/>
      <c r="O517" s="801"/>
      <c r="P517" s="890"/>
      <c r="Q517" s="801"/>
      <c r="R517" s="801"/>
      <c r="S517" s="801"/>
      <c r="T517" s="801"/>
      <c r="U517" s="801"/>
      <c r="V517" s="801"/>
      <c r="W517" s="801"/>
      <c r="X517" s="801"/>
      <c r="Y517" s="801"/>
      <c r="Z517" s="801"/>
    </row>
    <row r="518" spans="1:26" ht="15.75" customHeight="1">
      <c r="A518" s="801"/>
      <c r="B518" s="801"/>
      <c r="C518" s="801"/>
      <c r="D518" s="801"/>
      <c r="E518" s="802"/>
      <c r="F518" s="802"/>
      <c r="G518" s="803"/>
      <c r="H518" s="803"/>
      <c r="I518" s="995"/>
      <c r="J518" s="801"/>
      <c r="K518" s="801"/>
      <c r="L518" s="890"/>
      <c r="M518" s="801"/>
      <c r="N518" s="801"/>
      <c r="O518" s="801"/>
      <c r="P518" s="890"/>
      <c r="Q518" s="801"/>
      <c r="R518" s="801"/>
      <c r="S518" s="801"/>
      <c r="T518" s="801"/>
      <c r="U518" s="801"/>
      <c r="V518" s="801"/>
      <c r="W518" s="801"/>
      <c r="X518" s="801"/>
      <c r="Y518" s="801"/>
      <c r="Z518" s="801"/>
    </row>
    <row r="519" spans="1:26" ht="15.75" customHeight="1">
      <c r="A519" s="801"/>
      <c r="B519" s="801"/>
      <c r="C519" s="801"/>
      <c r="D519" s="801"/>
      <c r="E519" s="802"/>
      <c r="F519" s="802"/>
      <c r="G519" s="803"/>
      <c r="H519" s="803"/>
      <c r="I519" s="995"/>
      <c r="J519" s="801"/>
      <c r="K519" s="801"/>
      <c r="L519" s="890"/>
      <c r="M519" s="801"/>
      <c r="N519" s="801"/>
      <c r="O519" s="801"/>
      <c r="P519" s="890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</row>
    <row r="520" spans="1:26" ht="15.75" customHeight="1">
      <c r="A520" s="801"/>
      <c r="B520" s="801"/>
      <c r="C520" s="801"/>
      <c r="D520" s="801"/>
      <c r="E520" s="802"/>
      <c r="F520" s="802"/>
      <c r="G520" s="803"/>
      <c r="H520" s="803"/>
      <c r="I520" s="995"/>
      <c r="J520" s="801"/>
      <c r="K520" s="801"/>
      <c r="L520" s="890"/>
      <c r="M520" s="801"/>
      <c r="N520" s="801"/>
      <c r="O520" s="801"/>
      <c r="P520" s="890"/>
      <c r="Q520" s="801"/>
      <c r="R520" s="801"/>
      <c r="S520" s="801"/>
      <c r="T520" s="801"/>
      <c r="U520" s="801"/>
      <c r="V520" s="801"/>
      <c r="W520" s="801"/>
      <c r="X520" s="801"/>
      <c r="Y520" s="801"/>
      <c r="Z520" s="801"/>
    </row>
    <row r="521" spans="1:26" ht="15.75" customHeight="1">
      <c r="A521" s="801"/>
      <c r="B521" s="801"/>
      <c r="C521" s="801"/>
      <c r="D521" s="801"/>
      <c r="E521" s="802"/>
      <c r="F521" s="802"/>
      <c r="G521" s="803"/>
      <c r="H521" s="803"/>
      <c r="I521" s="995"/>
      <c r="J521" s="801"/>
      <c r="K521" s="801"/>
      <c r="L521" s="890"/>
      <c r="M521" s="801"/>
      <c r="N521" s="801"/>
      <c r="O521" s="801"/>
      <c r="P521" s="890"/>
      <c r="Q521" s="801"/>
      <c r="R521" s="801"/>
      <c r="S521" s="801"/>
      <c r="T521" s="801"/>
      <c r="U521" s="801"/>
      <c r="V521" s="801"/>
      <c r="W521" s="801"/>
      <c r="X521" s="801"/>
      <c r="Y521" s="801"/>
      <c r="Z521" s="801"/>
    </row>
    <row r="522" spans="1:26" ht="15.75" customHeight="1">
      <c r="A522" s="801"/>
      <c r="B522" s="801"/>
      <c r="C522" s="801"/>
      <c r="D522" s="801"/>
      <c r="E522" s="802"/>
      <c r="F522" s="802"/>
      <c r="G522" s="803"/>
      <c r="H522" s="803"/>
      <c r="I522" s="995"/>
      <c r="J522" s="801"/>
      <c r="K522" s="801"/>
      <c r="L522" s="890"/>
      <c r="M522" s="801"/>
      <c r="N522" s="801"/>
      <c r="O522" s="801"/>
      <c r="P522" s="890"/>
      <c r="Q522" s="801"/>
      <c r="R522" s="801"/>
      <c r="S522" s="801"/>
      <c r="T522" s="801"/>
      <c r="U522" s="801"/>
      <c r="V522" s="801"/>
      <c r="W522" s="801"/>
      <c r="X522" s="801"/>
      <c r="Y522" s="801"/>
      <c r="Z522" s="801"/>
    </row>
    <row r="523" spans="1:26" ht="15.75" customHeight="1">
      <c r="A523" s="801"/>
      <c r="B523" s="801"/>
      <c r="C523" s="801"/>
      <c r="D523" s="801"/>
      <c r="E523" s="802"/>
      <c r="F523" s="802"/>
      <c r="G523" s="803"/>
      <c r="H523" s="803"/>
      <c r="I523" s="995"/>
      <c r="J523" s="801"/>
      <c r="K523" s="801"/>
      <c r="L523" s="890"/>
      <c r="M523" s="801"/>
      <c r="N523" s="801"/>
      <c r="O523" s="801"/>
      <c r="P523" s="890"/>
      <c r="Q523" s="801"/>
      <c r="R523" s="801"/>
      <c r="S523" s="801"/>
      <c r="T523" s="801"/>
      <c r="U523" s="801"/>
      <c r="V523" s="801"/>
      <c r="W523" s="801"/>
      <c r="X523" s="801"/>
      <c r="Y523" s="801"/>
      <c r="Z523" s="801"/>
    </row>
    <row r="524" spans="1:26" ht="15.75" customHeight="1">
      <c r="A524" s="801"/>
      <c r="B524" s="801"/>
      <c r="C524" s="801"/>
      <c r="D524" s="801"/>
      <c r="E524" s="802"/>
      <c r="F524" s="802"/>
      <c r="G524" s="803"/>
      <c r="H524" s="803"/>
      <c r="I524" s="995"/>
      <c r="J524" s="801"/>
      <c r="K524" s="801"/>
      <c r="L524" s="890"/>
      <c r="M524" s="801"/>
      <c r="N524" s="801"/>
      <c r="O524" s="801"/>
      <c r="P524" s="890"/>
      <c r="Q524" s="801"/>
      <c r="R524" s="801"/>
      <c r="S524" s="801"/>
      <c r="T524" s="801"/>
      <c r="U524" s="801"/>
      <c r="V524" s="801"/>
      <c r="W524" s="801"/>
      <c r="X524" s="801"/>
      <c r="Y524" s="801"/>
      <c r="Z524" s="801"/>
    </row>
    <row r="525" spans="1:26" ht="15.75" customHeight="1">
      <c r="A525" s="801"/>
      <c r="B525" s="801"/>
      <c r="C525" s="801"/>
      <c r="D525" s="801"/>
      <c r="E525" s="802"/>
      <c r="F525" s="802"/>
      <c r="G525" s="803"/>
      <c r="H525" s="803"/>
      <c r="I525" s="995"/>
      <c r="J525" s="801"/>
      <c r="K525" s="801"/>
      <c r="L525" s="890"/>
      <c r="M525" s="801"/>
      <c r="N525" s="801"/>
      <c r="O525" s="801"/>
      <c r="P525" s="890"/>
      <c r="Q525" s="801"/>
      <c r="R525" s="801"/>
      <c r="S525" s="801"/>
      <c r="T525" s="801"/>
      <c r="U525" s="801"/>
      <c r="V525" s="801"/>
      <c r="W525" s="801"/>
      <c r="X525" s="801"/>
      <c r="Y525" s="801"/>
      <c r="Z525" s="801"/>
    </row>
    <row r="526" spans="1:26" ht="15.75" customHeight="1">
      <c r="A526" s="801"/>
      <c r="B526" s="801"/>
      <c r="C526" s="801"/>
      <c r="D526" s="801"/>
      <c r="E526" s="802"/>
      <c r="F526" s="802"/>
      <c r="G526" s="803"/>
      <c r="H526" s="803"/>
      <c r="I526" s="995"/>
      <c r="J526" s="801"/>
      <c r="K526" s="801"/>
      <c r="L526" s="890"/>
      <c r="M526" s="801"/>
      <c r="N526" s="801"/>
      <c r="O526" s="801"/>
      <c r="P526" s="890"/>
      <c r="Q526" s="801"/>
      <c r="R526" s="801"/>
      <c r="S526" s="801"/>
      <c r="T526" s="801"/>
      <c r="U526" s="801"/>
      <c r="V526" s="801"/>
      <c r="W526" s="801"/>
      <c r="X526" s="801"/>
      <c r="Y526" s="801"/>
      <c r="Z526" s="801"/>
    </row>
    <row r="527" spans="1:26" ht="15.75" customHeight="1">
      <c r="A527" s="801"/>
      <c r="B527" s="801"/>
      <c r="C527" s="801"/>
      <c r="D527" s="801"/>
      <c r="E527" s="802"/>
      <c r="F527" s="802"/>
      <c r="G527" s="803"/>
      <c r="H527" s="803"/>
      <c r="I527" s="995"/>
      <c r="J527" s="801"/>
      <c r="K527" s="801"/>
      <c r="L527" s="890"/>
      <c r="M527" s="801"/>
      <c r="N527" s="801"/>
      <c r="O527" s="801"/>
      <c r="P527" s="890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</row>
    <row r="528" spans="1:26" ht="15.75" customHeight="1">
      <c r="A528" s="801"/>
      <c r="B528" s="801"/>
      <c r="C528" s="801"/>
      <c r="D528" s="801"/>
      <c r="E528" s="802"/>
      <c r="F528" s="802"/>
      <c r="G528" s="803"/>
      <c r="H528" s="803"/>
      <c r="I528" s="995"/>
      <c r="J528" s="801"/>
      <c r="K528" s="801"/>
      <c r="L528" s="890"/>
      <c r="M528" s="801"/>
      <c r="N528" s="801"/>
      <c r="O528" s="801"/>
      <c r="P528" s="890"/>
      <c r="Q528" s="801"/>
      <c r="R528" s="801"/>
      <c r="S528" s="801"/>
      <c r="T528" s="801"/>
      <c r="U528" s="801"/>
      <c r="V528" s="801"/>
      <c r="W528" s="801"/>
      <c r="X528" s="801"/>
      <c r="Y528" s="801"/>
      <c r="Z528" s="801"/>
    </row>
    <row r="529" spans="1:26" ht="15.75" customHeight="1">
      <c r="A529" s="801"/>
      <c r="B529" s="801"/>
      <c r="C529" s="801"/>
      <c r="D529" s="801"/>
      <c r="E529" s="802"/>
      <c r="F529" s="802"/>
      <c r="G529" s="803"/>
      <c r="H529" s="803"/>
      <c r="I529" s="995"/>
      <c r="J529" s="801"/>
      <c r="K529" s="801"/>
      <c r="L529" s="890"/>
      <c r="M529" s="801"/>
      <c r="N529" s="801"/>
      <c r="O529" s="801"/>
      <c r="P529" s="890"/>
      <c r="Q529" s="801"/>
      <c r="R529" s="801"/>
      <c r="S529" s="801"/>
      <c r="T529" s="801"/>
      <c r="U529" s="801"/>
      <c r="V529" s="801"/>
      <c r="W529" s="801"/>
      <c r="X529" s="801"/>
      <c r="Y529" s="801"/>
      <c r="Z529" s="801"/>
    </row>
    <row r="530" spans="1:26" ht="15.75" customHeight="1">
      <c r="A530" s="801"/>
      <c r="B530" s="801"/>
      <c r="C530" s="801"/>
      <c r="D530" s="801"/>
      <c r="E530" s="802"/>
      <c r="F530" s="802"/>
      <c r="G530" s="803"/>
      <c r="H530" s="803"/>
      <c r="I530" s="995"/>
      <c r="J530" s="801"/>
      <c r="K530" s="801"/>
      <c r="L530" s="890"/>
      <c r="M530" s="801"/>
      <c r="N530" s="801"/>
      <c r="O530" s="801"/>
      <c r="P530" s="890"/>
      <c r="Q530" s="801"/>
      <c r="R530" s="801"/>
      <c r="S530" s="801"/>
      <c r="T530" s="801"/>
      <c r="U530" s="801"/>
      <c r="V530" s="801"/>
      <c r="W530" s="801"/>
      <c r="X530" s="801"/>
      <c r="Y530" s="801"/>
      <c r="Z530" s="801"/>
    </row>
    <row r="531" spans="1:26" ht="15.75" customHeight="1">
      <c r="A531" s="801"/>
      <c r="B531" s="801"/>
      <c r="C531" s="801"/>
      <c r="D531" s="801"/>
      <c r="E531" s="802"/>
      <c r="F531" s="802"/>
      <c r="G531" s="803"/>
      <c r="H531" s="803"/>
      <c r="I531" s="995"/>
      <c r="J531" s="801"/>
      <c r="K531" s="801"/>
      <c r="L531" s="890"/>
      <c r="M531" s="801"/>
      <c r="N531" s="801"/>
      <c r="O531" s="801"/>
      <c r="P531" s="890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</row>
    <row r="532" spans="1:26" ht="15.75" customHeight="1">
      <c r="A532" s="801"/>
      <c r="B532" s="801"/>
      <c r="C532" s="801"/>
      <c r="D532" s="801"/>
      <c r="E532" s="802"/>
      <c r="F532" s="802"/>
      <c r="G532" s="803"/>
      <c r="H532" s="803"/>
      <c r="I532" s="995"/>
      <c r="J532" s="801"/>
      <c r="K532" s="801"/>
      <c r="L532" s="890"/>
      <c r="M532" s="801"/>
      <c r="N532" s="801"/>
      <c r="O532" s="801"/>
      <c r="P532" s="890"/>
      <c r="Q532" s="801"/>
      <c r="R532" s="801"/>
      <c r="S532" s="801"/>
      <c r="T532" s="801"/>
      <c r="U532" s="801"/>
      <c r="V532" s="801"/>
      <c r="W532" s="801"/>
      <c r="X532" s="801"/>
      <c r="Y532" s="801"/>
      <c r="Z532" s="801"/>
    </row>
    <row r="533" spans="1:26" ht="15.75" customHeight="1">
      <c r="A533" s="801"/>
      <c r="B533" s="801"/>
      <c r="C533" s="801"/>
      <c r="D533" s="801"/>
      <c r="E533" s="802"/>
      <c r="F533" s="802"/>
      <c r="G533" s="803"/>
      <c r="H533" s="803"/>
      <c r="I533" s="995"/>
      <c r="J533" s="801"/>
      <c r="K533" s="801"/>
      <c r="L533" s="890"/>
      <c r="M533" s="801"/>
      <c r="N533" s="801"/>
      <c r="O533" s="801"/>
      <c r="P533" s="890"/>
      <c r="Q533" s="801"/>
      <c r="R533" s="801"/>
      <c r="S533" s="801"/>
      <c r="T533" s="801"/>
      <c r="U533" s="801"/>
      <c r="V533" s="801"/>
      <c r="W533" s="801"/>
      <c r="X533" s="801"/>
      <c r="Y533" s="801"/>
      <c r="Z533" s="801"/>
    </row>
    <row r="534" spans="1:26" ht="15.75" customHeight="1">
      <c r="A534" s="801"/>
      <c r="B534" s="801"/>
      <c r="C534" s="801"/>
      <c r="D534" s="801"/>
      <c r="E534" s="802"/>
      <c r="F534" s="802"/>
      <c r="G534" s="803"/>
      <c r="H534" s="803"/>
      <c r="I534" s="995"/>
      <c r="J534" s="801"/>
      <c r="K534" s="801"/>
      <c r="L534" s="890"/>
      <c r="M534" s="801"/>
      <c r="N534" s="801"/>
      <c r="O534" s="801"/>
      <c r="P534" s="890"/>
      <c r="Q534" s="801"/>
      <c r="R534" s="801"/>
      <c r="S534" s="801"/>
      <c r="T534" s="801"/>
      <c r="U534" s="801"/>
      <c r="V534" s="801"/>
      <c r="W534" s="801"/>
      <c r="X534" s="801"/>
      <c r="Y534" s="801"/>
      <c r="Z534" s="801"/>
    </row>
    <row r="535" spans="1:26" ht="15.75" customHeight="1">
      <c r="A535" s="801"/>
      <c r="B535" s="801"/>
      <c r="C535" s="801"/>
      <c r="D535" s="801"/>
      <c r="E535" s="802"/>
      <c r="F535" s="802"/>
      <c r="G535" s="803"/>
      <c r="H535" s="803"/>
      <c r="I535" s="995"/>
      <c r="J535" s="801"/>
      <c r="K535" s="801"/>
      <c r="L535" s="890"/>
      <c r="M535" s="801"/>
      <c r="N535" s="801"/>
      <c r="O535" s="801"/>
      <c r="P535" s="890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</row>
    <row r="536" spans="1:26" ht="15.75" customHeight="1">
      <c r="A536" s="801"/>
      <c r="B536" s="801"/>
      <c r="C536" s="801"/>
      <c r="D536" s="801"/>
      <c r="E536" s="802"/>
      <c r="F536" s="802"/>
      <c r="G536" s="803"/>
      <c r="H536" s="803"/>
      <c r="I536" s="995"/>
      <c r="J536" s="801"/>
      <c r="K536" s="801"/>
      <c r="L536" s="890"/>
      <c r="M536" s="801"/>
      <c r="N536" s="801"/>
      <c r="O536" s="801"/>
      <c r="P536" s="890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</row>
    <row r="537" spans="1:26" ht="15.75" customHeight="1">
      <c r="A537" s="801"/>
      <c r="B537" s="801"/>
      <c r="C537" s="801"/>
      <c r="D537" s="801"/>
      <c r="E537" s="802"/>
      <c r="F537" s="802"/>
      <c r="G537" s="803"/>
      <c r="H537" s="803"/>
      <c r="I537" s="995"/>
      <c r="J537" s="801"/>
      <c r="K537" s="801"/>
      <c r="L537" s="890"/>
      <c r="M537" s="801"/>
      <c r="N537" s="801"/>
      <c r="O537" s="801"/>
      <c r="P537" s="890"/>
      <c r="Q537" s="801"/>
      <c r="R537" s="801"/>
      <c r="S537" s="801"/>
      <c r="T537" s="801"/>
      <c r="U537" s="801"/>
      <c r="V537" s="801"/>
      <c r="W537" s="801"/>
      <c r="X537" s="801"/>
      <c r="Y537" s="801"/>
      <c r="Z537" s="801"/>
    </row>
    <row r="538" spans="1:26" ht="15.75" customHeight="1">
      <c r="A538" s="801"/>
      <c r="B538" s="801"/>
      <c r="C538" s="801"/>
      <c r="D538" s="801"/>
      <c r="E538" s="802"/>
      <c r="F538" s="802"/>
      <c r="G538" s="803"/>
      <c r="H538" s="803"/>
      <c r="I538" s="995"/>
      <c r="J538" s="801"/>
      <c r="K538" s="801"/>
      <c r="L538" s="890"/>
      <c r="M538" s="801"/>
      <c r="N538" s="801"/>
      <c r="O538" s="801"/>
      <c r="P538" s="890"/>
      <c r="Q538" s="801"/>
      <c r="R538" s="801"/>
      <c r="S538" s="801"/>
      <c r="T538" s="801"/>
      <c r="U538" s="801"/>
      <c r="V538" s="801"/>
      <c r="W538" s="801"/>
      <c r="X538" s="801"/>
      <c r="Y538" s="801"/>
      <c r="Z538" s="801"/>
    </row>
    <row r="539" spans="1:26" ht="15.75" customHeight="1">
      <c r="A539" s="801"/>
      <c r="B539" s="801"/>
      <c r="C539" s="801"/>
      <c r="D539" s="801"/>
      <c r="E539" s="802"/>
      <c r="F539" s="802"/>
      <c r="G539" s="803"/>
      <c r="H539" s="803"/>
      <c r="I539" s="995"/>
      <c r="J539" s="801"/>
      <c r="K539" s="801"/>
      <c r="L539" s="890"/>
      <c r="M539" s="801"/>
      <c r="N539" s="801"/>
      <c r="O539" s="801"/>
      <c r="P539" s="890"/>
      <c r="Q539" s="801"/>
      <c r="R539" s="801"/>
      <c r="S539" s="801"/>
      <c r="T539" s="801"/>
      <c r="U539" s="801"/>
      <c r="V539" s="801"/>
      <c r="W539" s="801"/>
      <c r="X539" s="801"/>
      <c r="Y539" s="801"/>
      <c r="Z539" s="801"/>
    </row>
    <row r="540" spans="1:26" ht="15.75" customHeight="1">
      <c r="A540" s="801"/>
      <c r="B540" s="801"/>
      <c r="C540" s="801"/>
      <c r="D540" s="801"/>
      <c r="E540" s="802"/>
      <c r="F540" s="802"/>
      <c r="G540" s="803"/>
      <c r="H540" s="803"/>
      <c r="I540" s="995"/>
      <c r="J540" s="801"/>
      <c r="K540" s="801"/>
      <c r="L540" s="890"/>
      <c r="M540" s="801"/>
      <c r="N540" s="801"/>
      <c r="O540" s="801"/>
      <c r="P540" s="890"/>
      <c r="Q540" s="801"/>
      <c r="R540" s="801"/>
      <c r="S540" s="801"/>
      <c r="T540" s="801"/>
      <c r="U540" s="801"/>
      <c r="V540" s="801"/>
      <c r="W540" s="801"/>
      <c r="X540" s="801"/>
      <c r="Y540" s="801"/>
      <c r="Z540" s="801"/>
    </row>
    <row r="541" spans="1:26" ht="15.75" customHeight="1">
      <c r="A541" s="801"/>
      <c r="B541" s="801"/>
      <c r="C541" s="801"/>
      <c r="D541" s="801"/>
      <c r="E541" s="802"/>
      <c r="F541" s="802"/>
      <c r="G541" s="803"/>
      <c r="H541" s="803"/>
      <c r="I541" s="995"/>
      <c r="J541" s="801"/>
      <c r="K541" s="801"/>
      <c r="L541" s="890"/>
      <c r="M541" s="801"/>
      <c r="N541" s="801"/>
      <c r="O541" s="801"/>
      <c r="P541" s="890"/>
      <c r="Q541" s="801"/>
      <c r="R541" s="801"/>
      <c r="S541" s="801"/>
      <c r="T541" s="801"/>
      <c r="U541" s="801"/>
      <c r="V541" s="801"/>
      <c r="W541" s="801"/>
      <c r="X541" s="801"/>
      <c r="Y541" s="801"/>
      <c r="Z541" s="801"/>
    </row>
    <row r="542" spans="1:26" ht="15.75" customHeight="1">
      <c r="A542" s="801"/>
      <c r="B542" s="801"/>
      <c r="C542" s="801"/>
      <c r="D542" s="801"/>
      <c r="E542" s="802"/>
      <c r="F542" s="802"/>
      <c r="G542" s="803"/>
      <c r="H542" s="803"/>
      <c r="I542" s="995"/>
      <c r="J542" s="801"/>
      <c r="K542" s="801"/>
      <c r="L542" s="890"/>
      <c r="M542" s="801"/>
      <c r="N542" s="801"/>
      <c r="O542" s="801"/>
      <c r="P542" s="890"/>
      <c r="Q542" s="801"/>
      <c r="R542" s="801"/>
      <c r="S542" s="801"/>
      <c r="T542" s="801"/>
      <c r="U542" s="801"/>
      <c r="V542" s="801"/>
      <c r="W542" s="801"/>
      <c r="X542" s="801"/>
      <c r="Y542" s="801"/>
      <c r="Z542" s="801"/>
    </row>
    <row r="543" spans="1:26" ht="15.75" customHeight="1">
      <c r="A543" s="801"/>
      <c r="B543" s="801"/>
      <c r="C543" s="801"/>
      <c r="D543" s="801"/>
      <c r="E543" s="802"/>
      <c r="F543" s="802"/>
      <c r="G543" s="803"/>
      <c r="H543" s="803"/>
      <c r="I543" s="995"/>
      <c r="J543" s="801"/>
      <c r="K543" s="801"/>
      <c r="L543" s="890"/>
      <c r="M543" s="801"/>
      <c r="N543" s="801"/>
      <c r="O543" s="801"/>
      <c r="P543" s="890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</row>
    <row r="544" spans="1:26" ht="15.75" customHeight="1">
      <c r="A544" s="801"/>
      <c r="B544" s="801"/>
      <c r="C544" s="801"/>
      <c r="D544" s="801"/>
      <c r="E544" s="802"/>
      <c r="F544" s="802"/>
      <c r="G544" s="803"/>
      <c r="H544" s="803"/>
      <c r="I544" s="995"/>
      <c r="J544" s="801"/>
      <c r="K544" s="801"/>
      <c r="L544" s="890"/>
      <c r="M544" s="801"/>
      <c r="N544" s="801"/>
      <c r="O544" s="801"/>
      <c r="P544" s="890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</row>
    <row r="545" spans="1:26" ht="15.75" customHeight="1">
      <c r="A545" s="801"/>
      <c r="B545" s="801"/>
      <c r="C545" s="801"/>
      <c r="D545" s="801"/>
      <c r="E545" s="802"/>
      <c r="F545" s="802"/>
      <c r="G545" s="803"/>
      <c r="H545" s="803"/>
      <c r="I545" s="995"/>
      <c r="J545" s="801"/>
      <c r="K545" s="801"/>
      <c r="L545" s="890"/>
      <c r="M545" s="801"/>
      <c r="N545" s="801"/>
      <c r="O545" s="801"/>
      <c r="P545" s="890"/>
      <c r="Q545" s="801"/>
      <c r="R545" s="801"/>
      <c r="S545" s="801"/>
      <c r="T545" s="801"/>
      <c r="U545" s="801"/>
      <c r="V545" s="801"/>
      <c r="W545" s="801"/>
      <c r="X545" s="801"/>
      <c r="Y545" s="801"/>
      <c r="Z545" s="801"/>
    </row>
    <row r="546" spans="1:26" ht="15.75" customHeight="1">
      <c r="A546" s="801"/>
      <c r="B546" s="801"/>
      <c r="C546" s="801"/>
      <c r="D546" s="801"/>
      <c r="E546" s="802"/>
      <c r="F546" s="802"/>
      <c r="G546" s="803"/>
      <c r="H546" s="803"/>
      <c r="I546" s="995"/>
      <c r="J546" s="801"/>
      <c r="K546" s="801"/>
      <c r="L546" s="890"/>
      <c r="M546" s="801"/>
      <c r="N546" s="801"/>
      <c r="O546" s="801"/>
      <c r="P546" s="890"/>
      <c r="Q546" s="801"/>
      <c r="R546" s="801"/>
      <c r="S546" s="801"/>
      <c r="T546" s="801"/>
      <c r="U546" s="801"/>
      <c r="V546" s="801"/>
      <c r="W546" s="801"/>
      <c r="X546" s="801"/>
      <c r="Y546" s="801"/>
      <c r="Z546" s="801"/>
    </row>
    <row r="547" spans="1:26" ht="15.75" customHeight="1">
      <c r="A547" s="801"/>
      <c r="B547" s="801"/>
      <c r="C547" s="801"/>
      <c r="D547" s="801"/>
      <c r="E547" s="802"/>
      <c r="F547" s="802"/>
      <c r="G547" s="803"/>
      <c r="H547" s="803"/>
      <c r="I547" s="995"/>
      <c r="J547" s="801"/>
      <c r="K547" s="801"/>
      <c r="L547" s="890"/>
      <c r="M547" s="801"/>
      <c r="N547" s="801"/>
      <c r="O547" s="801"/>
      <c r="P547" s="890"/>
      <c r="Q547" s="801"/>
      <c r="R547" s="801"/>
      <c r="S547" s="801"/>
      <c r="T547" s="801"/>
      <c r="U547" s="801"/>
      <c r="V547" s="801"/>
      <c r="W547" s="801"/>
      <c r="X547" s="801"/>
      <c r="Y547" s="801"/>
      <c r="Z547" s="801"/>
    </row>
    <row r="548" spans="1:26" ht="15.75" customHeight="1">
      <c r="A548" s="801"/>
      <c r="B548" s="801"/>
      <c r="C548" s="801"/>
      <c r="D548" s="801"/>
      <c r="E548" s="802"/>
      <c r="F548" s="802"/>
      <c r="G548" s="803"/>
      <c r="H548" s="803"/>
      <c r="I548" s="995"/>
      <c r="J548" s="801"/>
      <c r="K548" s="801"/>
      <c r="L548" s="890"/>
      <c r="M548" s="801"/>
      <c r="N548" s="801"/>
      <c r="O548" s="801"/>
      <c r="P548" s="890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</row>
    <row r="549" spans="1:26" ht="15.75" customHeight="1">
      <c r="A549" s="801"/>
      <c r="B549" s="801"/>
      <c r="C549" s="801"/>
      <c r="D549" s="801"/>
      <c r="E549" s="802"/>
      <c r="F549" s="802"/>
      <c r="G549" s="803"/>
      <c r="H549" s="803"/>
      <c r="I549" s="995"/>
      <c r="J549" s="801"/>
      <c r="K549" s="801"/>
      <c r="L549" s="890"/>
      <c r="M549" s="801"/>
      <c r="N549" s="801"/>
      <c r="O549" s="801"/>
      <c r="P549" s="890"/>
      <c r="Q549" s="801"/>
      <c r="R549" s="801"/>
      <c r="S549" s="801"/>
      <c r="T549" s="801"/>
      <c r="U549" s="801"/>
      <c r="V549" s="801"/>
      <c r="W549" s="801"/>
      <c r="X549" s="801"/>
      <c r="Y549" s="801"/>
      <c r="Z549" s="801"/>
    </row>
    <row r="550" spans="1:26" ht="15.75" customHeight="1">
      <c r="A550" s="801"/>
      <c r="B550" s="801"/>
      <c r="C550" s="801"/>
      <c r="D550" s="801"/>
      <c r="E550" s="802"/>
      <c r="F550" s="802"/>
      <c r="G550" s="803"/>
      <c r="H550" s="803"/>
      <c r="I550" s="995"/>
      <c r="J550" s="801"/>
      <c r="K550" s="801"/>
      <c r="L550" s="890"/>
      <c r="M550" s="801"/>
      <c r="N550" s="801"/>
      <c r="O550" s="801"/>
      <c r="P550" s="890"/>
      <c r="Q550" s="801"/>
      <c r="R550" s="801"/>
      <c r="S550" s="801"/>
      <c r="T550" s="801"/>
      <c r="U550" s="801"/>
      <c r="V550" s="801"/>
      <c r="W550" s="801"/>
      <c r="X550" s="801"/>
      <c r="Y550" s="801"/>
      <c r="Z550" s="801"/>
    </row>
    <row r="551" spans="1:26" ht="15.75" customHeight="1">
      <c r="A551" s="801"/>
      <c r="B551" s="801"/>
      <c r="C551" s="801"/>
      <c r="D551" s="801"/>
      <c r="E551" s="802"/>
      <c r="F551" s="802"/>
      <c r="G551" s="803"/>
      <c r="H551" s="803"/>
      <c r="I551" s="995"/>
      <c r="J551" s="801"/>
      <c r="K551" s="801"/>
      <c r="L551" s="890"/>
      <c r="M551" s="801"/>
      <c r="N551" s="801"/>
      <c r="O551" s="801"/>
      <c r="P551" s="890"/>
      <c r="Q551" s="801"/>
      <c r="R551" s="801"/>
      <c r="S551" s="801"/>
      <c r="T551" s="801"/>
      <c r="U551" s="801"/>
      <c r="V551" s="801"/>
      <c r="W551" s="801"/>
      <c r="X551" s="801"/>
      <c r="Y551" s="801"/>
      <c r="Z551" s="801"/>
    </row>
    <row r="552" spans="1:26" ht="15.75" customHeight="1">
      <c r="A552" s="801"/>
      <c r="B552" s="801"/>
      <c r="C552" s="801"/>
      <c r="D552" s="801"/>
      <c r="E552" s="802"/>
      <c r="F552" s="802"/>
      <c r="G552" s="803"/>
      <c r="H552" s="803"/>
      <c r="I552" s="995"/>
      <c r="J552" s="801"/>
      <c r="K552" s="801"/>
      <c r="L552" s="890"/>
      <c r="M552" s="801"/>
      <c r="N552" s="801"/>
      <c r="O552" s="801"/>
      <c r="P552" s="890"/>
      <c r="Q552" s="801"/>
      <c r="R552" s="801"/>
      <c r="S552" s="801"/>
      <c r="T552" s="801"/>
      <c r="U552" s="801"/>
      <c r="V552" s="801"/>
      <c r="W552" s="801"/>
      <c r="X552" s="801"/>
      <c r="Y552" s="801"/>
      <c r="Z552" s="801"/>
    </row>
    <row r="553" spans="1:26" ht="15.75" customHeight="1">
      <c r="A553" s="801"/>
      <c r="B553" s="801"/>
      <c r="C553" s="801"/>
      <c r="D553" s="801"/>
      <c r="E553" s="802"/>
      <c r="F553" s="802"/>
      <c r="G553" s="803"/>
      <c r="H553" s="803"/>
      <c r="I553" s="995"/>
      <c r="J553" s="801"/>
      <c r="K553" s="801"/>
      <c r="L553" s="890"/>
      <c r="M553" s="801"/>
      <c r="N553" s="801"/>
      <c r="O553" s="801"/>
      <c r="P553" s="890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</row>
    <row r="554" spans="1:26" ht="15.75" customHeight="1">
      <c r="A554" s="801"/>
      <c r="B554" s="801"/>
      <c r="C554" s="801"/>
      <c r="D554" s="801"/>
      <c r="E554" s="802"/>
      <c r="F554" s="802"/>
      <c r="G554" s="803"/>
      <c r="H554" s="803"/>
      <c r="I554" s="995"/>
      <c r="J554" s="801"/>
      <c r="K554" s="801"/>
      <c r="L554" s="890"/>
      <c r="M554" s="801"/>
      <c r="N554" s="801"/>
      <c r="O554" s="801"/>
      <c r="P554" s="890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</row>
    <row r="555" spans="1:26" ht="15.75" customHeight="1">
      <c r="A555" s="801"/>
      <c r="B555" s="801"/>
      <c r="C555" s="801"/>
      <c r="D555" s="801"/>
      <c r="E555" s="802"/>
      <c r="F555" s="802"/>
      <c r="G555" s="803"/>
      <c r="H555" s="803"/>
      <c r="I555" s="995"/>
      <c r="J555" s="801"/>
      <c r="K555" s="801"/>
      <c r="L555" s="890"/>
      <c r="M555" s="801"/>
      <c r="N555" s="801"/>
      <c r="O555" s="801"/>
      <c r="P555" s="890"/>
      <c r="Q555" s="801"/>
      <c r="R555" s="801"/>
      <c r="S555" s="801"/>
      <c r="T555" s="801"/>
      <c r="U555" s="801"/>
      <c r="V555" s="801"/>
      <c r="W555" s="801"/>
      <c r="X555" s="801"/>
      <c r="Y555" s="801"/>
      <c r="Z555" s="801"/>
    </row>
    <row r="556" spans="1:26" ht="15.75" customHeight="1">
      <c r="A556" s="801"/>
      <c r="B556" s="801"/>
      <c r="C556" s="801"/>
      <c r="D556" s="801"/>
      <c r="E556" s="802"/>
      <c r="F556" s="802"/>
      <c r="G556" s="803"/>
      <c r="H556" s="803"/>
      <c r="I556" s="995"/>
      <c r="J556" s="801"/>
      <c r="K556" s="801"/>
      <c r="L556" s="890"/>
      <c r="M556" s="801"/>
      <c r="N556" s="801"/>
      <c r="O556" s="801"/>
      <c r="P556" s="890"/>
      <c r="Q556" s="801"/>
      <c r="R556" s="801"/>
      <c r="S556" s="801"/>
      <c r="T556" s="801"/>
      <c r="U556" s="801"/>
      <c r="V556" s="801"/>
      <c r="W556" s="801"/>
      <c r="X556" s="801"/>
      <c r="Y556" s="801"/>
      <c r="Z556" s="801"/>
    </row>
    <row r="557" spans="1:26" ht="15.75" customHeight="1">
      <c r="A557" s="801"/>
      <c r="B557" s="801"/>
      <c r="C557" s="801"/>
      <c r="D557" s="801"/>
      <c r="E557" s="802"/>
      <c r="F557" s="802"/>
      <c r="G557" s="803"/>
      <c r="H557" s="803"/>
      <c r="I557" s="995"/>
      <c r="J557" s="801"/>
      <c r="K557" s="801"/>
      <c r="L557" s="890"/>
      <c r="M557" s="801"/>
      <c r="N557" s="801"/>
      <c r="O557" s="801"/>
      <c r="P557" s="890"/>
      <c r="Q557" s="801"/>
      <c r="R557" s="801"/>
      <c r="S557" s="801"/>
      <c r="T557" s="801"/>
      <c r="U557" s="801"/>
      <c r="V557" s="801"/>
      <c r="W557" s="801"/>
      <c r="X557" s="801"/>
      <c r="Y557" s="801"/>
      <c r="Z557" s="801"/>
    </row>
    <row r="558" spans="1:26" ht="15.75" customHeight="1">
      <c r="A558" s="801"/>
      <c r="B558" s="801"/>
      <c r="C558" s="801"/>
      <c r="D558" s="801"/>
      <c r="E558" s="802"/>
      <c r="F558" s="802"/>
      <c r="G558" s="803"/>
      <c r="H558" s="803"/>
      <c r="I558" s="995"/>
      <c r="J558" s="801"/>
      <c r="K558" s="801"/>
      <c r="L558" s="890"/>
      <c r="M558" s="801"/>
      <c r="N558" s="801"/>
      <c r="O558" s="801"/>
      <c r="P558" s="890"/>
      <c r="Q558" s="801"/>
      <c r="R558" s="801"/>
      <c r="S558" s="801"/>
      <c r="T558" s="801"/>
      <c r="U558" s="801"/>
      <c r="V558" s="801"/>
      <c r="W558" s="801"/>
      <c r="X558" s="801"/>
      <c r="Y558" s="801"/>
      <c r="Z558" s="801"/>
    </row>
    <row r="559" spans="1:26" ht="15.75" customHeight="1">
      <c r="A559" s="801"/>
      <c r="B559" s="801"/>
      <c r="C559" s="801"/>
      <c r="D559" s="801"/>
      <c r="E559" s="802"/>
      <c r="F559" s="802"/>
      <c r="G559" s="803"/>
      <c r="H559" s="803"/>
      <c r="I559" s="995"/>
      <c r="J559" s="801"/>
      <c r="K559" s="801"/>
      <c r="L559" s="890"/>
      <c r="M559" s="801"/>
      <c r="N559" s="801"/>
      <c r="O559" s="801"/>
      <c r="P559" s="890"/>
      <c r="Q559" s="801"/>
      <c r="R559" s="801"/>
      <c r="S559" s="801"/>
      <c r="T559" s="801"/>
      <c r="U559" s="801"/>
      <c r="V559" s="801"/>
      <c r="W559" s="801"/>
      <c r="X559" s="801"/>
      <c r="Y559" s="801"/>
      <c r="Z559" s="801"/>
    </row>
    <row r="560" spans="1:26" ht="15.75" customHeight="1">
      <c r="A560" s="801"/>
      <c r="B560" s="801"/>
      <c r="C560" s="801"/>
      <c r="D560" s="801"/>
      <c r="E560" s="802"/>
      <c r="F560" s="802"/>
      <c r="G560" s="803"/>
      <c r="H560" s="803"/>
      <c r="I560" s="995"/>
      <c r="J560" s="801"/>
      <c r="K560" s="801"/>
      <c r="L560" s="890"/>
      <c r="M560" s="801"/>
      <c r="N560" s="801"/>
      <c r="O560" s="801"/>
      <c r="P560" s="890"/>
      <c r="Q560" s="801"/>
      <c r="R560" s="801"/>
      <c r="S560" s="801"/>
      <c r="T560" s="801"/>
      <c r="U560" s="801"/>
      <c r="V560" s="801"/>
      <c r="W560" s="801"/>
      <c r="X560" s="801"/>
      <c r="Y560" s="801"/>
      <c r="Z560" s="801"/>
    </row>
    <row r="561" spans="1:26" ht="15.75" customHeight="1">
      <c r="A561" s="801"/>
      <c r="B561" s="801"/>
      <c r="C561" s="801"/>
      <c r="D561" s="801"/>
      <c r="E561" s="802"/>
      <c r="F561" s="802"/>
      <c r="G561" s="803"/>
      <c r="H561" s="803"/>
      <c r="I561" s="995"/>
      <c r="J561" s="801"/>
      <c r="K561" s="801"/>
      <c r="L561" s="890"/>
      <c r="M561" s="801"/>
      <c r="N561" s="801"/>
      <c r="O561" s="801"/>
      <c r="P561" s="890"/>
      <c r="Q561" s="801"/>
      <c r="R561" s="801"/>
      <c r="S561" s="801"/>
      <c r="T561" s="801"/>
      <c r="U561" s="801"/>
      <c r="V561" s="801"/>
      <c r="W561" s="801"/>
      <c r="X561" s="801"/>
      <c r="Y561" s="801"/>
      <c r="Z561" s="801"/>
    </row>
    <row r="562" spans="1:26" ht="15.75" customHeight="1">
      <c r="A562" s="801"/>
      <c r="B562" s="801"/>
      <c r="C562" s="801"/>
      <c r="D562" s="801"/>
      <c r="E562" s="802"/>
      <c r="F562" s="802"/>
      <c r="G562" s="803"/>
      <c r="H562" s="803"/>
      <c r="I562" s="995"/>
      <c r="J562" s="801"/>
      <c r="K562" s="801"/>
      <c r="L562" s="890"/>
      <c r="M562" s="801"/>
      <c r="N562" s="801"/>
      <c r="O562" s="801"/>
      <c r="P562" s="890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</row>
    <row r="563" spans="1:26" ht="15.75" customHeight="1">
      <c r="A563" s="801"/>
      <c r="B563" s="801"/>
      <c r="C563" s="801"/>
      <c r="D563" s="801"/>
      <c r="E563" s="802"/>
      <c r="F563" s="802"/>
      <c r="G563" s="803"/>
      <c r="H563" s="803"/>
      <c r="I563" s="995"/>
      <c r="J563" s="801"/>
      <c r="K563" s="801"/>
      <c r="L563" s="890"/>
      <c r="M563" s="801"/>
      <c r="N563" s="801"/>
      <c r="O563" s="801"/>
      <c r="P563" s="890"/>
      <c r="Q563" s="801"/>
      <c r="R563" s="801"/>
      <c r="S563" s="801"/>
      <c r="T563" s="801"/>
      <c r="U563" s="801"/>
      <c r="V563" s="801"/>
      <c r="W563" s="801"/>
      <c r="X563" s="801"/>
      <c r="Y563" s="801"/>
      <c r="Z563" s="801"/>
    </row>
    <row r="564" spans="1:26" ht="15.75" customHeight="1">
      <c r="A564" s="801"/>
      <c r="B564" s="801"/>
      <c r="C564" s="801"/>
      <c r="D564" s="801"/>
      <c r="E564" s="802"/>
      <c r="F564" s="802"/>
      <c r="G564" s="803"/>
      <c r="H564" s="803"/>
      <c r="I564" s="995"/>
      <c r="J564" s="801"/>
      <c r="K564" s="801"/>
      <c r="L564" s="890"/>
      <c r="M564" s="801"/>
      <c r="N564" s="801"/>
      <c r="O564" s="801"/>
      <c r="P564" s="890"/>
      <c r="Q564" s="801"/>
      <c r="R564" s="801"/>
      <c r="S564" s="801"/>
      <c r="T564" s="801"/>
      <c r="U564" s="801"/>
      <c r="V564" s="801"/>
      <c r="W564" s="801"/>
      <c r="X564" s="801"/>
      <c r="Y564" s="801"/>
      <c r="Z564" s="801"/>
    </row>
    <row r="565" spans="1:26" ht="15.75" customHeight="1">
      <c r="A565" s="801"/>
      <c r="B565" s="801"/>
      <c r="C565" s="801"/>
      <c r="D565" s="801"/>
      <c r="E565" s="802"/>
      <c r="F565" s="802"/>
      <c r="G565" s="803"/>
      <c r="H565" s="803"/>
      <c r="I565" s="995"/>
      <c r="J565" s="801"/>
      <c r="K565" s="801"/>
      <c r="L565" s="890"/>
      <c r="M565" s="801"/>
      <c r="N565" s="801"/>
      <c r="O565" s="801"/>
      <c r="P565" s="890"/>
      <c r="Q565" s="801"/>
      <c r="R565" s="801"/>
      <c r="S565" s="801"/>
      <c r="T565" s="801"/>
      <c r="U565" s="801"/>
      <c r="V565" s="801"/>
      <c r="W565" s="801"/>
      <c r="X565" s="801"/>
      <c r="Y565" s="801"/>
      <c r="Z565" s="801"/>
    </row>
    <row r="566" spans="1:26" ht="15.75" customHeight="1">
      <c r="A566" s="801"/>
      <c r="B566" s="801"/>
      <c r="C566" s="801"/>
      <c r="D566" s="801"/>
      <c r="E566" s="802"/>
      <c r="F566" s="802"/>
      <c r="G566" s="803"/>
      <c r="H566" s="803"/>
      <c r="I566" s="995"/>
      <c r="J566" s="801"/>
      <c r="K566" s="801"/>
      <c r="L566" s="890"/>
      <c r="M566" s="801"/>
      <c r="N566" s="801"/>
      <c r="O566" s="801"/>
      <c r="P566" s="890"/>
      <c r="Q566" s="801"/>
      <c r="R566" s="801"/>
      <c r="S566" s="801"/>
      <c r="T566" s="801"/>
      <c r="U566" s="801"/>
      <c r="V566" s="801"/>
      <c r="W566" s="801"/>
      <c r="X566" s="801"/>
      <c r="Y566" s="801"/>
      <c r="Z566" s="801"/>
    </row>
    <row r="567" spans="1:26" ht="15.75" customHeight="1">
      <c r="A567" s="801"/>
      <c r="B567" s="801"/>
      <c r="C567" s="801"/>
      <c r="D567" s="801"/>
      <c r="E567" s="802"/>
      <c r="F567" s="802"/>
      <c r="G567" s="803"/>
      <c r="H567" s="803"/>
      <c r="I567" s="995"/>
      <c r="J567" s="801"/>
      <c r="K567" s="801"/>
      <c r="L567" s="890"/>
      <c r="M567" s="801"/>
      <c r="N567" s="801"/>
      <c r="O567" s="801"/>
      <c r="P567" s="890"/>
      <c r="Q567" s="801"/>
      <c r="R567" s="801"/>
      <c r="S567" s="801"/>
      <c r="T567" s="801"/>
      <c r="U567" s="801"/>
      <c r="V567" s="801"/>
      <c r="W567" s="801"/>
      <c r="X567" s="801"/>
      <c r="Y567" s="801"/>
      <c r="Z567" s="801"/>
    </row>
    <row r="568" spans="1:26" ht="15.75" customHeight="1">
      <c r="A568" s="801"/>
      <c r="B568" s="801"/>
      <c r="C568" s="801"/>
      <c r="D568" s="801"/>
      <c r="E568" s="802"/>
      <c r="F568" s="802"/>
      <c r="G568" s="803"/>
      <c r="H568" s="803"/>
      <c r="I568" s="995"/>
      <c r="J568" s="801"/>
      <c r="K568" s="801"/>
      <c r="L568" s="890"/>
      <c r="M568" s="801"/>
      <c r="N568" s="801"/>
      <c r="O568" s="801"/>
      <c r="P568" s="890"/>
      <c r="Q568" s="801"/>
      <c r="R568" s="801"/>
      <c r="S568" s="801"/>
      <c r="T568" s="801"/>
      <c r="U568" s="801"/>
      <c r="V568" s="801"/>
      <c r="W568" s="801"/>
      <c r="X568" s="801"/>
      <c r="Y568" s="801"/>
      <c r="Z568" s="801"/>
    </row>
    <row r="569" spans="1:26" ht="15.75" customHeight="1">
      <c r="A569" s="801"/>
      <c r="B569" s="801"/>
      <c r="C569" s="801"/>
      <c r="D569" s="801"/>
      <c r="E569" s="802"/>
      <c r="F569" s="802"/>
      <c r="G569" s="803"/>
      <c r="H569" s="803"/>
      <c r="I569" s="995"/>
      <c r="J569" s="801"/>
      <c r="K569" s="801"/>
      <c r="L569" s="890"/>
      <c r="M569" s="801"/>
      <c r="N569" s="801"/>
      <c r="O569" s="801"/>
      <c r="P569" s="890"/>
      <c r="Q569" s="801"/>
      <c r="R569" s="801"/>
      <c r="S569" s="801"/>
      <c r="T569" s="801"/>
      <c r="U569" s="801"/>
      <c r="V569" s="801"/>
      <c r="W569" s="801"/>
      <c r="X569" s="801"/>
      <c r="Y569" s="801"/>
      <c r="Z569" s="801"/>
    </row>
    <row r="570" spans="1:26" ht="15.75" customHeight="1">
      <c r="A570" s="801"/>
      <c r="B570" s="801"/>
      <c r="C570" s="801"/>
      <c r="D570" s="801"/>
      <c r="E570" s="802"/>
      <c r="F570" s="802"/>
      <c r="G570" s="803"/>
      <c r="H570" s="803"/>
      <c r="I570" s="995"/>
      <c r="J570" s="801"/>
      <c r="K570" s="801"/>
      <c r="L570" s="890"/>
      <c r="M570" s="801"/>
      <c r="N570" s="801"/>
      <c r="O570" s="801"/>
      <c r="P570" s="890"/>
      <c r="Q570" s="801"/>
      <c r="R570" s="801"/>
      <c r="S570" s="801"/>
      <c r="T570" s="801"/>
      <c r="U570" s="801"/>
      <c r="V570" s="801"/>
      <c r="W570" s="801"/>
      <c r="X570" s="801"/>
      <c r="Y570" s="801"/>
      <c r="Z570" s="801"/>
    </row>
    <row r="571" spans="1:26" ht="15.75" customHeight="1">
      <c r="A571" s="801"/>
      <c r="B571" s="801"/>
      <c r="C571" s="801"/>
      <c r="D571" s="801"/>
      <c r="E571" s="802"/>
      <c r="F571" s="802"/>
      <c r="G571" s="803"/>
      <c r="H571" s="803"/>
      <c r="I571" s="995"/>
      <c r="J571" s="801"/>
      <c r="K571" s="801"/>
      <c r="L571" s="890"/>
      <c r="M571" s="801"/>
      <c r="N571" s="801"/>
      <c r="O571" s="801"/>
      <c r="P571" s="890"/>
      <c r="Q571" s="801"/>
      <c r="R571" s="801"/>
      <c r="S571" s="801"/>
      <c r="T571" s="801"/>
      <c r="U571" s="801"/>
      <c r="V571" s="801"/>
      <c r="W571" s="801"/>
      <c r="X571" s="801"/>
      <c r="Y571" s="801"/>
      <c r="Z571" s="801"/>
    </row>
    <row r="572" spans="1:26" ht="15.75" customHeight="1">
      <c r="A572" s="801"/>
      <c r="B572" s="801"/>
      <c r="C572" s="801"/>
      <c r="D572" s="801"/>
      <c r="E572" s="802"/>
      <c r="F572" s="802"/>
      <c r="G572" s="803"/>
      <c r="H572" s="803"/>
      <c r="I572" s="995"/>
      <c r="J572" s="801"/>
      <c r="K572" s="801"/>
      <c r="L572" s="890"/>
      <c r="M572" s="801"/>
      <c r="N572" s="801"/>
      <c r="O572" s="801"/>
      <c r="P572" s="890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</row>
    <row r="573" spans="1:26" ht="15.75" customHeight="1">
      <c r="A573" s="801"/>
      <c r="B573" s="801"/>
      <c r="C573" s="801"/>
      <c r="D573" s="801"/>
      <c r="E573" s="802"/>
      <c r="F573" s="802"/>
      <c r="G573" s="803"/>
      <c r="H573" s="803"/>
      <c r="I573" s="995"/>
      <c r="J573" s="801"/>
      <c r="K573" s="801"/>
      <c r="L573" s="890"/>
      <c r="M573" s="801"/>
      <c r="N573" s="801"/>
      <c r="O573" s="801"/>
      <c r="P573" s="890"/>
      <c r="Q573" s="801"/>
      <c r="R573" s="801"/>
      <c r="S573" s="801"/>
      <c r="T573" s="801"/>
      <c r="U573" s="801"/>
      <c r="V573" s="801"/>
      <c r="W573" s="801"/>
      <c r="X573" s="801"/>
      <c r="Y573" s="801"/>
      <c r="Z573" s="801"/>
    </row>
    <row r="574" spans="1:26" ht="15.75" customHeight="1">
      <c r="A574" s="801"/>
      <c r="B574" s="801"/>
      <c r="C574" s="801"/>
      <c r="D574" s="801"/>
      <c r="E574" s="802"/>
      <c r="F574" s="802"/>
      <c r="G574" s="803"/>
      <c r="H574" s="803"/>
      <c r="I574" s="995"/>
      <c r="J574" s="801"/>
      <c r="K574" s="801"/>
      <c r="L574" s="890"/>
      <c r="M574" s="801"/>
      <c r="N574" s="801"/>
      <c r="O574" s="801"/>
      <c r="P574" s="890"/>
      <c r="Q574" s="801"/>
      <c r="R574" s="801"/>
      <c r="S574" s="801"/>
      <c r="T574" s="801"/>
      <c r="U574" s="801"/>
      <c r="V574" s="801"/>
      <c r="W574" s="801"/>
      <c r="X574" s="801"/>
      <c r="Y574" s="801"/>
      <c r="Z574" s="801"/>
    </row>
    <row r="575" spans="1:26" ht="15.75" customHeight="1">
      <c r="A575" s="801"/>
      <c r="B575" s="801"/>
      <c r="C575" s="801"/>
      <c r="D575" s="801"/>
      <c r="E575" s="802"/>
      <c r="F575" s="802"/>
      <c r="G575" s="803"/>
      <c r="H575" s="803"/>
      <c r="I575" s="995"/>
      <c r="J575" s="801"/>
      <c r="K575" s="801"/>
      <c r="L575" s="890"/>
      <c r="M575" s="801"/>
      <c r="N575" s="801"/>
      <c r="O575" s="801"/>
      <c r="P575" s="890"/>
      <c r="Q575" s="801"/>
      <c r="R575" s="801"/>
      <c r="S575" s="801"/>
      <c r="T575" s="801"/>
      <c r="U575" s="801"/>
      <c r="V575" s="801"/>
      <c r="W575" s="801"/>
      <c r="X575" s="801"/>
      <c r="Y575" s="801"/>
      <c r="Z575" s="801"/>
    </row>
    <row r="576" spans="1:26" ht="15.75" customHeight="1">
      <c r="A576" s="801"/>
      <c r="B576" s="801"/>
      <c r="C576" s="801"/>
      <c r="D576" s="801"/>
      <c r="E576" s="802"/>
      <c r="F576" s="802"/>
      <c r="G576" s="803"/>
      <c r="H576" s="803"/>
      <c r="I576" s="995"/>
      <c r="J576" s="801"/>
      <c r="K576" s="801"/>
      <c r="L576" s="890"/>
      <c r="M576" s="801"/>
      <c r="N576" s="801"/>
      <c r="O576" s="801"/>
      <c r="P576" s="890"/>
      <c r="Q576" s="801"/>
      <c r="R576" s="801"/>
      <c r="S576" s="801"/>
      <c r="T576" s="801"/>
      <c r="U576" s="801"/>
      <c r="V576" s="801"/>
      <c r="W576" s="801"/>
      <c r="X576" s="801"/>
      <c r="Y576" s="801"/>
      <c r="Z576" s="801"/>
    </row>
    <row r="577" spans="1:26" ht="15.75" customHeight="1">
      <c r="A577" s="801"/>
      <c r="B577" s="801"/>
      <c r="C577" s="801"/>
      <c r="D577" s="801"/>
      <c r="E577" s="802"/>
      <c r="F577" s="802"/>
      <c r="G577" s="803"/>
      <c r="H577" s="803"/>
      <c r="I577" s="995"/>
      <c r="J577" s="801"/>
      <c r="K577" s="801"/>
      <c r="L577" s="890"/>
      <c r="M577" s="801"/>
      <c r="N577" s="801"/>
      <c r="O577" s="801"/>
      <c r="P577" s="890"/>
      <c r="Q577" s="801"/>
      <c r="R577" s="801"/>
      <c r="S577" s="801"/>
      <c r="T577" s="801"/>
      <c r="U577" s="801"/>
      <c r="V577" s="801"/>
      <c r="W577" s="801"/>
      <c r="X577" s="801"/>
      <c r="Y577" s="801"/>
      <c r="Z577" s="801"/>
    </row>
    <row r="578" spans="1:26" ht="15.75" customHeight="1">
      <c r="A578" s="801"/>
      <c r="B578" s="801"/>
      <c r="C578" s="801"/>
      <c r="D578" s="801"/>
      <c r="E578" s="802"/>
      <c r="F578" s="802"/>
      <c r="G578" s="803"/>
      <c r="H578" s="803"/>
      <c r="I578" s="995"/>
      <c r="J578" s="801"/>
      <c r="K578" s="801"/>
      <c r="L578" s="890"/>
      <c r="M578" s="801"/>
      <c r="N578" s="801"/>
      <c r="O578" s="801"/>
      <c r="P578" s="890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</row>
    <row r="579" spans="1:26" ht="15.75" customHeight="1">
      <c r="A579" s="801"/>
      <c r="B579" s="801"/>
      <c r="C579" s="801"/>
      <c r="D579" s="801"/>
      <c r="E579" s="802"/>
      <c r="F579" s="802"/>
      <c r="G579" s="803"/>
      <c r="H579" s="803"/>
      <c r="I579" s="995"/>
      <c r="J579" s="801"/>
      <c r="K579" s="801"/>
      <c r="L579" s="890"/>
      <c r="M579" s="801"/>
      <c r="N579" s="801"/>
      <c r="O579" s="801"/>
      <c r="P579" s="890"/>
      <c r="Q579" s="801"/>
      <c r="R579" s="801"/>
      <c r="S579" s="801"/>
      <c r="T579" s="801"/>
      <c r="U579" s="801"/>
      <c r="V579" s="801"/>
      <c r="W579" s="801"/>
      <c r="X579" s="801"/>
      <c r="Y579" s="801"/>
      <c r="Z579" s="801"/>
    </row>
    <row r="580" spans="1:26" ht="15.75" customHeight="1">
      <c r="A580" s="801"/>
      <c r="B580" s="801"/>
      <c r="C580" s="801"/>
      <c r="D580" s="801"/>
      <c r="E580" s="802"/>
      <c r="F580" s="802"/>
      <c r="G580" s="803"/>
      <c r="H580" s="803"/>
      <c r="I580" s="995"/>
      <c r="J580" s="801"/>
      <c r="K580" s="801"/>
      <c r="L580" s="890"/>
      <c r="M580" s="801"/>
      <c r="N580" s="801"/>
      <c r="O580" s="801"/>
      <c r="P580" s="890"/>
      <c r="Q580" s="801"/>
      <c r="R580" s="801"/>
      <c r="S580" s="801"/>
      <c r="T580" s="801"/>
      <c r="U580" s="801"/>
      <c r="V580" s="801"/>
      <c r="W580" s="801"/>
      <c r="X580" s="801"/>
      <c r="Y580" s="801"/>
      <c r="Z580" s="801"/>
    </row>
    <row r="581" spans="1:26" ht="15.75" customHeight="1">
      <c r="A581" s="801"/>
      <c r="B581" s="801"/>
      <c r="C581" s="801"/>
      <c r="D581" s="801"/>
      <c r="E581" s="802"/>
      <c r="F581" s="802"/>
      <c r="G581" s="803"/>
      <c r="H581" s="803"/>
      <c r="I581" s="995"/>
      <c r="J581" s="801"/>
      <c r="K581" s="801"/>
      <c r="L581" s="890"/>
      <c r="M581" s="801"/>
      <c r="N581" s="801"/>
      <c r="O581" s="801"/>
      <c r="P581" s="890"/>
      <c r="Q581" s="801"/>
      <c r="R581" s="801"/>
      <c r="S581" s="801"/>
      <c r="T581" s="801"/>
      <c r="U581" s="801"/>
      <c r="V581" s="801"/>
      <c r="W581" s="801"/>
      <c r="X581" s="801"/>
      <c r="Y581" s="801"/>
      <c r="Z581" s="801"/>
    </row>
    <row r="582" spans="1:26" ht="15.75" customHeight="1">
      <c r="A582" s="801"/>
      <c r="B582" s="801"/>
      <c r="C582" s="801"/>
      <c r="D582" s="801"/>
      <c r="E582" s="802"/>
      <c r="F582" s="802"/>
      <c r="G582" s="803"/>
      <c r="H582" s="803"/>
      <c r="I582" s="995"/>
      <c r="J582" s="801"/>
      <c r="K582" s="801"/>
      <c r="L582" s="890"/>
      <c r="M582" s="801"/>
      <c r="N582" s="801"/>
      <c r="O582" s="801"/>
      <c r="P582" s="890"/>
      <c r="Q582" s="801"/>
      <c r="R582" s="801"/>
      <c r="S582" s="801"/>
      <c r="T582" s="801"/>
      <c r="U582" s="801"/>
      <c r="V582" s="801"/>
      <c r="W582" s="801"/>
      <c r="X582" s="801"/>
      <c r="Y582" s="801"/>
      <c r="Z582" s="801"/>
    </row>
    <row r="583" spans="1:26" ht="15.75" customHeight="1">
      <c r="A583" s="801"/>
      <c r="B583" s="801"/>
      <c r="C583" s="801"/>
      <c r="D583" s="801"/>
      <c r="E583" s="802"/>
      <c r="F583" s="802"/>
      <c r="G583" s="803"/>
      <c r="H583" s="803"/>
      <c r="I583" s="995"/>
      <c r="J583" s="801"/>
      <c r="K583" s="801"/>
      <c r="L583" s="890"/>
      <c r="M583" s="801"/>
      <c r="N583" s="801"/>
      <c r="O583" s="801"/>
      <c r="P583" s="890"/>
      <c r="Q583" s="801"/>
      <c r="R583" s="801"/>
      <c r="S583" s="801"/>
      <c r="T583" s="801"/>
      <c r="U583" s="801"/>
      <c r="V583" s="801"/>
      <c r="W583" s="801"/>
      <c r="X583" s="801"/>
      <c r="Y583" s="801"/>
      <c r="Z583" s="801"/>
    </row>
    <row r="584" spans="1:26" ht="15.75" customHeight="1">
      <c r="A584" s="801"/>
      <c r="B584" s="801"/>
      <c r="C584" s="801"/>
      <c r="D584" s="801"/>
      <c r="E584" s="802"/>
      <c r="F584" s="802"/>
      <c r="G584" s="803"/>
      <c r="H584" s="803"/>
      <c r="I584" s="995"/>
      <c r="J584" s="801"/>
      <c r="K584" s="801"/>
      <c r="L584" s="890"/>
      <c r="M584" s="801"/>
      <c r="N584" s="801"/>
      <c r="O584" s="801"/>
      <c r="P584" s="890"/>
      <c r="Q584" s="801"/>
      <c r="R584" s="801"/>
      <c r="S584" s="801"/>
      <c r="T584" s="801"/>
      <c r="U584" s="801"/>
      <c r="V584" s="801"/>
      <c r="W584" s="801"/>
      <c r="X584" s="801"/>
      <c r="Y584" s="801"/>
      <c r="Z584" s="801"/>
    </row>
    <row r="585" spans="1:26" ht="15.75" customHeight="1">
      <c r="A585" s="801"/>
      <c r="B585" s="801"/>
      <c r="C585" s="801"/>
      <c r="D585" s="801"/>
      <c r="E585" s="802"/>
      <c r="F585" s="802"/>
      <c r="G585" s="803"/>
      <c r="H585" s="803"/>
      <c r="I585" s="995"/>
      <c r="J585" s="801"/>
      <c r="K585" s="801"/>
      <c r="L585" s="890"/>
      <c r="M585" s="801"/>
      <c r="N585" s="801"/>
      <c r="O585" s="801"/>
      <c r="P585" s="890"/>
      <c r="Q585" s="801"/>
      <c r="R585" s="801"/>
      <c r="S585" s="801"/>
      <c r="T585" s="801"/>
      <c r="U585" s="801"/>
      <c r="V585" s="801"/>
      <c r="W585" s="801"/>
      <c r="X585" s="801"/>
      <c r="Y585" s="801"/>
      <c r="Z585" s="801"/>
    </row>
    <row r="586" spans="1:26" ht="15.75" customHeight="1">
      <c r="A586" s="801"/>
      <c r="B586" s="801"/>
      <c r="C586" s="801"/>
      <c r="D586" s="801"/>
      <c r="E586" s="802"/>
      <c r="F586" s="802"/>
      <c r="G586" s="803"/>
      <c r="H586" s="803"/>
      <c r="I586" s="995"/>
      <c r="J586" s="801"/>
      <c r="K586" s="801"/>
      <c r="L586" s="890"/>
      <c r="M586" s="801"/>
      <c r="N586" s="801"/>
      <c r="O586" s="801"/>
      <c r="P586" s="890"/>
      <c r="Q586" s="801"/>
      <c r="R586" s="801"/>
      <c r="S586" s="801"/>
      <c r="T586" s="801"/>
      <c r="U586" s="801"/>
      <c r="V586" s="801"/>
      <c r="W586" s="801"/>
      <c r="X586" s="801"/>
      <c r="Y586" s="801"/>
      <c r="Z586" s="801"/>
    </row>
    <row r="587" spans="1:26" ht="15.75" customHeight="1">
      <c r="A587" s="801"/>
      <c r="B587" s="801"/>
      <c r="C587" s="801"/>
      <c r="D587" s="801"/>
      <c r="E587" s="802"/>
      <c r="F587" s="802"/>
      <c r="G587" s="803"/>
      <c r="H587" s="803"/>
      <c r="I587" s="995"/>
      <c r="J587" s="801"/>
      <c r="K587" s="801"/>
      <c r="L587" s="890"/>
      <c r="M587" s="801"/>
      <c r="N587" s="801"/>
      <c r="O587" s="801"/>
      <c r="P587" s="890"/>
      <c r="Q587" s="801"/>
      <c r="R587" s="801"/>
      <c r="S587" s="801"/>
      <c r="T587" s="801"/>
      <c r="U587" s="801"/>
      <c r="V587" s="801"/>
      <c r="W587" s="801"/>
      <c r="X587" s="801"/>
      <c r="Y587" s="801"/>
      <c r="Z587" s="801"/>
    </row>
    <row r="588" spans="1:26" ht="15.75" customHeight="1">
      <c r="A588" s="801"/>
      <c r="B588" s="801"/>
      <c r="C588" s="801"/>
      <c r="D588" s="801"/>
      <c r="E588" s="802"/>
      <c r="F588" s="802"/>
      <c r="G588" s="803"/>
      <c r="H588" s="803"/>
      <c r="I588" s="995"/>
      <c r="J588" s="801"/>
      <c r="K588" s="801"/>
      <c r="L588" s="890"/>
      <c r="M588" s="801"/>
      <c r="N588" s="801"/>
      <c r="O588" s="801"/>
      <c r="P588" s="890"/>
      <c r="Q588" s="801"/>
      <c r="R588" s="801"/>
      <c r="S588" s="801"/>
      <c r="T588" s="801"/>
      <c r="U588" s="801"/>
      <c r="V588" s="801"/>
      <c r="W588" s="801"/>
      <c r="X588" s="801"/>
      <c r="Y588" s="801"/>
      <c r="Z588" s="801"/>
    </row>
    <row r="589" spans="1:26" ht="15.75" customHeight="1">
      <c r="A589" s="801"/>
      <c r="B589" s="801"/>
      <c r="C589" s="801"/>
      <c r="D589" s="801"/>
      <c r="E589" s="802"/>
      <c r="F589" s="802"/>
      <c r="G589" s="803"/>
      <c r="H589" s="803"/>
      <c r="I589" s="995"/>
      <c r="J589" s="801"/>
      <c r="K589" s="801"/>
      <c r="L589" s="890"/>
      <c r="M589" s="801"/>
      <c r="N589" s="801"/>
      <c r="O589" s="801"/>
      <c r="P589" s="890"/>
      <c r="Q589" s="801"/>
      <c r="R589" s="801"/>
      <c r="S589" s="801"/>
      <c r="T589" s="801"/>
      <c r="U589" s="801"/>
      <c r="V589" s="801"/>
      <c r="W589" s="801"/>
      <c r="X589" s="801"/>
      <c r="Y589" s="801"/>
      <c r="Z589" s="801"/>
    </row>
    <row r="590" spans="1:26" ht="15.75" customHeight="1">
      <c r="A590" s="801"/>
      <c r="B590" s="801"/>
      <c r="C590" s="801"/>
      <c r="D590" s="801"/>
      <c r="E590" s="802"/>
      <c r="F590" s="802"/>
      <c r="G590" s="803"/>
      <c r="H590" s="803"/>
      <c r="I590" s="995"/>
      <c r="J590" s="801"/>
      <c r="K590" s="801"/>
      <c r="L590" s="890"/>
      <c r="M590" s="801"/>
      <c r="N590" s="801"/>
      <c r="O590" s="801"/>
      <c r="P590" s="890"/>
      <c r="Q590" s="801"/>
      <c r="R590" s="801"/>
      <c r="S590" s="801"/>
      <c r="T590" s="801"/>
      <c r="U590" s="801"/>
      <c r="V590" s="801"/>
      <c r="W590" s="801"/>
      <c r="X590" s="801"/>
      <c r="Y590" s="801"/>
      <c r="Z590" s="801"/>
    </row>
    <row r="591" spans="1:26" ht="15.75" customHeight="1">
      <c r="A591" s="801"/>
      <c r="B591" s="801"/>
      <c r="C591" s="801"/>
      <c r="D591" s="801"/>
      <c r="E591" s="802"/>
      <c r="F591" s="802"/>
      <c r="G591" s="803"/>
      <c r="H591" s="803"/>
      <c r="I591" s="995"/>
      <c r="J591" s="801"/>
      <c r="K591" s="801"/>
      <c r="L591" s="890"/>
      <c r="M591" s="801"/>
      <c r="N591" s="801"/>
      <c r="O591" s="801"/>
      <c r="P591" s="890"/>
      <c r="Q591" s="801"/>
      <c r="R591" s="801"/>
      <c r="S591" s="801"/>
      <c r="T591" s="801"/>
      <c r="U591" s="801"/>
      <c r="V591" s="801"/>
      <c r="W591" s="801"/>
      <c r="X591" s="801"/>
      <c r="Y591" s="801"/>
      <c r="Z591" s="801"/>
    </row>
    <row r="592" spans="1:26" ht="15.75" customHeight="1">
      <c r="A592" s="801"/>
      <c r="B592" s="801"/>
      <c r="C592" s="801"/>
      <c r="D592" s="801"/>
      <c r="E592" s="802"/>
      <c r="F592" s="802"/>
      <c r="G592" s="803"/>
      <c r="H592" s="803"/>
      <c r="I592" s="995"/>
      <c r="J592" s="801"/>
      <c r="K592" s="801"/>
      <c r="L592" s="890"/>
      <c r="M592" s="801"/>
      <c r="N592" s="801"/>
      <c r="O592" s="801"/>
      <c r="P592" s="890"/>
      <c r="Q592" s="801"/>
      <c r="R592" s="801"/>
      <c r="S592" s="801"/>
      <c r="T592" s="801"/>
      <c r="U592" s="801"/>
      <c r="V592" s="801"/>
      <c r="W592" s="801"/>
      <c r="X592" s="801"/>
      <c r="Y592" s="801"/>
      <c r="Z592" s="801"/>
    </row>
    <row r="593" spans="1:26" ht="15.75" customHeight="1">
      <c r="A593" s="801"/>
      <c r="B593" s="801"/>
      <c r="C593" s="801"/>
      <c r="D593" s="801"/>
      <c r="E593" s="802"/>
      <c r="F593" s="802"/>
      <c r="G593" s="803"/>
      <c r="H593" s="803"/>
      <c r="I593" s="995"/>
      <c r="J593" s="801"/>
      <c r="K593" s="801"/>
      <c r="L593" s="890"/>
      <c r="M593" s="801"/>
      <c r="N593" s="801"/>
      <c r="O593" s="801"/>
      <c r="P593" s="890"/>
      <c r="Q593" s="801"/>
      <c r="R593" s="801"/>
      <c r="S593" s="801"/>
      <c r="T593" s="801"/>
      <c r="U593" s="801"/>
      <c r="V593" s="801"/>
      <c r="W593" s="801"/>
      <c r="X593" s="801"/>
      <c r="Y593" s="801"/>
      <c r="Z593" s="801"/>
    </row>
    <row r="594" spans="1:26" ht="15.75" customHeight="1">
      <c r="A594" s="801"/>
      <c r="B594" s="801"/>
      <c r="C594" s="801"/>
      <c r="D594" s="801"/>
      <c r="E594" s="802"/>
      <c r="F594" s="802"/>
      <c r="G594" s="803"/>
      <c r="H594" s="803"/>
      <c r="I594" s="995"/>
      <c r="J594" s="801"/>
      <c r="K594" s="801"/>
      <c r="L594" s="890"/>
      <c r="M594" s="801"/>
      <c r="N594" s="801"/>
      <c r="O594" s="801"/>
      <c r="P594" s="890"/>
      <c r="Q594" s="801"/>
      <c r="R594" s="801"/>
      <c r="S594" s="801"/>
      <c r="T594" s="801"/>
      <c r="U594" s="801"/>
      <c r="V594" s="801"/>
      <c r="W594" s="801"/>
      <c r="X594" s="801"/>
      <c r="Y594" s="801"/>
      <c r="Z594" s="801"/>
    </row>
    <row r="595" spans="1:26" ht="15.75" customHeight="1">
      <c r="A595" s="801"/>
      <c r="B595" s="801"/>
      <c r="C595" s="801"/>
      <c r="D595" s="801"/>
      <c r="E595" s="802"/>
      <c r="F595" s="802"/>
      <c r="G595" s="803"/>
      <c r="H595" s="803"/>
      <c r="I595" s="995"/>
      <c r="J595" s="801"/>
      <c r="K595" s="801"/>
      <c r="L595" s="890"/>
      <c r="M595" s="801"/>
      <c r="N595" s="801"/>
      <c r="O595" s="801"/>
      <c r="P595" s="890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</row>
    <row r="596" spans="1:26" ht="15.75" customHeight="1">
      <c r="A596" s="801"/>
      <c r="B596" s="801"/>
      <c r="C596" s="801"/>
      <c r="D596" s="801"/>
      <c r="E596" s="802"/>
      <c r="F596" s="802"/>
      <c r="G596" s="803"/>
      <c r="H596" s="803"/>
      <c r="I596" s="995"/>
      <c r="J596" s="801"/>
      <c r="K596" s="801"/>
      <c r="L596" s="890"/>
      <c r="M596" s="801"/>
      <c r="N596" s="801"/>
      <c r="O596" s="801"/>
      <c r="P596" s="890"/>
      <c r="Q596" s="801"/>
      <c r="R596" s="801"/>
      <c r="S596" s="801"/>
      <c r="T596" s="801"/>
      <c r="U596" s="801"/>
      <c r="V596" s="801"/>
      <c r="W596" s="801"/>
      <c r="X596" s="801"/>
      <c r="Y596" s="801"/>
      <c r="Z596" s="801"/>
    </row>
    <row r="597" spans="1:26" ht="15.75" customHeight="1">
      <c r="A597" s="801"/>
      <c r="B597" s="801"/>
      <c r="C597" s="801"/>
      <c r="D597" s="801"/>
      <c r="E597" s="802"/>
      <c r="F597" s="802"/>
      <c r="G597" s="803"/>
      <c r="H597" s="803"/>
      <c r="I597" s="995"/>
      <c r="J597" s="801"/>
      <c r="K597" s="801"/>
      <c r="L597" s="890"/>
      <c r="M597" s="801"/>
      <c r="N597" s="801"/>
      <c r="O597" s="801"/>
      <c r="P597" s="890"/>
      <c r="Q597" s="801"/>
      <c r="R597" s="801"/>
      <c r="S597" s="801"/>
      <c r="T597" s="801"/>
      <c r="U597" s="801"/>
      <c r="V597" s="801"/>
      <c r="W597" s="801"/>
      <c r="X597" s="801"/>
      <c r="Y597" s="801"/>
      <c r="Z597" s="801"/>
    </row>
    <row r="598" spans="1:26" ht="15.75" customHeight="1">
      <c r="A598" s="801"/>
      <c r="B598" s="801"/>
      <c r="C598" s="801"/>
      <c r="D598" s="801"/>
      <c r="E598" s="802"/>
      <c r="F598" s="802"/>
      <c r="G598" s="803"/>
      <c r="H598" s="803"/>
      <c r="I598" s="995"/>
      <c r="J598" s="801"/>
      <c r="K598" s="801"/>
      <c r="L598" s="890"/>
      <c r="M598" s="801"/>
      <c r="N598" s="801"/>
      <c r="O598" s="801"/>
      <c r="P598" s="890"/>
      <c r="Q598" s="801"/>
      <c r="R598" s="801"/>
      <c r="S598" s="801"/>
      <c r="T598" s="801"/>
      <c r="U598" s="801"/>
      <c r="V598" s="801"/>
      <c r="W598" s="801"/>
      <c r="X598" s="801"/>
      <c r="Y598" s="801"/>
      <c r="Z598" s="801"/>
    </row>
    <row r="599" spans="1:26" ht="15.75" customHeight="1">
      <c r="A599" s="801"/>
      <c r="B599" s="801"/>
      <c r="C599" s="801"/>
      <c r="D599" s="801"/>
      <c r="E599" s="802"/>
      <c r="F599" s="802"/>
      <c r="G599" s="803"/>
      <c r="H599" s="803"/>
      <c r="I599" s="995"/>
      <c r="J599" s="801"/>
      <c r="K599" s="801"/>
      <c r="L599" s="890"/>
      <c r="M599" s="801"/>
      <c r="N599" s="801"/>
      <c r="O599" s="801"/>
      <c r="P599" s="890"/>
      <c r="Q599" s="801"/>
      <c r="R599" s="801"/>
      <c r="S599" s="801"/>
      <c r="T599" s="801"/>
      <c r="U599" s="801"/>
      <c r="V599" s="801"/>
      <c r="W599" s="801"/>
      <c r="X599" s="801"/>
      <c r="Y599" s="801"/>
      <c r="Z599" s="801"/>
    </row>
    <row r="600" spans="1:26" ht="15.75" customHeight="1">
      <c r="A600" s="801"/>
      <c r="B600" s="801"/>
      <c r="C600" s="801"/>
      <c r="D600" s="801"/>
      <c r="E600" s="802"/>
      <c r="F600" s="802"/>
      <c r="G600" s="803"/>
      <c r="H600" s="803"/>
      <c r="I600" s="995"/>
      <c r="J600" s="801"/>
      <c r="K600" s="801"/>
      <c r="L600" s="890"/>
      <c r="M600" s="801"/>
      <c r="N600" s="801"/>
      <c r="O600" s="801"/>
      <c r="P600" s="890"/>
      <c r="Q600" s="801"/>
      <c r="R600" s="801"/>
      <c r="S600" s="801"/>
      <c r="T600" s="801"/>
      <c r="U600" s="801"/>
      <c r="V600" s="801"/>
      <c r="W600" s="801"/>
      <c r="X600" s="801"/>
      <c r="Y600" s="801"/>
      <c r="Z600" s="801"/>
    </row>
    <row r="601" spans="1:26" ht="15.75" customHeight="1">
      <c r="A601" s="801"/>
      <c r="B601" s="801"/>
      <c r="C601" s="801"/>
      <c r="D601" s="801"/>
      <c r="E601" s="802"/>
      <c r="F601" s="802"/>
      <c r="G601" s="803"/>
      <c r="H601" s="803"/>
      <c r="I601" s="995"/>
      <c r="J601" s="801"/>
      <c r="K601" s="801"/>
      <c r="L601" s="890"/>
      <c r="M601" s="801"/>
      <c r="N601" s="801"/>
      <c r="O601" s="801"/>
      <c r="P601" s="890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</row>
    <row r="602" spans="1:26" ht="15.75" customHeight="1">
      <c r="A602" s="801"/>
      <c r="B602" s="801"/>
      <c r="C602" s="801"/>
      <c r="D602" s="801"/>
      <c r="E602" s="802"/>
      <c r="F602" s="802"/>
      <c r="G602" s="803"/>
      <c r="H602" s="803"/>
      <c r="I602" s="995"/>
      <c r="J602" s="801"/>
      <c r="K602" s="801"/>
      <c r="L602" s="890"/>
      <c r="M602" s="801"/>
      <c r="N602" s="801"/>
      <c r="O602" s="801"/>
      <c r="P602" s="890"/>
      <c r="Q602" s="801"/>
      <c r="R602" s="801"/>
      <c r="S602" s="801"/>
      <c r="T602" s="801"/>
      <c r="U602" s="801"/>
      <c r="V602" s="801"/>
      <c r="W602" s="801"/>
      <c r="X602" s="801"/>
      <c r="Y602" s="801"/>
      <c r="Z602" s="801"/>
    </row>
    <row r="603" spans="1:26" ht="15.75" customHeight="1">
      <c r="A603" s="801"/>
      <c r="B603" s="801"/>
      <c r="C603" s="801"/>
      <c r="D603" s="801"/>
      <c r="E603" s="802"/>
      <c r="F603" s="802"/>
      <c r="G603" s="803"/>
      <c r="H603" s="803"/>
      <c r="I603" s="995"/>
      <c r="J603" s="801"/>
      <c r="K603" s="801"/>
      <c r="L603" s="890"/>
      <c r="M603" s="801"/>
      <c r="N603" s="801"/>
      <c r="O603" s="801"/>
      <c r="P603" s="890"/>
      <c r="Q603" s="801"/>
      <c r="R603" s="801"/>
      <c r="S603" s="801"/>
      <c r="T603" s="801"/>
      <c r="U603" s="801"/>
      <c r="V603" s="801"/>
      <c r="W603" s="801"/>
      <c r="X603" s="801"/>
      <c r="Y603" s="801"/>
      <c r="Z603" s="801"/>
    </row>
    <row r="604" spans="1:26" ht="15.75" customHeight="1">
      <c r="A604" s="801"/>
      <c r="B604" s="801"/>
      <c r="C604" s="801"/>
      <c r="D604" s="801"/>
      <c r="E604" s="802"/>
      <c r="F604" s="802"/>
      <c r="G604" s="803"/>
      <c r="H604" s="803"/>
      <c r="I604" s="995"/>
      <c r="J604" s="801"/>
      <c r="K604" s="801"/>
      <c r="L604" s="890"/>
      <c r="M604" s="801"/>
      <c r="N604" s="801"/>
      <c r="O604" s="801"/>
      <c r="P604" s="890"/>
      <c r="Q604" s="801"/>
      <c r="R604" s="801"/>
      <c r="S604" s="801"/>
      <c r="T604" s="801"/>
      <c r="U604" s="801"/>
      <c r="V604" s="801"/>
      <c r="W604" s="801"/>
      <c r="X604" s="801"/>
      <c r="Y604" s="801"/>
      <c r="Z604" s="801"/>
    </row>
    <row r="605" spans="1:26" ht="15.75" customHeight="1">
      <c r="A605" s="801"/>
      <c r="B605" s="801"/>
      <c r="C605" s="801"/>
      <c r="D605" s="801"/>
      <c r="E605" s="802"/>
      <c r="F605" s="802"/>
      <c r="G605" s="803"/>
      <c r="H605" s="803"/>
      <c r="I605" s="995"/>
      <c r="J605" s="801"/>
      <c r="K605" s="801"/>
      <c r="L605" s="890"/>
      <c r="M605" s="801"/>
      <c r="N605" s="801"/>
      <c r="O605" s="801"/>
      <c r="P605" s="890"/>
      <c r="Q605" s="801"/>
      <c r="R605" s="801"/>
      <c r="S605" s="801"/>
      <c r="T605" s="801"/>
      <c r="U605" s="801"/>
      <c r="V605" s="801"/>
      <c r="W605" s="801"/>
      <c r="X605" s="801"/>
      <c r="Y605" s="801"/>
      <c r="Z605" s="801"/>
    </row>
    <row r="606" spans="1:26" ht="15.75" customHeight="1">
      <c r="A606" s="801"/>
      <c r="B606" s="801"/>
      <c r="C606" s="801"/>
      <c r="D606" s="801"/>
      <c r="E606" s="802"/>
      <c r="F606" s="802"/>
      <c r="G606" s="803"/>
      <c r="H606" s="803"/>
      <c r="I606" s="995"/>
      <c r="J606" s="801"/>
      <c r="K606" s="801"/>
      <c r="L606" s="890"/>
      <c r="M606" s="801"/>
      <c r="N606" s="801"/>
      <c r="O606" s="801"/>
      <c r="P606" s="890"/>
      <c r="Q606" s="801"/>
      <c r="R606" s="801"/>
      <c r="S606" s="801"/>
      <c r="T606" s="801"/>
      <c r="U606" s="801"/>
      <c r="V606" s="801"/>
      <c r="W606" s="801"/>
      <c r="X606" s="801"/>
      <c r="Y606" s="801"/>
      <c r="Z606" s="801"/>
    </row>
    <row r="607" spans="1:26" ht="15.75" customHeight="1">
      <c r="A607" s="801"/>
      <c r="B607" s="801"/>
      <c r="C607" s="801"/>
      <c r="D607" s="801"/>
      <c r="E607" s="802"/>
      <c r="F607" s="802"/>
      <c r="G607" s="803"/>
      <c r="H607" s="803"/>
      <c r="I607" s="995"/>
      <c r="J607" s="801"/>
      <c r="K607" s="801"/>
      <c r="L607" s="890"/>
      <c r="M607" s="801"/>
      <c r="N607" s="801"/>
      <c r="O607" s="801"/>
      <c r="P607" s="890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</row>
    <row r="608" spans="1:26" ht="15.75" customHeight="1">
      <c r="A608" s="801"/>
      <c r="B608" s="801"/>
      <c r="C608" s="801"/>
      <c r="D608" s="801"/>
      <c r="E608" s="802"/>
      <c r="F608" s="802"/>
      <c r="G608" s="803"/>
      <c r="H608" s="803"/>
      <c r="I608" s="995"/>
      <c r="J608" s="801"/>
      <c r="K608" s="801"/>
      <c r="L608" s="890"/>
      <c r="M608" s="801"/>
      <c r="N608" s="801"/>
      <c r="O608" s="801"/>
      <c r="P608" s="890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</row>
    <row r="609" spans="1:26" ht="15.75" customHeight="1">
      <c r="A609" s="801"/>
      <c r="B609" s="801"/>
      <c r="C609" s="801"/>
      <c r="D609" s="801"/>
      <c r="E609" s="802"/>
      <c r="F609" s="802"/>
      <c r="G609" s="803"/>
      <c r="H609" s="803"/>
      <c r="I609" s="995"/>
      <c r="J609" s="801"/>
      <c r="K609" s="801"/>
      <c r="L609" s="890"/>
      <c r="M609" s="801"/>
      <c r="N609" s="801"/>
      <c r="O609" s="801"/>
      <c r="P609" s="890"/>
      <c r="Q609" s="801"/>
      <c r="R609" s="801"/>
      <c r="S609" s="801"/>
      <c r="T609" s="801"/>
      <c r="U609" s="801"/>
      <c r="V609" s="801"/>
      <c r="W609" s="801"/>
      <c r="X609" s="801"/>
      <c r="Y609" s="801"/>
      <c r="Z609" s="801"/>
    </row>
    <row r="610" spans="1:26" ht="15.75" customHeight="1">
      <c r="A610" s="801"/>
      <c r="B610" s="801"/>
      <c r="C610" s="801"/>
      <c r="D610" s="801"/>
      <c r="E610" s="802"/>
      <c r="F610" s="802"/>
      <c r="G610" s="803"/>
      <c r="H610" s="803"/>
      <c r="I610" s="995"/>
      <c r="J610" s="801"/>
      <c r="K610" s="801"/>
      <c r="L610" s="890"/>
      <c r="M610" s="801"/>
      <c r="N610" s="801"/>
      <c r="O610" s="801"/>
      <c r="P610" s="890"/>
      <c r="Q610" s="801"/>
      <c r="R610" s="801"/>
      <c r="S610" s="801"/>
      <c r="T610" s="801"/>
      <c r="U610" s="801"/>
      <c r="V610" s="801"/>
      <c r="W610" s="801"/>
      <c r="X610" s="801"/>
      <c r="Y610" s="801"/>
      <c r="Z610" s="801"/>
    </row>
    <row r="611" spans="1:26" ht="15.75" customHeight="1">
      <c r="A611" s="801"/>
      <c r="B611" s="801"/>
      <c r="C611" s="801"/>
      <c r="D611" s="801"/>
      <c r="E611" s="802"/>
      <c r="F611" s="802"/>
      <c r="G611" s="803"/>
      <c r="H611" s="803"/>
      <c r="I611" s="995"/>
      <c r="J611" s="801"/>
      <c r="K611" s="801"/>
      <c r="L611" s="890"/>
      <c r="M611" s="801"/>
      <c r="N611" s="801"/>
      <c r="O611" s="801"/>
      <c r="P611" s="890"/>
      <c r="Q611" s="801"/>
      <c r="R611" s="801"/>
      <c r="S611" s="801"/>
      <c r="T611" s="801"/>
      <c r="U611" s="801"/>
      <c r="V611" s="801"/>
      <c r="W611" s="801"/>
      <c r="X611" s="801"/>
      <c r="Y611" s="801"/>
      <c r="Z611" s="801"/>
    </row>
    <row r="612" spans="1:26" ht="15.75" customHeight="1">
      <c r="A612" s="801"/>
      <c r="B612" s="801"/>
      <c r="C612" s="801"/>
      <c r="D612" s="801"/>
      <c r="E612" s="802"/>
      <c r="F612" s="802"/>
      <c r="G612" s="803"/>
      <c r="H612" s="803"/>
      <c r="I612" s="995"/>
      <c r="J612" s="801"/>
      <c r="K612" s="801"/>
      <c r="L612" s="890"/>
      <c r="M612" s="801"/>
      <c r="N612" s="801"/>
      <c r="O612" s="801"/>
      <c r="P612" s="890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</row>
    <row r="613" spans="1:26" ht="15.75" customHeight="1">
      <c r="A613" s="801"/>
      <c r="B613" s="801"/>
      <c r="C613" s="801"/>
      <c r="D613" s="801"/>
      <c r="E613" s="802"/>
      <c r="F613" s="802"/>
      <c r="G613" s="803"/>
      <c r="H613" s="803"/>
      <c r="I613" s="995"/>
      <c r="J613" s="801"/>
      <c r="K613" s="801"/>
      <c r="L613" s="890"/>
      <c r="M613" s="801"/>
      <c r="N613" s="801"/>
      <c r="O613" s="801"/>
      <c r="P613" s="890"/>
      <c r="Q613" s="801"/>
      <c r="R613" s="801"/>
      <c r="S613" s="801"/>
      <c r="T613" s="801"/>
      <c r="U613" s="801"/>
      <c r="V613" s="801"/>
      <c r="W613" s="801"/>
      <c r="X613" s="801"/>
      <c r="Y613" s="801"/>
      <c r="Z613" s="801"/>
    </row>
    <row r="614" spans="1:26" ht="15.75" customHeight="1">
      <c r="A614" s="801"/>
      <c r="B614" s="801"/>
      <c r="C614" s="801"/>
      <c r="D614" s="801"/>
      <c r="E614" s="802"/>
      <c r="F614" s="802"/>
      <c r="G614" s="803"/>
      <c r="H614" s="803"/>
      <c r="I614" s="995"/>
      <c r="J614" s="801"/>
      <c r="K614" s="801"/>
      <c r="L614" s="890"/>
      <c r="M614" s="801"/>
      <c r="N614" s="801"/>
      <c r="O614" s="801"/>
      <c r="P614" s="890"/>
      <c r="Q614" s="801"/>
      <c r="R614" s="801"/>
      <c r="S614" s="801"/>
      <c r="T614" s="801"/>
      <c r="U614" s="801"/>
      <c r="V614" s="801"/>
      <c r="W614" s="801"/>
      <c r="X614" s="801"/>
      <c r="Y614" s="801"/>
      <c r="Z614" s="801"/>
    </row>
    <row r="615" spans="1:26" ht="15.75" customHeight="1">
      <c r="A615" s="801"/>
      <c r="B615" s="801"/>
      <c r="C615" s="801"/>
      <c r="D615" s="801"/>
      <c r="E615" s="802"/>
      <c r="F615" s="802"/>
      <c r="G615" s="803"/>
      <c r="H615" s="803"/>
      <c r="I615" s="995"/>
      <c r="J615" s="801"/>
      <c r="K615" s="801"/>
      <c r="L615" s="890"/>
      <c r="M615" s="801"/>
      <c r="N615" s="801"/>
      <c r="O615" s="801"/>
      <c r="P615" s="890"/>
      <c r="Q615" s="801"/>
      <c r="R615" s="801"/>
      <c r="S615" s="801"/>
      <c r="T615" s="801"/>
      <c r="U615" s="801"/>
      <c r="V615" s="801"/>
      <c r="W615" s="801"/>
      <c r="X615" s="801"/>
      <c r="Y615" s="801"/>
      <c r="Z615" s="801"/>
    </row>
    <row r="616" spans="1:26" ht="15.75" customHeight="1">
      <c r="A616" s="801"/>
      <c r="B616" s="801"/>
      <c r="C616" s="801"/>
      <c r="D616" s="801"/>
      <c r="E616" s="802"/>
      <c r="F616" s="802"/>
      <c r="G616" s="803"/>
      <c r="H616" s="803"/>
      <c r="I616" s="995"/>
      <c r="J616" s="801"/>
      <c r="K616" s="801"/>
      <c r="L616" s="890"/>
      <c r="M616" s="801"/>
      <c r="N616" s="801"/>
      <c r="O616" s="801"/>
      <c r="P616" s="890"/>
      <c r="Q616" s="801"/>
      <c r="R616" s="801"/>
      <c r="S616" s="801"/>
      <c r="T616" s="801"/>
      <c r="U616" s="801"/>
      <c r="V616" s="801"/>
      <c r="W616" s="801"/>
      <c r="X616" s="801"/>
      <c r="Y616" s="801"/>
      <c r="Z616" s="801"/>
    </row>
    <row r="617" spans="1:26" ht="15.75" customHeight="1">
      <c r="A617" s="801"/>
      <c r="B617" s="801"/>
      <c r="C617" s="801"/>
      <c r="D617" s="801"/>
      <c r="E617" s="802"/>
      <c r="F617" s="802"/>
      <c r="G617" s="803"/>
      <c r="H617" s="803"/>
      <c r="I617" s="995"/>
      <c r="J617" s="801"/>
      <c r="K617" s="801"/>
      <c r="L617" s="890"/>
      <c r="M617" s="801"/>
      <c r="N617" s="801"/>
      <c r="O617" s="801"/>
      <c r="P617" s="890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</row>
    <row r="618" spans="1:26" ht="15.75" customHeight="1">
      <c r="A618" s="801"/>
      <c r="B618" s="801"/>
      <c r="C618" s="801"/>
      <c r="D618" s="801"/>
      <c r="E618" s="802"/>
      <c r="F618" s="802"/>
      <c r="G618" s="803"/>
      <c r="H618" s="803"/>
      <c r="I618" s="995"/>
      <c r="J618" s="801"/>
      <c r="K618" s="801"/>
      <c r="L618" s="890"/>
      <c r="M618" s="801"/>
      <c r="N618" s="801"/>
      <c r="O618" s="801"/>
      <c r="P618" s="890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</row>
    <row r="619" spans="1:26" ht="15.75" customHeight="1">
      <c r="A619" s="801"/>
      <c r="B619" s="801"/>
      <c r="C619" s="801"/>
      <c r="D619" s="801"/>
      <c r="E619" s="802"/>
      <c r="F619" s="802"/>
      <c r="G619" s="803"/>
      <c r="H619" s="803"/>
      <c r="I619" s="995"/>
      <c r="J619" s="801"/>
      <c r="K619" s="801"/>
      <c r="L619" s="890"/>
      <c r="M619" s="801"/>
      <c r="N619" s="801"/>
      <c r="O619" s="801"/>
      <c r="P619" s="890"/>
      <c r="Q619" s="801"/>
      <c r="R619" s="801"/>
      <c r="S619" s="801"/>
      <c r="T619" s="801"/>
      <c r="U619" s="801"/>
      <c r="V619" s="801"/>
      <c r="W619" s="801"/>
      <c r="X619" s="801"/>
      <c r="Y619" s="801"/>
      <c r="Z619" s="801"/>
    </row>
    <row r="620" spans="1:26" ht="15.75" customHeight="1">
      <c r="A620" s="801"/>
      <c r="B620" s="801"/>
      <c r="C620" s="801"/>
      <c r="D620" s="801"/>
      <c r="E620" s="802"/>
      <c r="F620" s="802"/>
      <c r="G620" s="803"/>
      <c r="H620" s="803"/>
      <c r="I620" s="995"/>
      <c r="J620" s="801"/>
      <c r="K620" s="801"/>
      <c r="L620" s="890"/>
      <c r="M620" s="801"/>
      <c r="N620" s="801"/>
      <c r="O620" s="801"/>
      <c r="P620" s="890"/>
      <c r="Q620" s="801"/>
      <c r="R620" s="801"/>
      <c r="S620" s="801"/>
      <c r="T620" s="801"/>
      <c r="U620" s="801"/>
      <c r="V620" s="801"/>
      <c r="W620" s="801"/>
      <c r="X620" s="801"/>
      <c r="Y620" s="801"/>
      <c r="Z620" s="801"/>
    </row>
    <row r="621" spans="1:26" ht="15.75" customHeight="1">
      <c r="A621" s="801"/>
      <c r="B621" s="801"/>
      <c r="C621" s="801"/>
      <c r="D621" s="801"/>
      <c r="E621" s="802"/>
      <c r="F621" s="802"/>
      <c r="G621" s="803"/>
      <c r="H621" s="803"/>
      <c r="I621" s="995"/>
      <c r="J621" s="801"/>
      <c r="K621" s="801"/>
      <c r="L621" s="890"/>
      <c r="M621" s="801"/>
      <c r="N621" s="801"/>
      <c r="O621" s="801"/>
      <c r="P621" s="890"/>
      <c r="Q621" s="801"/>
      <c r="R621" s="801"/>
      <c r="S621" s="801"/>
      <c r="T621" s="801"/>
      <c r="U621" s="801"/>
      <c r="V621" s="801"/>
      <c r="W621" s="801"/>
      <c r="X621" s="801"/>
      <c r="Y621" s="801"/>
      <c r="Z621" s="801"/>
    </row>
    <row r="622" spans="1:26" ht="15.75" customHeight="1">
      <c r="A622" s="801"/>
      <c r="B622" s="801"/>
      <c r="C622" s="801"/>
      <c r="D622" s="801"/>
      <c r="E622" s="802"/>
      <c r="F622" s="802"/>
      <c r="G622" s="803"/>
      <c r="H622" s="803"/>
      <c r="I622" s="995"/>
      <c r="J622" s="801"/>
      <c r="K622" s="801"/>
      <c r="L622" s="890"/>
      <c r="M622" s="801"/>
      <c r="N622" s="801"/>
      <c r="O622" s="801"/>
      <c r="P622" s="890"/>
      <c r="Q622" s="801"/>
      <c r="R622" s="801"/>
      <c r="S622" s="801"/>
      <c r="T622" s="801"/>
      <c r="U622" s="801"/>
      <c r="V622" s="801"/>
      <c r="W622" s="801"/>
      <c r="X622" s="801"/>
      <c r="Y622" s="801"/>
      <c r="Z622" s="801"/>
    </row>
    <row r="623" spans="1:26" ht="15.75" customHeight="1">
      <c r="A623" s="801"/>
      <c r="B623" s="801"/>
      <c r="C623" s="801"/>
      <c r="D623" s="801"/>
      <c r="E623" s="802"/>
      <c r="F623" s="802"/>
      <c r="G623" s="803"/>
      <c r="H623" s="803"/>
      <c r="I623" s="995"/>
      <c r="J623" s="801"/>
      <c r="K623" s="801"/>
      <c r="L623" s="890"/>
      <c r="M623" s="801"/>
      <c r="N623" s="801"/>
      <c r="O623" s="801"/>
      <c r="P623" s="890"/>
      <c r="Q623" s="801"/>
      <c r="R623" s="801"/>
      <c r="S623" s="801"/>
      <c r="T623" s="801"/>
      <c r="U623" s="801"/>
      <c r="V623" s="801"/>
      <c r="W623" s="801"/>
      <c r="X623" s="801"/>
      <c r="Y623" s="801"/>
      <c r="Z623" s="801"/>
    </row>
    <row r="624" spans="1:26" ht="15.75" customHeight="1">
      <c r="A624" s="801"/>
      <c r="B624" s="801"/>
      <c r="C624" s="801"/>
      <c r="D624" s="801"/>
      <c r="E624" s="802"/>
      <c r="F624" s="802"/>
      <c r="G624" s="803"/>
      <c r="H624" s="803"/>
      <c r="I624" s="995"/>
      <c r="J624" s="801"/>
      <c r="K624" s="801"/>
      <c r="L624" s="890"/>
      <c r="M624" s="801"/>
      <c r="N624" s="801"/>
      <c r="O624" s="801"/>
      <c r="P624" s="890"/>
      <c r="Q624" s="801"/>
      <c r="R624" s="801"/>
      <c r="S624" s="801"/>
      <c r="T624" s="801"/>
      <c r="U624" s="801"/>
      <c r="V624" s="801"/>
      <c r="W624" s="801"/>
      <c r="X624" s="801"/>
      <c r="Y624" s="801"/>
      <c r="Z624" s="801"/>
    </row>
    <row r="625" spans="1:26" ht="15.75" customHeight="1">
      <c r="A625" s="801"/>
      <c r="B625" s="801"/>
      <c r="C625" s="801"/>
      <c r="D625" s="801"/>
      <c r="E625" s="802"/>
      <c r="F625" s="802"/>
      <c r="G625" s="803"/>
      <c r="H625" s="803"/>
      <c r="I625" s="995"/>
      <c r="J625" s="801"/>
      <c r="K625" s="801"/>
      <c r="L625" s="890"/>
      <c r="M625" s="801"/>
      <c r="N625" s="801"/>
      <c r="O625" s="801"/>
      <c r="P625" s="890"/>
      <c r="Q625" s="801"/>
      <c r="R625" s="801"/>
      <c r="S625" s="801"/>
      <c r="T625" s="801"/>
      <c r="U625" s="801"/>
      <c r="V625" s="801"/>
      <c r="W625" s="801"/>
      <c r="X625" s="801"/>
      <c r="Y625" s="801"/>
      <c r="Z625" s="801"/>
    </row>
    <row r="626" spans="1:26" ht="15.75" customHeight="1">
      <c r="A626" s="801"/>
      <c r="B626" s="801"/>
      <c r="C626" s="801"/>
      <c r="D626" s="801"/>
      <c r="E626" s="802"/>
      <c r="F626" s="802"/>
      <c r="G626" s="803"/>
      <c r="H626" s="803"/>
      <c r="I626" s="995"/>
      <c r="J626" s="801"/>
      <c r="K626" s="801"/>
      <c r="L626" s="890"/>
      <c r="M626" s="801"/>
      <c r="N626" s="801"/>
      <c r="O626" s="801"/>
      <c r="P626" s="890"/>
      <c r="Q626" s="801"/>
      <c r="R626" s="801"/>
      <c r="S626" s="801"/>
      <c r="T626" s="801"/>
      <c r="U626" s="801"/>
      <c r="V626" s="801"/>
      <c r="W626" s="801"/>
      <c r="X626" s="801"/>
      <c r="Y626" s="801"/>
      <c r="Z626" s="801"/>
    </row>
    <row r="627" spans="1:26" ht="15.75" customHeight="1">
      <c r="A627" s="801"/>
      <c r="B627" s="801"/>
      <c r="C627" s="801"/>
      <c r="D627" s="801"/>
      <c r="E627" s="802"/>
      <c r="F627" s="802"/>
      <c r="G627" s="803"/>
      <c r="H627" s="803"/>
      <c r="I627" s="995"/>
      <c r="J627" s="801"/>
      <c r="K627" s="801"/>
      <c r="L627" s="890"/>
      <c r="M627" s="801"/>
      <c r="N627" s="801"/>
      <c r="O627" s="801"/>
      <c r="P627" s="890"/>
      <c r="Q627" s="801"/>
      <c r="R627" s="801"/>
      <c r="S627" s="801"/>
      <c r="T627" s="801"/>
      <c r="U627" s="801"/>
      <c r="V627" s="801"/>
      <c r="W627" s="801"/>
      <c r="X627" s="801"/>
      <c r="Y627" s="801"/>
      <c r="Z627" s="801"/>
    </row>
    <row r="628" spans="1:26" ht="15.75" customHeight="1">
      <c r="A628" s="801"/>
      <c r="B628" s="801"/>
      <c r="C628" s="801"/>
      <c r="D628" s="801"/>
      <c r="E628" s="802"/>
      <c r="F628" s="802"/>
      <c r="G628" s="803"/>
      <c r="H628" s="803"/>
      <c r="I628" s="995"/>
      <c r="J628" s="801"/>
      <c r="K628" s="801"/>
      <c r="L628" s="890"/>
      <c r="M628" s="801"/>
      <c r="N628" s="801"/>
      <c r="O628" s="801"/>
      <c r="P628" s="890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</row>
    <row r="629" spans="1:26" ht="15.75" customHeight="1">
      <c r="A629" s="801"/>
      <c r="B629" s="801"/>
      <c r="C629" s="801"/>
      <c r="D629" s="801"/>
      <c r="E629" s="802"/>
      <c r="F629" s="802"/>
      <c r="G629" s="803"/>
      <c r="H629" s="803"/>
      <c r="I629" s="995"/>
      <c r="J629" s="801"/>
      <c r="K629" s="801"/>
      <c r="L629" s="890"/>
      <c r="M629" s="801"/>
      <c r="N629" s="801"/>
      <c r="O629" s="801"/>
      <c r="P629" s="890"/>
      <c r="Q629" s="801"/>
      <c r="R629" s="801"/>
      <c r="S629" s="801"/>
      <c r="T629" s="801"/>
      <c r="U629" s="801"/>
      <c r="V629" s="801"/>
      <c r="W629" s="801"/>
      <c r="X629" s="801"/>
      <c r="Y629" s="801"/>
      <c r="Z629" s="801"/>
    </row>
    <row r="630" spans="1:26" ht="15.75" customHeight="1">
      <c r="A630" s="801"/>
      <c r="B630" s="801"/>
      <c r="C630" s="801"/>
      <c r="D630" s="801"/>
      <c r="E630" s="802"/>
      <c r="F630" s="802"/>
      <c r="G630" s="803"/>
      <c r="H630" s="803"/>
      <c r="I630" s="995"/>
      <c r="J630" s="801"/>
      <c r="K630" s="801"/>
      <c r="L630" s="890"/>
      <c r="M630" s="801"/>
      <c r="N630" s="801"/>
      <c r="O630" s="801"/>
      <c r="P630" s="890"/>
      <c r="Q630" s="801"/>
      <c r="R630" s="801"/>
      <c r="S630" s="801"/>
      <c r="T630" s="801"/>
      <c r="U630" s="801"/>
      <c r="V630" s="801"/>
      <c r="W630" s="801"/>
      <c r="X630" s="801"/>
      <c r="Y630" s="801"/>
      <c r="Z630" s="801"/>
    </row>
    <row r="631" spans="1:26" ht="15.75" customHeight="1">
      <c r="A631" s="801"/>
      <c r="B631" s="801"/>
      <c r="C631" s="801"/>
      <c r="D631" s="801"/>
      <c r="E631" s="802"/>
      <c r="F631" s="802"/>
      <c r="G631" s="803"/>
      <c r="H631" s="803"/>
      <c r="I631" s="995"/>
      <c r="J631" s="801"/>
      <c r="K631" s="801"/>
      <c r="L631" s="890"/>
      <c r="M631" s="801"/>
      <c r="N631" s="801"/>
      <c r="O631" s="801"/>
      <c r="P631" s="890"/>
      <c r="Q631" s="801"/>
      <c r="R631" s="801"/>
      <c r="S631" s="801"/>
      <c r="T631" s="801"/>
      <c r="U631" s="801"/>
      <c r="V631" s="801"/>
      <c r="W631" s="801"/>
      <c r="X631" s="801"/>
      <c r="Y631" s="801"/>
      <c r="Z631" s="801"/>
    </row>
    <row r="632" spans="1:26" ht="15.75" customHeight="1">
      <c r="A632" s="801"/>
      <c r="B632" s="801"/>
      <c r="C632" s="801"/>
      <c r="D632" s="801"/>
      <c r="E632" s="802"/>
      <c r="F632" s="802"/>
      <c r="G632" s="803"/>
      <c r="H632" s="803"/>
      <c r="I632" s="995"/>
      <c r="J632" s="801"/>
      <c r="K632" s="801"/>
      <c r="L632" s="890"/>
      <c r="M632" s="801"/>
      <c r="N632" s="801"/>
      <c r="O632" s="801"/>
      <c r="P632" s="890"/>
      <c r="Q632" s="801"/>
      <c r="R632" s="801"/>
      <c r="S632" s="801"/>
      <c r="T632" s="801"/>
      <c r="U632" s="801"/>
      <c r="V632" s="801"/>
      <c r="W632" s="801"/>
      <c r="X632" s="801"/>
      <c r="Y632" s="801"/>
      <c r="Z632" s="801"/>
    </row>
    <row r="633" spans="1:26" ht="15.75" customHeight="1">
      <c r="A633" s="801"/>
      <c r="B633" s="801"/>
      <c r="C633" s="801"/>
      <c r="D633" s="801"/>
      <c r="E633" s="802"/>
      <c r="F633" s="802"/>
      <c r="G633" s="803"/>
      <c r="H633" s="803"/>
      <c r="I633" s="995"/>
      <c r="J633" s="801"/>
      <c r="K633" s="801"/>
      <c r="L633" s="890"/>
      <c r="M633" s="801"/>
      <c r="N633" s="801"/>
      <c r="O633" s="801"/>
      <c r="P633" s="890"/>
      <c r="Q633" s="801"/>
      <c r="R633" s="801"/>
      <c r="S633" s="801"/>
      <c r="T633" s="801"/>
      <c r="U633" s="801"/>
      <c r="V633" s="801"/>
      <c r="W633" s="801"/>
      <c r="X633" s="801"/>
      <c r="Y633" s="801"/>
      <c r="Z633" s="801"/>
    </row>
    <row r="634" spans="1:26" ht="15.75" customHeight="1">
      <c r="A634" s="801"/>
      <c r="B634" s="801"/>
      <c r="C634" s="801"/>
      <c r="D634" s="801"/>
      <c r="E634" s="802"/>
      <c r="F634" s="802"/>
      <c r="G634" s="803"/>
      <c r="H634" s="803"/>
      <c r="I634" s="995"/>
      <c r="J634" s="801"/>
      <c r="K634" s="801"/>
      <c r="L634" s="890"/>
      <c r="M634" s="801"/>
      <c r="N634" s="801"/>
      <c r="O634" s="801"/>
      <c r="P634" s="890"/>
      <c r="Q634" s="801"/>
      <c r="R634" s="801"/>
      <c r="S634" s="801"/>
      <c r="T634" s="801"/>
      <c r="U634" s="801"/>
      <c r="V634" s="801"/>
      <c r="W634" s="801"/>
      <c r="X634" s="801"/>
      <c r="Y634" s="801"/>
      <c r="Z634" s="801"/>
    </row>
    <row r="635" spans="1:26" ht="15.75" customHeight="1">
      <c r="A635" s="801"/>
      <c r="B635" s="801"/>
      <c r="C635" s="801"/>
      <c r="D635" s="801"/>
      <c r="E635" s="802"/>
      <c r="F635" s="802"/>
      <c r="G635" s="803"/>
      <c r="H635" s="803"/>
      <c r="I635" s="995"/>
      <c r="J635" s="801"/>
      <c r="K635" s="801"/>
      <c r="L635" s="890"/>
      <c r="M635" s="801"/>
      <c r="N635" s="801"/>
      <c r="O635" s="801"/>
      <c r="P635" s="890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</row>
    <row r="636" spans="1:26" ht="15.75" customHeight="1">
      <c r="A636" s="801"/>
      <c r="B636" s="801"/>
      <c r="C636" s="801"/>
      <c r="D636" s="801"/>
      <c r="E636" s="802"/>
      <c r="F636" s="802"/>
      <c r="G636" s="803"/>
      <c r="H636" s="803"/>
      <c r="I636" s="995"/>
      <c r="J636" s="801"/>
      <c r="K636" s="801"/>
      <c r="L636" s="890"/>
      <c r="M636" s="801"/>
      <c r="N636" s="801"/>
      <c r="O636" s="801"/>
      <c r="P636" s="890"/>
      <c r="Q636" s="801"/>
      <c r="R636" s="801"/>
      <c r="S636" s="801"/>
      <c r="T636" s="801"/>
      <c r="U636" s="801"/>
      <c r="V636" s="801"/>
      <c r="W636" s="801"/>
      <c r="X636" s="801"/>
      <c r="Y636" s="801"/>
      <c r="Z636" s="801"/>
    </row>
    <row r="637" spans="1:26" ht="15.75" customHeight="1">
      <c r="A637" s="801"/>
      <c r="B637" s="801"/>
      <c r="C637" s="801"/>
      <c r="D637" s="801"/>
      <c r="E637" s="802"/>
      <c r="F637" s="802"/>
      <c r="G637" s="803"/>
      <c r="H637" s="803"/>
      <c r="I637" s="995"/>
      <c r="J637" s="801"/>
      <c r="K637" s="801"/>
      <c r="L637" s="890"/>
      <c r="M637" s="801"/>
      <c r="N637" s="801"/>
      <c r="O637" s="801"/>
      <c r="P637" s="890"/>
      <c r="Q637" s="801"/>
      <c r="R637" s="801"/>
      <c r="S637" s="801"/>
      <c r="T637" s="801"/>
      <c r="U637" s="801"/>
      <c r="V637" s="801"/>
      <c r="W637" s="801"/>
      <c r="X637" s="801"/>
      <c r="Y637" s="801"/>
      <c r="Z637" s="801"/>
    </row>
    <row r="638" spans="1:26" ht="15.75" customHeight="1">
      <c r="A638" s="801"/>
      <c r="B638" s="801"/>
      <c r="C638" s="801"/>
      <c r="D638" s="801"/>
      <c r="E638" s="802"/>
      <c r="F638" s="802"/>
      <c r="G638" s="803"/>
      <c r="H638" s="803"/>
      <c r="I638" s="995"/>
      <c r="J638" s="801"/>
      <c r="K638" s="801"/>
      <c r="L638" s="890"/>
      <c r="M638" s="801"/>
      <c r="N638" s="801"/>
      <c r="O638" s="801"/>
      <c r="P638" s="890"/>
      <c r="Q638" s="801"/>
      <c r="R638" s="801"/>
      <c r="S638" s="801"/>
      <c r="T638" s="801"/>
      <c r="U638" s="801"/>
      <c r="V638" s="801"/>
      <c r="W638" s="801"/>
      <c r="X638" s="801"/>
      <c r="Y638" s="801"/>
      <c r="Z638" s="801"/>
    </row>
    <row r="639" spans="1:26" ht="15.75" customHeight="1">
      <c r="A639" s="801"/>
      <c r="B639" s="801"/>
      <c r="C639" s="801"/>
      <c r="D639" s="801"/>
      <c r="E639" s="802"/>
      <c r="F639" s="802"/>
      <c r="G639" s="803"/>
      <c r="H639" s="803"/>
      <c r="I639" s="995"/>
      <c r="J639" s="801"/>
      <c r="K639" s="801"/>
      <c r="L639" s="890"/>
      <c r="M639" s="801"/>
      <c r="N639" s="801"/>
      <c r="O639" s="801"/>
      <c r="P639" s="890"/>
      <c r="Q639" s="801"/>
      <c r="R639" s="801"/>
      <c r="S639" s="801"/>
      <c r="T639" s="801"/>
      <c r="U639" s="801"/>
      <c r="V639" s="801"/>
      <c r="W639" s="801"/>
      <c r="X639" s="801"/>
      <c r="Y639" s="801"/>
      <c r="Z639" s="801"/>
    </row>
    <row r="640" spans="1:26" ht="15.75" customHeight="1">
      <c r="A640" s="801"/>
      <c r="B640" s="801"/>
      <c r="C640" s="801"/>
      <c r="D640" s="801"/>
      <c r="E640" s="802"/>
      <c r="F640" s="802"/>
      <c r="G640" s="803"/>
      <c r="H640" s="803"/>
      <c r="I640" s="995"/>
      <c r="J640" s="801"/>
      <c r="K640" s="801"/>
      <c r="L640" s="890"/>
      <c r="M640" s="801"/>
      <c r="N640" s="801"/>
      <c r="O640" s="801"/>
      <c r="P640" s="890"/>
      <c r="Q640" s="801"/>
      <c r="R640" s="801"/>
      <c r="S640" s="801"/>
      <c r="T640" s="801"/>
      <c r="U640" s="801"/>
      <c r="V640" s="801"/>
      <c r="W640" s="801"/>
      <c r="X640" s="801"/>
      <c r="Y640" s="801"/>
      <c r="Z640" s="801"/>
    </row>
    <row r="641" spans="1:26" ht="15.75" customHeight="1">
      <c r="A641" s="801"/>
      <c r="B641" s="801"/>
      <c r="C641" s="801"/>
      <c r="D641" s="801"/>
      <c r="E641" s="802"/>
      <c r="F641" s="802"/>
      <c r="G641" s="803"/>
      <c r="H641" s="803"/>
      <c r="I641" s="995"/>
      <c r="J641" s="801"/>
      <c r="K641" s="801"/>
      <c r="L641" s="890"/>
      <c r="M641" s="801"/>
      <c r="N641" s="801"/>
      <c r="O641" s="801"/>
      <c r="P641" s="890"/>
      <c r="Q641" s="801"/>
      <c r="R641" s="801"/>
      <c r="S641" s="801"/>
      <c r="T641" s="801"/>
      <c r="U641" s="801"/>
      <c r="V641" s="801"/>
      <c r="W641" s="801"/>
      <c r="X641" s="801"/>
      <c r="Y641" s="801"/>
      <c r="Z641" s="801"/>
    </row>
    <row r="642" spans="1:26" ht="15.75" customHeight="1">
      <c r="A642" s="801"/>
      <c r="B642" s="801"/>
      <c r="C642" s="801"/>
      <c r="D642" s="801"/>
      <c r="E642" s="802"/>
      <c r="F642" s="802"/>
      <c r="G642" s="803"/>
      <c r="H642" s="803"/>
      <c r="I642" s="995"/>
      <c r="J642" s="801"/>
      <c r="K642" s="801"/>
      <c r="L642" s="890"/>
      <c r="M642" s="801"/>
      <c r="N642" s="801"/>
      <c r="O642" s="801"/>
      <c r="P642" s="890"/>
      <c r="Q642" s="801"/>
      <c r="R642" s="801"/>
      <c r="S642" s="801"/>
      <c r="T642" s="801"/>
      <c r="U642" s="801"/>
      <c r="V642" s="801"/>
      <c r="W642" s="801"/>
      <c r="X642" s="801"/>
      <c r="Y642" s="801"/>
      <c r="Z642" s="801"/>
    </row>
    <row r="643" spans="1:26" ht="15.75" customHeight="1">
      <c r="A643" s="801"/>
      <c r="B643" s="801"/>
      <c r="C643" s="801"/>
      <c r="D643" s="801"/>
      <c r="E643" s="802"/>
      <c r="F643" s="802"/>
      <c r="G643" s="803"/>
      <c r="H643" s="803"/>
      <c r="I643" s="995"/>
      <c r="J643" s="801"/>
      <c r="K643" s="801"/>
      <c r="L643" s="890"/>
      <c r="M643" s="801"/>
      <c r="N643" s="801"/>
      <c r="O643" s="801"/>
      <c r="P643" s="890"/>
      <c r="Q643" s="801"/>
      <c r="R643" s="801"/>
      <c r="S643" s="801"/>
      <c r="T643" s="801"/>
      <c r="U643" s="801"/>
      <c r="V643" s="801"/>
      <c r="W643" s="801"/>
      <c r="X643" s="801"/>
      <c r="Y643" s="801"/>
      <c r="Z643" s="801"/>
    </row>
    <row r="644" spans="1:26" ht="15.75" customHeight="1">
      <c r="A644" s="801"/>
      <c r="B644" s="801"/>
      <c r="C644" s="801"/>
      <c r="D644" s="801"/>
      <c r="E644" s="802"/>
      <c r="F644" s="802"/>
      <c r="G644" s="803"/>
      <c r="H644" s="803"/>
      <c r="I644" s="995"/>
      <c r="J644" s="801"/>
      <c r="K644" s="801"/>
      <c r="L644" s="890"/>
      <c r="M644" s="801"/>
      <c r="N644" s="801"/>
      <c r="O644" s="801"/>
      <c r="P644" s="890"/>
      <c r="Q644" s="801"/>
      <c r="R644" s="801"/>
      <c r="S644" s="801"/>
      <c r="T644" s="801"/>
      <c r="U644" s="801"/>
      <c r="V644" s="801"/>
      <c r="W644" s="801"/>
      <c r="X644" s="801"/>
      <c r="Y644" s="801"/>
      <c r="Z644" s="801"/>
    </row>
    <row r="645" spans="1:26" ht="15.75" customHeight="1">
      <c r="A645" s="801"/>
      <c r="B645" s="801"/>
      <c r="C645" s="801"/>
      <c r="D645" s="801"/>
      <c r="E645" s="802"/>
      <c r="F645" s="802"/>
      <c r="G645" s="803"/>
      <c r="H645" s="803"/>
      <c r="I645" s="995"/>
      <c r="J645" s="801"/>
      <c r="K645" s="801"/>
      <c r="L645" s="890"/>
      <c r="M645" s="801"/>
      <c r="N645" s="801"/>
      <c r="O645" s="801"/>
      <c r="P645" s="890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</row>
    <row r="646" spans="1:26" ht="15.75" customHeight="1">
      <c r="A646" s="801"/>
      <c r="B646" s="801"/>
      <c r="C646" s="801"/>
      <c r="D646" s="801"/>
      <c r="E646" s="802"/>
      <c r="F646" s="802"/>
      <c r="G646" s="803"/>
      <c r="H646" s="803"/>
      <c r="I646" s="995"/>
      <c r="J646" s="801"/>
      <c r="K646" s="801"/>
      <c r="L646" s="890"/>
      <c r="M646" s="801"/>
      <c r="N646" s="801"/>
      <c r="O646" s="801"/>
      <c r="P646" s="890"/>
      <c r="Q646" s="801"/>
      <c r="R646" s="801"/>
      <c r="S646" s="801"/>
      <c r="T646" s="801"/>
      <c r="U646" s="801"/>
      <c r="V646" s="801"/>
      <c r="W646" s="801"/>
      <c r="X646" s="801"/>
      <c r="Y646" s="801"/>
      <c r="Z646" s="801"/>
    </row>
    <row r="647" spans="1:26" ht="15.75" customHeight="1">
      <c r="A647" s="801"/>
      <c r="B647" s="801"/>
      <c r="C647" s="801"/>
      <c r="D647" s="801"/>
      <c r="E647" s="802"/>
      <c r="F647" s="802"/>
      <c r="G647" s="803"/>
      <c r="H647" s="803"/>
      <c r="I647" s="995"/>
      <c r="J647" s="801"/>
      <c r="K647" s="801"/>
      <c r="L647" s="890"/>
      <c r="M647" s="801"/>
      <c r="N647" s="801"/>
      <c r="O647" s="801"/>
      <c r="P647" s="890"/>
      <c r="Q647" s="801"/>
      <c r="R647" s="801"/>
      <c r="S647" s="801"/>
      <c r="T647" s="801"/>
      <c r="U647" s="801"/>
      <c r="V647" s="801"/>
      <c r="W647" s="801"/>
      <c r="X647" s="801"/>
      <c r="Y647" s="801"/>
      <c r="Z647" s="801"/>
    </row>
    <row r="648" spans="1:26" ht="15.75" customHeight="1">
      <c r="A648" s="801"/>
      <c r="B648" s="801"/>
      <c r="C648" s="801"/>
      <c r="D648" s="801"/>
      <c r="E648" s="802"/>
      <c r="F648" s="802"/>
      <c r="G648" s="803"/>
      <c r="H648" s="803"/>
      <c r="I648" s="995"/>
      <c r="J648" s="801"/>
      <c r="K648" s="801"/>
      <c r="L648" s="890"/>
      <c r="M648" s="801"/>
      <c r="N648" s="801"/>
      <c r="O648" s="801"/>
      <c r="P648" s="890"/>
      <c r="Q648" s="801"/>
      <c r="R648" s="801"/>
      <c r="S648" s="801"/>
      <c r="T648" s="801"/>
      <c r="U648" s="801"/>
      <c r="V648" s="801"/>
      <c r="W648" s="801"/>
      <c r="X648" s="801"/>
      <c r="Y648" s="801"/>
      <c r="Z648" s="801"/>
    </row>
    <row r="649" spans="1:26" ht="15.75" customHeight="1">
      <c r="A649" s="801"/>
      <c r="B649" s="801"/>
      <c r="C649" s="801"/>
      <c r="D649" s="801"/>
      <c r="E649" s="802"/>
      <c r="F649" s="802"/>
      <c r="G649" s="803"/>
      <c r="H649" s="803"/>
      <c r="I649" s="995"/>
      <c r="J649" s="801"/>
      <c r="K649" s="801"/>
      <c r="L649" s="890"/>
      <c r="M649" s="801"/>
      <c r="N649" s="801"/>
      <c r="O649" s="801"/>
      <c r="P649" s="890"/>
      <c r="Q649" s="801"/>
      <c r="R649" s="801"/>
      <c r="S649" s="801"/>
      <c r="T649" s="801"/>
      <c r="U649" s="801"/>
      <c r="V649" s="801"/>
      <c r="W649" s="801"/>
      <c r="X649" s="801"/>
      <c r="Y649" s="801"/>
      <c r="Z649" s="801"/>
    </row>
    <row r="650" spans="1:26" ht="15.75" customHeight="1">
      <c r="A650" s="801"/>
      <c r="B650" s="801"/>
      <c r="C650" s="801"/>
      <c r="D650" s="801"/>
      <c r="E650" s="802"/>
      <c r="F650" s="802"/>
      <c r="G650" s="803"/>
      <c r="H650" s="803"/>
      <c r="I650" s="995"/>
      <c r="J650" s="801"/>
      <c r="K650" s="801"/>
      <c r="L650" s="890"/>
      <c r="M650" s="801"/>
      <c r="N650" s="801"/>
      <c r="O650" s="801"/>
      <c r="P650" s="890"/>
      <c r="Q650" s="801"/>
      <c r="R650" s="801"/>
      <c r="S650" s="801"/>
      <c r="T650" s="801"/>
      <c r="U650" s="801"/>
      <c r="V650" s="801"/>
      <c r="W650" s="801"/>
      <c r="X650" s="801"/>
      <c r="Y650" s="801"/>
      <c r="Z650" s="801"/>
    </row>
    <row r="651" spans="1:26" ht="15.75" customHeight="1">
      <c r="A651" s="801"/>
      <c r="B651" s="801"/>
      <c r="C651" s="801"/>
      <c r="D651" s="801"/>
      <c r="E651" s="802"/>
      <c r="F651" s="802"/>
      <c r="G651" s="803"/>
      <c r="H651" s="803"/>
      <c r="I651" s="995"/>
      <c r="J651" s="801"/>
      <c r="K651" s="801"/>
      <c r="L651" s="890"/>
      <c r="M651" s="801"/>
      <c r="N651" s="801"/>
      <c r="O651" s="801"/>
      <c r="P651" s="890"/>
      <c r="Q651" s="801"/>
      <c r="R651" s="801"/>
      <c r="S651" s="801"/>
      <c r="T651" s="801"/>
      <c r="U651" s="801"/>
      <c r="V651" s="801"/>
      <c r="W651" s="801"/>
      <c r="X651" s="801"/>
      <c r="Y651" s="801"/>
      <c r="Z651" s="801"/>
    </row>
    <row r="652" spans="1:26" ht="15.75" customHeight="1">
      <c r="A652" s="801"/>
      <c r="B652" s="801"/>
      <c r="C652" s="801"/>
      <c r="D652" s="801"/>
      <c r="E652" s="802"/>
      <c r="F652" s="802"/>
      <c r="G652" s="803"/>
      <c r="H652" s="803"/>
      <c r="I652" s="995"/>
      <c r="J652" s="801"/>
      <c r="K652" s="801"/>
      <c r="L652" s="890"/>
      <c r="M652" s="801"/>
      <c r="N652" s="801"/>
      <c r="O652" s="801"/>
      <c r="P652" s="890"/>
      <c r="Q652" s="801"/>
      <c r="R652" s="801"/>
      <c r="S652" s="801"/>
      <c r="T652" s="801"/>
      <c r="U652" s="801"/>
      <c r="V652" s="801"/>
      <c r="W652" s="801"/>
      <c r="X652" s="801"/>
      <c r="Y652" s="801"/>
      <c r="Z652" s="801"/>
    </row>
    <row r="653" spans="1:26" ht="15.75" customHeight="1">
      <c r="A653" s="801"/>
      <c r="B653" s="801"/>
      <c r="C653" s="801"/>
      <c r="D653" s="801"/>
      <c r="E653" s="802"/>
      <c r="F653" s="802"/>
      <c r="G653" s="803"/>
      <c r="H653" s="803"/>
      <c r="I653" s="995"/>
      <c r="J653" s="801"/>
      <c r="K653" s="801"/>
      <c r="L653" s="890"/>
      <c r="M653" s="801"/>
      <c r="N653" s="801"/>
      <c r="O653" s="801"/>
      <c r="P653" s="890"/>
      <c r="Q653" s="801"/>
      <c r="R653" s="801"/>
      <c r="S653" s="801"/>
      <c r="T653" s="801"/>
      <c r="U653" s="801"/>
      <c r="V653" s="801"/>
      <c r="W653" s="801"/>
      <c r="X653" s="801"/>
      <c r="Y653" s="801"/>
      <c r="Z653" s="801"/>
    </row>
    <row r="654" spans="1:26" ht="15.75" customHeight="1">
      <c r="A654" s="801"/>
      <c r="B654" s="801"/>
      <c r="C654" s="801"/>
      <c r="D654" s="801"/>
      <c r="E654" s="802"/>
      <c r="F654" s="802"/>
      <c r="G654" s="803"/>
      <c r="H654" s="803"/>
      <c r="I654" s="995"/>
      <c r="J654" s="801"/>
      <c r="K654" s="801"/>
      <c r="L654" s="890"/>
      <c r="M654" s="801"/>
      <c r="N654" s="801"/>
      <c r="O654" s="801"/>
      <c r="P654" s="890"/>
      <c r="Q654" s="801"/>
      <c r="R654" s="801"/>
      <c r="S654" s="801"/>
      <c r="T654" s="801"/>
      <c r="U654" s="801"/>
      <c r="V654" s="801"/>
      <c r="W654" s="801"/>
      <c r="X654" s="801"/>
      <c r="Y654" s="801"/>
      <c r="Z654" s="801"/>
    </row>
    <row r="655" spans="1:26" ht="15.75" customHeight="1">
      <c r="A655" s="801"/>
      <c r="B655" s="801"/>
      <c r="C655" s="801"/>
      <c r="D655" s="801"/>
      <c r="E655" s="802"/>
      <c r="F655" s="802"/>
      <c r="G655" s="803"/>
      <c r="H655" s="803"/>
      <c r="I655" s="995"/>
      <c r="J655" s="801"/>
      <c r="K655" s="801"/>
      <c r="L655" s="890"/>
      <c r="M655" s="801"/>
      <c r="N655" s="801"/>
      <c r="O655" s="801"/>
      <c r="P655" s="890"/>
      <c r="Q655" s="801"/>
      <c r="R655" s="801"/>
      <c r="S655" s="801"/>
      <c r="T655" s="801"/>
      <c r="U655" s="801"/>
      <c r="V655" s="801"/>
      <c r="W655" s="801"/>
      <c r="X655" s="801"/>
      <c r="Y655" s="801"/>
      <c r="Z655" s="801"/>
    </row>
    <row r="656" spans="1:26" ht="15.75" customHeight="1">
      <c r="A656" s="801"/>
      <c r="B656" s="801"/>
      <c r="C656" s="801"/>
      <c r="D656" s="801"/>
      <c r="E656" s="802"/>
      <c r="F656" s="802"/>
      <c r="G656" s="803"/>
      <c r="H656" s="803"/>
      <c r="I656" s="995"/>
      <c r="J656" s="801"/>
      <c r="K656" s="801"/>
      <c r="L656" s="890"/>
      <c r="M656" s="801"/>
      <c r="N656" s="801"/>
      <c r="O656" s="801"/>
      <c r="P656" s="890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</row>
    <row r="657" spans="1:26" ht="15.75" customHeight="1">
      <c r="A657" s="801"/>
      <c r="B657" s="801"/>
      <c r="C657" s="801"/>
      <c r="D657" s="801"/>
      <c r="E657" s="802"/>
      <c r="F657" s="802"/>
      <c r="G657" s="803"/>
      <c r="H657" s="803"/>
      <c r="I657" s="995"/>
      <c r="J657" s="801"/>
      <c r="K657" s="801"/>
      <c r="L657" s="890"/>
      <c r="M657" s="801"/>
      <c r="N657" s="801"/>
      <c r="O657" s="801"/>
      <c r="P657" s="890"/>
      <c r="Q657" s="801"/>
      <c r="R657" s="801"/>
      <c r="S657" s="801"/>
      <c r="T657" s="801"/>
      <c r="U657" s="801"/>
      <c r="V657" s="801"/>
      <c r="W657" s="801"/>
      <c r="X657" s="801"/>
      <c r="Y657" s="801"/>
      <c r="Z657" s="801"/>
    </row>
    <row r="658" spans="1:26" ht="15.75" customHeight="1">
      <c r="A658" s="801"/>
      <c r="B658" s="801"/>
      <c r="C658" s="801"/>
      <c r="D658" s="801"/>
      <c r="E658" s="802"/>
      <c r="F658" s="802"/>
      <c r="G658" s="803"/>
      <c r="H658" s="803"/>
      <c r="I658" s="995"/>
      <c r="J658" s="801"/>
      <c r="K658" s="801"/>
      <c r="L658" s="890"/>
      <c r="M658" s="801"/>
      <c r="N658" s="801"/>
      <c r="O658" s="801"/>
      <c r="P658" s="890"/>
      <c r="Q658" s="801"/>
      <c r="R658" s="801"/>
      <c r="S658" s="801"/>
      <c r="T658" s="801"/>
      <c r="U658" s="801"/>
      <c r="V658" s="801"/>
      <c r="W658" s="801"/>
      <c r="X658" s="801"/>
      <c r="Y658" s="801"/>
      <c r="Z658" s="801"/>
    </row>
    <row r="659" spans="1:26" ht="15.75" customHeight="1">
      <c r="A659" s="801"/>
      <c r="B659" s="801"/>
      <c r="C659" s="801"/>
      <c r="D659" s="801"/>
      <c r="E659" s="802"/>
      <c r="F659" s="802"/>
      <c r="G659" s="803"/>
      <c r="H659" s="803"/>
      <c r="I659" s="995"/>
      <c r="J659" s="801"/>
      <c r="K659" s="801"/>
      <c r="L659" s="890"/>
      <c r="M659" s="801"/>
      <c r="N659" s="801"/>
      <c r="O659" s="801"/>
      <c r="P659" s="890"/>
      <c r="Q659" s="801"/>
      <c r="R659" s="801"/>
      <c r="S659" s="801"/>
      <c r="T659" s="801"/>
      <c r="U659" s="801"/>
      <c r="V659" s="801"/>
      <c r="W659" s="801"/>
      <c r="X659" s="801"/>
      <c r="Y659" s="801"/>
      <c r="Z659" s="801"/>
    </row>
    <row r="660" spans="1:26" ht="15.75" customHeight="1">
      <c r="A660" s="801"/>
      <c r="B660" s="801"/>
      <c r="C660" s="801"/>
      <c r="D660" s="801"/>
      <c r="E660" s="802"/>
      <c r="F660" s="802"/>
      <c r="G660" s="803"/>
      <c r="H660" s="803"/>
      <c r="I660" s="995"/>
      <c r="J660" s="801"/>
      <c r="K660" s="801"/>
      <c r="L660" s="890"/>
      <c r="M660" s="801"/>
      <c r="N660" s="801"/>
      <c r="O660" s="801"/>
      <c r="P660" s="890"/>
      <c r="Q660" s="801"/>
      <c r="R660" s="801"/>
      <c r="S660" s="801"/>
      <c r="T660" s="801"/>
      <c r="U660" s="801"/>
      <c r="V660" s="801"/>
      <c r="W660" s="801"/>
      <c r="X660" s="801"/>
      <c r="Y660" s="801"/>
      <c r="Z660" s="801"/>
    </row>
    <row r="661" spans="1:26" ht="15.75" customHeight="1">
      <c r="A661" s="801"/>
      <c r="B661" s="801"/>
      <c r="C661" s="801"/>
      <c r="D661" s="801"/>
      <c r="E661" s="802"/>
      <c r="F661" s="802"/>
      <c r="G661" s="803"/>
      <c r="H661" s="803"/>
      <c r="I661" s="995"/>
      <c r="J661" s="801"/>
      <c r="K661" s="801"/>
      <c r="L661" s="890"/>
      <c r="M661" s="801"/>
      <c r="N661" s="801"/>
      <c r="O661" s="801"/>
      <c r="P661" s="890"/>
      <c r="Q661" s="801"/>
      <c r="R661" s="801"/>
      <c r="S661" s="801"/>
      <c r="T661" s="801"/>
      <c r="U661" s="801"/>
      <c r="V661" s="801"/>
      <c r="W661" s="801"/>
      <c r="X661" s="801"/>
      <c r="Y661" s="801"/>
      <c r="Z661" s="801"/>
    </row>
    <row r="662" spans="1:26" ht="15.75" customHeight="1">
      <c r="A662" s="801"/>
      <c r="B662" s="801"/>
      <c r="C662" s="801"/>
      <c r="D662" s="801"/>
      <c r="E662" s="802"/>
      <c r="F662" s="802"/>
      <c r="G662" s="803"/>
      <c r="H662" s="803"/>
      <c r="I662" s="995"/>
      <c r="J662" s="801"/>
      <c r="K662" s="801"/>
      <c r="L662" s="890"/>
      <c r="M662" s="801"/>
      <c r="N662" s="801"/>
      <c r="O662" s="801"/>
      <c r="P662" s="890"/>
      <c r="Q662" s="801"/>
      <c r="R662" s="801"/>
      <c r="S662" s="801"/>
      <c r="T662" s="801"/>
      <c r="U662" s="801"/>
      <c r="V662" s="801"/>
      <c r="W662" s="801"/>
      <c r="X662" s="801"/>
      <c r="Y662" s="801"/>
      <c r="Z662" s="801"/>
    </row>
    <row r="663" spans="1:26" ht="15.75" customHeight="1">
      <c r="A663" s="801"/>
      <c r="B663" s="801"/>
      <c r="C663" s="801"/>
      <c r="D663" s="801"/>
      <c r="E663" s="802"/>
      <c r="F663" s="802"/>
      <c r="G663" s="803"/>
      <c r="H663" s="803"/>
      <c r="I663" s="995"/>
      <c r="J663" s="801"/>
      <c r="K663" s="801"/>
      <c r="L663" s="890"/>
      <c r="M663" s="801"/>
      <c r="N663" s="801"/>
      <c r="O663" s="801"/>
      <c r="P663" s="890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</row>
    <row r="664" spans="1:26" ht="15.75" customHeight="1">
      <c r="A664" s="801"/>
      <c r="B664" s="801"/>
      <c r="C664" s="801"/>
      <c r="D664" s="801"/>
      <c r="E664" s="802"/>
      <c r="F664" s="802"/>
      <c r="G664" s="803"/>
      <c r="H664" s="803"/>
      <c r="I664" s="995"/>
      <c r="J664" s="801"/>
      <c r="K664" s="801"/>
      <c r="L664" s="890"/>
      <c r="M664" s="801"/>
      <c r="N664" s="801"/>
      <c r="O664" s="801"/>
      <c r="P664" s="890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</row>
    <row r="665" spans="1:26" ht="15.75" customHeight="1">
      <c r="A665" s="801"/>
      <c r="B665" s="801"/>
      <c r="C665" s="801"/>
      <c r="D665" s="801"/>
      <c r="E665" s="802"/>
      <c r="F665" s="802"/>
      <c r="G665" s="803"/>
      <c r="H665" s="803"/>
      <c r="I665" s="995"/>
      <c r="J665" s="801"/>
      <c r="K665" s="801"/>
      <c r="L665" s="890"/>
      <c r="M665" s="801"/>
      <c r="N665" s="801"/>
      <c r="O665" s="801"/>
      <c r="P665" s="890"/>
      <c r="Q665" s="801"/>
      <c r="R665" s="801"/>
      <c r="S665" s="801"/>
      <c r="T665" s="801"/>
      <c r="U665" s="801"/>
      <c r="V665" s="801"/>
      <c r="W665" s="801"/>
      <c r="X665" s="801"/>
      <c r="Y665" s="801"/>
      <c r="Z665" s="801"/>
    </row>
    <row r="666" spans="1:26" ht="15.75" customHeight="1">
      <c r="A666" s="801"/>
      <c r="B666" s="801"/>
      <c r="C666" s="801"/>
      <c r="D666" s="801"/>
      <c r="E666" s="802"/>
      <c r="F666" s="802"/>
      <c r="G666" s="803"/>
      <c r="H666" s="803"/>
      <c r="I666" s="995"/>
      <c r="J666" s="801"/>
      <c r="K666" s="801"/>
      <c r="L666" s="890"/>
      <c r="M666" s="801"/>
      <c r="N666" s="801"/>
      <c r="O666" s="801"/>
      <c r="P666" s="890"/>
      <c r="Q666" s="801"/>
      <c r="R666" s="801"/>
      <c r="S666" s="801"/>
      <c r="T666" s="801"/>
      <c r="U666" s="801"/>
      <c r="V666" s="801"/>
      <c r="W666" s="801"/>
      <c r="X666" s="801"/>
      <c r="Y666" s="801"/>
      <c r="Z666" s="801"/>
    </row>
    <row r="667" spans="1:26" ht="15.75" customHeight="1">
      <c r="A667" s="801"/>
      <c r="B667" s="801"/>
      <c r="C667" s="801"/>
      <c r="D667" s="801"/>
      <c r="E667" s="802"/>
      <c r="F667" s="802"/>
      <c r="G667" s="803"/>
      <c r="H667" s="803"/>
      <c r="I667" s="995"/>
      <c r="J667" s="801"/>
      <c r="K667" s="801"/>
      <c r="L667" s="890"/>
      <c r="M667" s="801"/>
      <c r="N667" s="801"/>
      <c r="O667" s="801"/>
      <c r="P667" s="890"/>
      <c r="Q667" s="801"/>
      <c r="R667" s="801"/>
      <c r="S667" s="801"/>
      <c r="T667" s="801"/>
      <c r="U667" s="801"/>
      <c r="V667" s="801"/>
      <c r="W667" s="801"/>
      <c r="X667" s="801"/>
      <c r="Y667" s="801"/>
      <c r="Z667" s="801"/>
    </row>
    <row r="668" spans="1:26" ht="15.75" customHeight="1">
      <c r="A668" s="801"/>
      <c r="B668" s="801"/>
      <c r="C668" s="801"/>
      <c r="D668" s="801"/>
      <c r="E668" s="802"/>
      <c r="F668" s="802"/>
      <c r="G668" s="803"/>
      <c r="H668" s="803"/>
      <c r="I668" s="995"/>
      <c r="J668" s="801"/>
      <c r="K668" s="801"/>
      <c r="L668" s="890"/>
      <c r="M668" s="801"/>
      <c r="N668" s="801"/>
      <c r="O668" s="801"/>
      <c r="P668" s="890"/>
      <c r="Q668" s="801"/>
      <c r="R668" s="801"/>
      <c r="S668" s="801"/>
      <c r="T668" s="801"/>
      <c r="U668" s="801"/>
      <c r="V668" s="801"/>
      <c r="W668" s="801"/>
      <c r="X668" s="801"/>
      <c r="Y668" s="801"/>
      <c r="Z668" s="801"/>
    </row>
    <row r="669" spans="1:26" ht="15.75" customHeight="1">
      <c r="A669" s="801"/>
      <c r="B669" s="801"/>
      <c r="C669" s="801"/>
      <c r="D669" s="801"/>
      <c r="E669" s="802"/>
      <c r="F669" s="802"/>
      <c r="G669" s="803"/>
      <c r="H669" s="803"/>
      <c r="I669" s="995"/>
      <c r="J669" s="801"/>
      <c r="K669" s="801"/>
      <c r="L669" s="890"/>
      <c r="M669" s="801"/>
      <c r="N669" s="801"/>
      <c r="O669" s="801"/>
      <c r="P669" s="890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</row>
    <row r="670" spans="1:26" ht="15.75" customHeight="1">
      <c r="A670" s="801"/>
      <c r="B670" s="801"/>
      <c r="C670" s="801"/>
      <c r="D670" s="801"/>
      <c r="E670" s="802"/>
      <c r="F670" s="802"/>
      <c r="G670" s="803"/>
      <c r="H670" s="803"/>
      <c r="I670" s="995"/>
      <c r="J670" s="801"/>
      <c r="K670" s="801"/>
      <c r="L670" s="890"/>
      <c r="M670" s="801"/>
      <c r="N670" s="801"/>
      <c r="O670" s="801"/>
      <c r="P670" s="890"/>
      <c r="Q670" s="801"/>
      <c r="R670" s="801"/>
      <c r="S670" s="801"/>
      <c r="T670" s="801"/>
      <c r="U670" s="801"/>
      <c r="V670" s="801"/>
      <c r="W670" s="801"/>
      <c r="X670" s="801"/>
      <c r="Y670" s="801"/>
      <c r="Z670" s="801"/>
    </row>
    <row r="671" spans="1:26" ht="15.75" customHeight="1">
      <c r="A671" s="801"/>
      <c r="B671" s="801"/>
      <c r="C671" s="801"/>
      <c r="D671" s="801"/>
      <c r="E671" s="802"/>
      <c r="F671" s="802"/>
      <c r="G671" s="803"/>
      <c r="H671" s="803"/>
      <c r="I671" s="995"/>
      <c r="J671" s="801"/>
      <c r="K671" s="801"/>
      <c r="L671" s="890"/>
      <c r="M671" s="801"/>
      <c r="N671" s="801"/>
      <c r="O671" s="801"/>
      <c r="P671" s="890"/>
      <c r="Q671" s="801"/>
      <c r="R671" s="801"/>
      <c r="S671" s="801"/>
      <c r="T671" s="801"/>
      <c r="U671" s="801"/>
      <c r="V671" s="801"/>
      <c r="W671" s="801"/>
      <c r="X671" s="801"/>
      <c r="Y671" s="801"/>
      <c r="Z671" s="801"/>
    </row>
    <row r="672" spans="1:26" ht="15.75" customHeight="1">
      <c r="A672" s="801"/>
      <c r="B672" s="801"/>
      <c r="C672" s="801"/>
      <c r="D672" s="801"/>
      <c r="E672" s="802"/>
      <c r="F672" s="802"/>
      <c r="G672" s="803"/>
      <c r="H672" s="803"/>
      <c r="I672" s="995"/>
      <c r="J672" s="801"/>
      <c r="K672" s="801"/>
      <c r="L672" s="890"/>
      <c r="M672" s="801"/>
      <c r="N672" s="801"/>
      <c r="O672" s="801"/>
      <c r="P672" s="890"/>
      <c r="Q672" s="801"/>
      <c r="R672" s="801"/>
      <c r="S672" s="801"/>
      <c r="T672" s="801"/>
      <c r="U672" s="801"/>
      <c r="V672" s="801"/>
      <c r="W672" s="801"/>
      <c r="X672" s="801"/>
      <c r="Y672" s="801"/>
      <c r="Z672" s="801"/>
    </row>
    <row r="673" spans="1:26" ht="15.75" customHeight="1">
      <c r="A673" s="801"/>
      <c r="B673" s="801"/>
      <c r="C673" s="801"/>
      <c r="D673" s="801"/>
      <c r="E673" s="802"/>
      <c r="F673" s="802"/>
      <c r="G673" s="803"/>
      <c r="H673" s="803"/>
      <c r="I673" s="995"/>
      <c r="J673" s="801"/>
      <c r="K673" s="801"/>
      <c r="L673" s="890"/>
      <c r="M673" s="801"/>
      <c r="N673" s="801"/>
      <c r="O673" s="801"/>
      <c r="P673" s="890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</row>
    <row r="674" spans="1:26" ht="15.75" customHeight="1">
      <c r="A674" s="801"/>
      <c r="B674" s="801"/>
      <c r="C674" s="801"/>
      <c r="D674" s="801"/>
      <c r="E674" s="802"/>
      <c r="F674" s="802"/>
      <c r="G674" s="803"/>
      <c r="H674" s="803"/>
      <c r="I674" s="995"/>
      <c r="J674" s="801"/>
      <c r="K674" s="801"/>
      <c r="L674" s="890"/>
      <c r="M674" s="801"/>
      <c r="N674" s="801"/>
      <c r="O674" s="801"/>
      <c r="P674" s="890"/>
      <c r="Q674" s="801"/>
      <c r="R674" s="801"/>
      <c r="S674" s="801"/>
      <c r="T674" s="801"/>
      <c r="U674" s="801"/>
      <c r="V674" s="801"/>
      <c r="W674" s="801"/>
      <c r="X674" s="801"/>
      <c r="Y674" s="801"/>
      <c r="Z674" s="801"/>
    </row>
    <row r="675" spans="1:26" ht="15.75" customHeight="1">
      <c r="A675" s="801"/>
      <c r="B675" s="801"/>
      <c r="C675" s="801"/>
      <c r="D675" s="801"/>
      <c r="E675" s="802"/>
      <c r="F675" s="802"/>
      <c r="G675" s="803"/>
      <c r="H675" s="803"/>
      <c r="I675" s="995"/>
      <c r="J675" s="801"/>
      <c r="K675" s="801"/>
      <c r="L675" s="890"/>
      <c r="M675" s="801"/>
      <c r="N675" s="801"/>
      <c r="O675" s="801"/>
      <c r="P675" s="890"/>
      <c r="Q675" s="801"/>
      <c r="R675" s="801"/>
      <c r="S675" s="801"/>
      <c r="T675" s="801"/>
      <c r="U675" s="801"/>
      <c r="V675" s="801"/>
      <c r="W675" s="801"/>
      <c r="X675" s="801"/>
      <c r="Y675" s="801"/>
      <c r="Z675" s="801"/>
    </row>
    <row r="676" spans="1:26" ht="15.75" customHeight="1">
      <c r="A676" s="801"/>
      <c r="B676" s="801"/>
      <c r="C676" s="801"/>
      <c r="D676" s="801"/>
      <c r="E676" s="802"/>
      <c r="F676" s="802"/>
      <c r="G676" s="803"/>
      <c r="H676" s="803"/>
      <c r="I676" s="995"/>
      <c r="J676" s="801"/>
      <c r="K676" s="801"/>
      <c r="L676" s="890"/>
      <c r="M676" s="801"/>
      <c r="N676" s="801"/>
      <c r="O676" s="801"/>
      <c r="P676" s="890"/>
      <c r="Q676" s="801"/>
      <c r="R676" s="801"/>
      <c r="S676" s="801"/>
      <c r="T676" s="801"/>
      <c r="U676" s="801"/>
      <c r="V676" s="801"/>
      <c r="W676" s="801"/>
      <c r="X676" s="801"/>
      <c r="Y676" s="801"/>
      <c r="Z676" s="801"/>
    </row>
    <row r="677" spans="1:26" ht="15.75" customHeight="1">
      <c r="A677" s="801"/>
      <c r="B677" s="801"/>
      <c r="C677" s="801"/>
      <c r="D677" s="801"/>
      <c r="E677" s="802"/>
      <c r="F677" s="802"/>
      <c r="G677" s="803"/>
      <c r="H677" s="803"/>
      <c r="I677" s="995"/>
      <c r="J677" s="801"/>
      <c r="K677" s="801"/>
      <c r="L677" s="890"/>
      <c r="M677" s="801"/>
      <c r="N677" s="801"/>
      <c r="O677" s="801"/>
      <c r="P677" s="890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</row>
    <row r="678" spans="1:26" ht="15.75" customHeight="1">
      <c r="A678" s="801"/>
      <c r="B678" s="801"/>
      <c r="C678" s="801"/>
      <c r="D678" s="801"/>
      <c r="E678" s="802"/>
      <c r="F678" s="802"/>
      <c r="G678" s="803"/>
      <c r="H678" s="803"/>
      <c r="I678" s="995"/>
      <c r="J678" s="801"/>
      <c r="K678" s="801"/>
      <c r="L678" s="890"/>
      <c r="M678" s="801"/>
      <c r="N678" s="801"/>
      <c r="O678" s="801"/>
      <c r="P678" s="890"/>
      <c r="Q678" s="801"/>
      <c r="R678" s="801"/>
      <c r="S678" s="801"/>
      <c r="T678" s="801"/>
      <c r="U678" s="801"/>
      <c r="V678" s="801"/>
      <c r="W678" s="801"/>
      <c r="X678" s="801"/>
      <c r="Y678" s="801"/>
      <c r="Z678" s="801"/>
    </row>
    <row r="679" spans="1:26" ht="15.75" customHeight="1">
      <c r="A679" s="801"/>
      <c r="B679" s="801"/>
      <c r="C679" s="801"/>
      <c r="D679" s="801"/>
      <c r="E679" s="802"/>
      <c r="F679" s="802"/>
      <c r="G679" s="803"/>
      <c r="H679" s="803"/>
      <c r="I679" s="995"/>
      <c r="J679" s="801"/>
      <c r="K679" s="801"/>
      <c r="L679" s="890"/>
      <c r="M679" s="801"/>
      <c r="N679" s="801"/>
      <c r="O679" s="801"/>
      <c r="P679" s="890"/>
      <c r="Q679" s="801"/>
      <c r="R679" s="801"/>
      <c r="S679" s="801"/>
      <c r="T679" s="801"/>
      <c r="U679" s="801"/>
      <c r="V679" s="801"/>
      <c r="W679" s="801"/>
      <c r="X679" s="801"/>
      <c r="Y679" s="801"/>
      <c r="Z679" s="801"/>
    </row>
    <row r="680" spans="1:26" ht="15.75" customHeight="1">
      <c r="A680" s="801"/>
      <c r="B680" s="801"/>
      <c r="C680" s="801"/>
      <c r="D680" s="801"/>
      <c r="E680" s="802"/>
      <c r="F680" s="802"/>
      <c r="G680" s="803"/>
      <c r="H680" s="803"/>
      <c r="I680" s="995"/>
      <c r="J680" s="801"/>
      <c r="K680" s="801"/>
      <c r="L680" s="890"/>
      <c r="M680" s="801"/>
      <c r="N680" s="801"/>
      <c r="O680" s="801"/>
      <c r="P680" s="890"/>
      <c r="Q680" s="801"/>
      <c r="R680" s="801"/>
      <c r="S680" s="801"/>
      <c r="T680" s="801"/>
      <c r="U680" s="801"/>
      <c r="V680" s="801"/>
      <c r="W680" s="801"/>
      <c r="X680" s="801"/>
      <c r="Y680" s="801"/>
      <c r="Z680" s="801"/>
    </row>
    <row r="681" spans="1:26" ht="15.75" customHeight="1">
      <c r="A681" s="801"/>
      <c r="B681" s="801"/>
      <c r="C681" s="801"/>
      <c r="D681" s="801"/>
      <c r="E681" s="802"/>
      <c r="F681" s="802"/>
      <c r="G681" s="803"/>
      <c r="H681" s="803"/>
      <c r="I681" s="995"/>
      <c r="J681" s="801"/>
      <c r="K681" s="801"/>
      <c r="L681" s="890"/>
      <c r="M681" s="801"/>
      <c r="N681" s="801"/>
      <c r="O681" s="801"/>
      <c r="P681" s="890"/>
      <c r="Q681" s="801"/>
      <c r="R681" s="801"/>
      <c r="S681" s="801"/>
      <c r="T681" s="801"/>
      <c r="U681" s="801"/>
      <c r="V681" s="801"/>
      <c r="W681" s="801"/>
      <c r="X681" s="801"/>
      <c r="Y681" s="801"/>
      <c r="Z681" s="801"/>
    </row>
    <row r="682" spans="1:26" ht="15.75" customHeight="1">
      <c r="A682" s="801"/>
      <c r="B682" s="801"/>
      <c r="C682" s="801"/>
      <c r="D682" s="801"/>
      <c r="E682" s="802"/>
      <c r="F682" s="802"/>
      <c r="G682" s="803"/>
      <c r="H682" s="803"/>
      <c r="I682" s="995"/>
      <c r="J682" s="801"/>
      <c r="K682" s="801"/>
      <c r="L682" s="890"/>
      <c r="M682" s="801"/>
      <c r="N682" s="801"/>
      <c r="O682" s="801"/>
      <c r="P682" s="890"/>
      <c r="Q682" s="801"/>
      <c r="R682" s="801"/>
      <c r="S682" s="801"/>
      <c r="T682" s="801"/>
      <c r="U682" s="801"/>
      <c r="V682" s="801"/>
      <c r="W682" s="801"/>
      <c r="X682" s="801"/>
      <c r="Y682" s="801"/>
      <c r="Z682" s="801"/>
    </row>
    <row r="683" spans="1:26" ht="15.75" customHeight="1">
      <c r="A683" s="801"/>
      <c r="B683" s="801"/>
      <c r="C683" s="801"/>
      <c r="D683" s="801"/>
      <c r="E683" s="802"/>
      <c r="F683" s="802"/>
      <c r="G683" s="803"/>
      <c r="H683" s="803"/>
      <c r="I683" s="995"/>
      <c r="J683" s="801"/>
      <c r="K683" s="801"/>
      <c r="L683" s="890"/>
      <c r="M683" s="801"/>
      <c r="N683" s="801"/>
      <c r="O683" s="801"/>
      <c r="P683" s="890"/>
      <c r="Q683" s="801"/>
      <c r="R683" s="801"/>
      <c r="S683" s="801"/>
      <c r="T683" s="801"/>
      <c r="U683" s="801"/>
      <c r="V683" s="801"/>
      <c r="W683" s="801"/>
      <c r="X683" s="801"/>
      <c r="Y683" s="801"/>
      <c r="Z683" s="801"/>
    </row>
    <row r="684" spans="1:26" ht="15.75" customHeight="1">
      <c r="A684" s="801"/>
      <c r="B684" s="801"/>
      <c r="C684" s="801"/>
      <c r="D684" s="801"/>
      <c r="E684" s="802"/>
      <c r="F684" s="802"/>
      <c r="G684" s="803"/>
      <c r="H684" s="803"/>
      <c r="I684" s="995"/>
      <c r="J684" s="801"/>
      <c r="K684" s="801"/>
      <c r="L684" s="890"/>
      <c r="M684" s="801"/>
      <c r="N684" s="801"/>
      <c r="O684" s="801"/>
      <c r="P684" s="890"/>
      <c r="Q684" s="801"/>
      <c r="R684" s="801"/>
      <c r="S684" s="801"/>
      <c r="T684" s="801"/>
      <c r="U684" s="801"/>
      <c r="V684" s="801"/>
      <c r="W684" s="801"/>
      <c r="X684" s="801"/>
      <c r="Y684" s="801"/>
      <c r="Z684" s="801"/>
    </row>
    <row r="685" spans="1:26" ht="15.75" customHeight="1">
      <c r="A685" s="801"/>
      <c r="B685" s="801"/>
      <c r="C685" s="801"/>
      <c r="D685" s="801"/>
      <c r="E685" s="802"/>
      <c r="F685" s="802"/>
      <c r="G685" s="803"/>
      <c r="H685" s="803"/>
      <c r="I685" s="995"/>
      <c r="J685" s="801"/>
      <c r="K685" s="801"/>
      <c r="L685" s="890"/>
      <c r="M685" s="801"/>
      <c r="N685" s="801"/>
      <c r="O685" s="801"/>
      <c r="P685" s="890"/>
      <c r="Q685" s="801"/>
      <c r="R685" s="801"/>
      <c r="S685" s="801"/>
      <c r="T685" s="801"/>
      <c r="U685" s="801"/>
      <c r="V685" s="801"/>
      <c r="W685" s="801"/>
      <c r="X685" s="801"/>
      <c r="Y685" s="801"/>
      <c r="Z685" s="801"/>
    </row>
    <row r="686" spans="1:26" ht="15.75" customHeight="1">
      <c r="A686" s="801"/>
      <c r="B686" s="801"/>
      <c r="C686" s="801"/>
      <c r="D686" s="801"/>
      <c r="E686" s="802"/>
      <c r="F686" s="802"/>
      <c r="G686" s="803"/>
      <c r="H686" s="803"/>
      <c r="I686" s="995"/>
      <c r="J686" s="801"/>
      <c r="K686" s="801"/>
      <c r="L686" s="890"/>
      <c r="M686" s="801"/>
      <c r="N686" s="801"/>
      <c r="O686" s="801"/>
      <c r="P686" s="890"/>
      <c r="Q686" s="801"/>
      <c r="R686" s="801"/>
      <c r="S686" s="801"/>
      <c r="T686" s="801"/>
      <c r="U686" s="801"/>
      <c r="V686" s="801"/>
      <c r="W686" s="801"/>
      <c r="X686" s="801"/>
      <c r="Y686" s="801"/>
      <c r="Z686" s="801"/>
    </row>
    <row r="687" spans="1:26" ht="15.75" customHeight="1">
      <c r="A687" s="801"/>
      <c r="B687" s="801"/>
      <c r="C687" s="801"/>
      <c r="D687" s="801"/>
      <c r="E687" s="802"/>
      <c r="F687" s="802"/>
      <c r="G687" s="803"/>
      <c r="H687" s="803"/>
      <c r="I687" s="995"/>
      <c r="J687" s="801"/>
      <c r="K687" s="801"/>
      <c r="L687" s="890"/>
      <c r="M687" s="801"/>
      <c r="N687" s="801"/>
      <c r="O687" s="801"/>
      <c r="P687" s="890"/>
      <c r="Q687" s="801"/>
      <c r="R687" s="801"/>
      <c r="S687" s="801"/>
      <c r="T687" s="801"/>
      <c r="U687" s="801"/>
      <c r="V687" s="801"/>
      <c r="W687" s="801"/>
      <c r="X687" s="801"/>
      <c r="Y687" s="801"/>
      <c r="Z687" s="801"/>
    </row>
    <row r="688" spans="1:26" ht="15.75" customHeight="1">
      <c r="A688" s="801"/>
      <c r="B688" s="801"/>
      <c r="C688" s="801"/>
      <c r="D688" s="801"/>
      <c r="E688" s="802"/>
      <c r="F688" s="802"/>
      <c r="G688" s="803"/>
      <c r="H688" s="803"/>
      <c r="I688" s="995"/>
      <c r="J688" s="801"/>
      <c r="K688" s="801"/>
      <c r="L688" s="890"/>
      <c r="M688" s="801"/>
      <c r="N688" s="801"/>
      <c r="O688" s="801"/>
      <c r="P688" s="890"/>
      <c r="Q688" s="801"/>
      <c r="R688" s="801"/>
      <c r="S688" s="801"/>
      <c r="T688" s="801"/>
      <c r="U688" s="801"/>
      <c r="V688" s="801"/>
      <c r="W688" s="801"/>
      <c r="X688" s="801"/>
      <c r="Y688" s="801"/>
      <c r="Z688" s="801"/>
    </row>
    <row r="689" spans="1:26" ht="15.75" customHeight="1">
      <c r="A689" s="801"/>
      <c r="B689" s="801"/>
      <c r="C689" s="801"/>
      <c r="D689" s="801"/>
      <c r="E689" s="802"/>
      <c r="F689" s="802"/>
      <c r="G689" s="803"/>
      <c r="H689" s="803"/>
      <c r="I689" s="995"/>
      <c r="J689" s="801"/>
      <c r="K689" s="801"/>
      <c r="L689" s="890"/>
      <c r="M689" s="801"/>
      <c r="N689" s="801"/>
      <c r="O689" s="801"/>
      <c r="P689" s="890"/>
      <c r="Q689" s="801"/>
      <c r="R689" s="801"/>
      <c r="S689" s="801"/>
      <c r="T689" s="801"/>
      <c r="U689" s="801"/>
      <c r="V689" s="801"/>
      <c r="W689" s="801"/>
      <c r="X689" s="801"/>
      <c r="Y689" s="801"/>
      <c r="Z689" s="801"/>
    </row>
    <row r="690" spans="1:26" ht="15.75" customHeight="1">
      <c r="A690" s="801"/>
      <c r="B690" s="801"/>
      <c r="C690" s="801"/>
      <c r="D690" s="801"/>
      <c r="E690" s="802"/>
      <c r="F690" s="802"/>
      <c r="G690" s="803"/>
      <c r="H690" s="803"/>
      <c r="I690" s="995"/>
      <c r="J690" s="801"/>
      <c r="K690" s="801"/>
      <c r="L690" s="890"/>
      <c r="M690" s="801"/>
      <c r="N690" s="801"/>
      <c r="O690" s="801"/>
      <c r="P690" s="890"/>
      <c r="Q690" s="801"/>
      <c r="R690" s="801"/>
      <c r="S690" s="801"/>
      <c r="T690" s="801"/>
      <c r="U690" s="801"/>
      <c r="V690" s="801"/>
      <c r="W690" s="801"/>
      <c r="X690" s="801"/>
      <c r="Y690" s="801"/>
      <c r="Z690" s="801"/>
    </row>
    <row r="691" spans="1:26" ht="15.75" customHeight="1">
      <c r="A691" s="801"/>
      <c r="B691" s="801"/>
      <c r="C691" s="801"/>
      <c r="D691" s="801"/>
      <c r="E691" s="802"/>
      <c r="F691" s="802"/>
      <c r="G691" s="803"/>
      <c r="H691" s="803"/>
      <c r="I691" s="995"/>
      <c r="J691" s="801"/>
      <c r="K691" s="801"/>
      <c r="L691" s="890"/>
      <c r="M691" s="801"/>
      <c r="N691" s="801"/>
      <c r="O691" s="801"/>
      <c r="P691" s="890"/>
      <c r="Q691" s="801"/>
      <c r="R691" s="801"/>
      <c r="S691" s="801"/>
      <c r="T691" s="801"/>
      <c r="U691" s="801"/>
      <c r="V691" s="801"/>
      <c r="W691" s="801"/>
      <c r="X691" s="801"/>
      <c r="Y691" s="801"/>
      <c r="Z691" s="801"/>
    </row>
    <row r="692" spans="1:26" ht="15.75" customHeight="1">
      <c r="A692" s="801"/>
      <c r="B692" s="801"/>
      <c r="C692" s="801"/>
      <c r="D692" s="801"/>
      <c r="E692" s="802"/>
      <c r="F692" s="802"/>
      <c r="G692" s="803"/>
      <c r="H692" s="803"/>
      <c r="I692" s="995"/>
      <c r="J692" s="801"/>
      <c r="K692" s="801"/>
      <c r="L692" s="890"/>
      <c r="M692" s="801"/>
      <c r="N692" s="801"/>
      <c r="O692" s="801"/>
      <c r="P692" s="890"/>
      <c r="Q692" s="801"/>
      <c r="R692" s="801"/>
      <c r="S692" s="801"/>
      <c r="T692" s="801"/>
      <c r="U692" s="801"/>
      <c r="V692" s="801"/>
      <c r="W692" s="801"/>
      <c r="X692" s="801"/>
      <c r="Y692" s="801"/>
      <c r="Z692" s="801"/>
    </row>
    <row r="693" spans="1:26" ht="15.75" customHeight="1">
      <c r="A693" s="801"/>
      <c r="B693" s="801"/>
      <c r="C693" s="801"/>
      <c r="D693" s="801"/>
      <c r="E693" s="802"/>
      <c r="F693" s="802"/>
      <c r="G693" s="803"/>
      <c r="H693" s="803"/>
      <c r="I693" s="995"/>
      <c r="J693" s="801"/>
      <c r="K693" s="801"/>
      <c r="L693" s="890"/>
      <c r="M693" s="801"/>
      <c r="N693" s="801"/>
      <c r="O693" s="801"/>
      <c r="P693" s="890"/>
      <c r="Q693" s="801"/>
      <c r="R693" s="801"/>
      <c r="S693" s="801"/>
      <c r="T693" s="801"/>
      <c r="U693" s="801"/>
      <c r="V693" s="801"/>
      <c r="W693" s="801"/>
      <c r="X693" s="801"/>
      <c r="Y693" s="801"/>
      <c r="Z693" s="801"/>
    </row>
    <row r="694" spans="1:26" ht="15.75" customHeight="1">
      <c r="A694" s="801"/>
      <c r="B694" s="801"/>
      <c r="C694" s="801"/>
      <c r="D694" s="801"/>
      <c r="E694" s="802"/>
      <c r="F694" s="802"/>
      <c r="G694" s="803"/>
      <c r="H694" s="803"/>
      <c r="I694" s="995"/>
      <c r="J694" s="801"/>
      <c r="K694" s="801"/>
      <c r="L694" s="890"/>
      <c r="M694" s="801"/>
      <c r="N694" s="801"/>
      <c r="O694" s="801"/>
      <c r="P694" s="890"/>
      <c r="Q694" s="801"/>
      <c r="R694" s="801"/>
      <c r="S694" s="801"/>
      <c r="T694" s="801"/>
      <c r="U694" s="801"/>
      <c r="V694" s="801"/>
      <c r="W694" s="801"/>
      <c r="X694" s="801"/>
      <c r="Y694" s="801"/>
      <c r="Z694" s="801"/>
    </row>
    <row r="695" spans="1:26" ht="15.75" customHeight="1">
      <c r="A695" s="801"/>
      <c r="B695" s="801"/>
      <c r="C695" s="801"/>
      <c r="D695" s="801"/>
      <c r="E695" s="802"/>
      <c r="F695" s="802"/>
      <c r="G695" s="803"/>
      <c r="H695" s="803"/>
      <c r="I695" s="995"/>
      <c r="J695" s="801"/>
      <c r="K695" s="801"/>
      <c r="L695" s="890"/>
      <c r="M695" s="801"/>
      <c r="N695" s="801"/>
      <c r="O695" s="801"/>
      <c r="P695" s="890"/>
      <c r="Q695" s="801"/>
      <c r="R695" s="801"/>
      <c r="S695" s="801"/>
      <c r="T695" s="801"/>
      <c r="U695" s="801"/>
      <c r="V695" s="801"/>
      <c r="W695" s="801"/>
      <c r="X695" s="801"/>
      <c r="Y695" s="801"/>
      <c r="Z695" s="801"/>
    </row>
    <row r="696" spans="1:26" ht="15.75" customHeight="1">
      <c r="A696" s="801"/>
      <c r="B696" s="801"/>
      <c r="C696" s="801"/>
      <c r="D696" s="801"/>
      <c r="E696" s="802"/>
      <c r="F696" s="802"/>
      <c r="G696" s="803"/>
      <c r="H696" s="803"/>
      <c r="I696" s="995"/>
      <c r="J696" s="801"/>
      <c r="K696" s="801"/>
      <c r="L696" s="890"/>
      <c r="M696" s="801"/>
      <c r="N696" s="801"/>
      <c r="O696" s="801"/>
      <c r="P696" s="890"/>
      <c r="Q696" s="801"/>
      <c r="R696" s="801"/>
      <c r="S696" s="801"/>
      <c r="T696" s="801"/>
      <c r="U696" s="801"/>
      <c r="V696" s="801"/>
      <c r="W696" s="801"/>
      <c r="X696" s="801"/>
      <c r="Y696" s="801"/>
      <c r="Z696" s="801"/>
    </row>
    <row r="697" spans="1:26" ht="15.75" customHeight="1">
      <c r="A697" s="801"/>
      <c r="B697" s="801"/>
      <c r="C697" s="801"/>
      <c r="D697" s="801"/>
      <c r="E697" s="802"/>
      <c r="F697" s="802"/>
      <c r="G697" s="803"/>
      <c r="H697" s="803"/>
      <c r="I697" s="995"/>
      <c r="J697" s="801"/>
      <c r="K697" s="801"/>
      <c r="L697" s="890"/>
      <c r="M697" s="801"/>
      <c r="N697" s="801"/>
      <c r="O697" s="801"/>
      <c r="P697" s="890"/>
      <c r="Q697" s="801"/>
      <c r="R697" s="801"/>
      <c r="S697" s="801"/>
      <c r="T697" s="801"/>
      <c r="U697" s="801"/>
      <c r="V697" s="801"/>
      <c r="W697" s="801"/>
      <c r="X697" s="801"/>
      <c r="Y697" s="801"/>
      <c r="Z697" s="801"/>
    </row>
    <row r="698" spans="1:26" ht="15.75" customHeight="1">
      <c r="A698" s="801"/>
      <c r="B698" s="801"/>
      <c r="C698" s="801"/>
      <c r="D698" s="801"/>
      <c r="E698" s="802"/>
      <c r="F698" s="802"/>
      <c r="G698" s="803"/>
      <c r="H698" s="803"/>
      <c r="I698" s="995"/>
      <c r="J698" s="801"/>
      <c r="K698" s="801"/>
      <c r="L698" s="890"/>
      <c r="M698" s="801"/>
      <c r="N698" s="801"/>
      <c r="O698" s="801"/>
      <c r="P698" s="890"/>
      <c r="Q698" s="801"/>
      <c r="R698" s="801"/>
      <c r="S698" s="801"/>
      <c r="T698" s="801"/>
      <c r="U698" s="801"/>
      <c r="V698" s="801"/>
      <c r="W698" s="801"/>
      <c r="X698" s="801"/>
      <c r="Y698" s="801"/>
      <c r="Z698" s="801"/>
    </row>
    <row r="699" spans="1:26" ht="15.75" customHeight="1">
      <c r="A699" s="801"/>
      <c r="B699" s="801"/>
      <c r="C699" s="801"/>
      <c r="D699" s="801"/>
      <c r="E699" s="802"/>
      <c r="F699" s="802"/>
      <c r="G699" s="803"/>
      <c r="H699" s="803"/>
      <c r="I699" s="995"/>
      <c r="J699" s="801"/>
      <c r="K699" s="801"/>
      <c r="L699" s="890"/>
      <c r="M699" s="801"/>
      <c r="N699" s="801"/>
      <c r="O699" s="801"/>
      <c r="P699" s="890"/>
      <c r="Q699" s="801"/>
      <c r="R699" s="801"/>
      <c r="S699" s="801"/>
      <c r="T699" s="801"/>
      <c r="U699" s="801"/>
      <c r="V699" s="801"/>
      <c r="W699" s="801"/>
      <c r="X699" s="801"/>
      <c r="Y699" s="801"/>
      <c r="Z699" s="801"/>
    </row>
    <row r="700" spans="1:26" ht="15.75" customHeight="1">
      <c r="A700" s="801"/>
      <c r="B700" s="801"/>
      <c r="C700" s="801"/>
      <c r="D700" s="801"/>
      <c r="E700" s="802"/>
      <c r="F700" s="802"/>
      <c r="G700" s="803"/>
      <c r="H700" s="803"/>
      <c r="I700" s="995"/>
      <c r="J700" s="801"/>
      <c r="K700" s="801"/>
      <c r="L700" s="890"/>
      <c r="M700" s="801"/>
      <c r="N700" s="801"/>
      <c r="O700" s="801"/>
      <c r="P700" s="890"/>
      <c r="Q700" s="801"/>
      <c r="R700" s="801"/>
      <c r="S700" s="801"/>
      <c r="T700" s="801"/>
      <c r="U700" s="801"/>
      <c r="V700" s="801"/>
      <c r="W700" s="801"/>
      <c r="X700" s="801"/>
      <c r="Y700" s="801"/>
      <c r="Z700" s="801"/>
    </row>
    <row r="701" spans="1:26" ht="15.75" customHeight="1">
      <c r="A701" s="801"/>
      <c r="B701" s="801"/>
      <c r="C701" s="801"/>
      <c r="D701" s="801"/>
      <c r="E701" s="802"/>
      <c r="F701" s="802"/>
      <c r="G701" s="803"/>
      <c r="H701" s="803"/>
      <c r="I701" s="995"/>
      <c r="J701" s="801"/>
      <c r="K701" s="801"/>
      <c r="L701" s="890"/>
      <c r="M701" s="801"/>
      <c r="N701" s="801"/>
      <c r="O701" s="801"/>
      <c r="P701" s="890"/>
      <c r="Q701" s="801"/>
      <c r="R701" s="801"/>
      <c r="S701" s="801"/>
      <c r="T701" s="801"/>
      <c r="U701" s="801"/>
      <c r="V701" s="801"/>
      <c r="W701" s="801"/>
      <c r="X701" s="801"/>
      <c r="Y701" s="801"/>
      <c r="Z701" s="801"/>
    </row>
    <row r="702" spans="1:26" ht="15.75" customHeight="1">
      <c r="A702" s="801"/>
      <c r="B702" s="801"/>
      <c r="C702" s="801"/>
      <c r="D702" s="801"/>
      <c r="E702" s="802"/>
      <c r="F702" s="802"/>
      <c r="G702" s="803"/>
      <c r="H702" s="803"/>
      <c r="I702" s="995"/>
      <c r="J702" s="801"/>
      <c r="K702" s="801"/>
      <c r="L702" s="890"/>
      <c r="M702" s="801"/>
      <c r="N702" s="801"/>
      <c r="O702" s="801"/>
      <c r="P702" s="890"/>
      <c r="Q702" s="801"/>
      <c r="R702" s="801"/>
      <c r="S702" s="801"/>
      <c r="T702" s="801"/>
      <c r="U702" s="801"/>
      <c r="V702" s="801"/>
      <c r="W702" s="801"/>
      <c r="X702" s="801"/>
      <c r="Y702" s="801"/>
      <c r="Z702" s="801"/>
    </row>
    <row r="703" spans="1:26" ht="15.75" customHeight="1">
      <c r="A703" s="801"/>
      <c r="B703" s="801"/>
      <c r="C703" s="801"/>
      <c r="D703" s="801"/>
      <c r="E703" s="802"/>
      <c r="F703" s="802"/>
      <c r="G703" s="803"/>
      <c r="H703" s="803"/>
      <c r="I703" s="995"/>
      <c r="J703" s="801"/>
      <c r="K703" s="801"/>
      <c r="L703" s="890"/>
      <c r="M703" s="801"/>
      <c r="N703" s="801"/>
      <c r="O703" s="801"/>
      <c r="P703" s="890"/>
      <c r="Q703" s="801"/>
      <c r="R703" s="801"/>
      <c r="S703" s="801"/>
      <c r="T703" s="801"/>
      <c r="U703" s="801"/>
      <c r="V703" s="801"/>
      <c r="W703" s="801"/>
      <c r="X703" s="801"/>
      <c r="Y703" s="801"/>
      <c r="Z703" s="801"/>
    </row>
    <row r="704" spans="1:26" ht="15.75" customHeight="1">
      <c r="A704" s="801"/>
      <c r="B704" s="801"/>
      <c r="C704" s="801"/>
      <c r="D704" s="801"/>
      <c r="E704" s="802"/>
      <c r="F704" s="802"/>
      <c r="G704" s="803"/>
      <c r="H704" s="803"/>
      <c r="I704" s="995"/>
      <c r="J704" s="801"/>
      <c r="K704" s="801"/>
      <c r="L704" s="890"/>
      <c r="M704" s="801"/>
      <c r="N704" s="801"/>
      <c r="O704" s="801"/>
      <c r="P704" s="890"/>
      <c r="Q704" s="801"/>
      <c r="R704" s="801"/>
      <c r="S704" s="801"/>
      <c r="T704" s="801"/>
      <c r="U704" s="801"/>
      <c r="V704" s="801"/>
      <c r="W704" s="801"/>
      <c r="X704" s="801"/>
      <c r="Y704" s="801"/>
      <c r="Z704" s="801"/>
    </row>
    <row r="705" spans="1:26" ht="15.75" customHeight="1">
      <c r="A705" s="801"/>
      <c r="B705" s="801"/>
      <c r="C705" s="801"/>
      <c r="D705" s="801"/>
      <c r="E705" s="802"/>
      <c r="F705" s="802"/>
      <c r="G705" s="803"/>
      <c r="H705" s="803"/>
      <c r="I705" s="995"/>
      <c r="J705" s="801"/>
      <c r="K705" s="801"/>
      <c r="L705" s="890"/>
      <c r="M705" s="801"/>
      <c r="N705" s="801"/>
      <c r="O705" s="801"/>
      <c r="P705" s="890"/>
      <c r="Q705" s="801"/>
      <c r="R705" s="801"/>
      <c r="S705" s="801"/>
      <c r="T705" s="801"/>
      <c r="U705" s="801"/>
      <c r="V705" s="801"/>
      <c r="W705" s="801"/>
      <c r="X705" s="801"/>
      <c r="Y705" s="801"/>
      <c r="Z705" s="801"/>
    </row>
    <row r="706" spans="1:26" ht="15.75" customHeight="1">
      <c r="A706" s="801"/>
      <c r="B706" s="801"/>
      <c r="C706" s="801"/>
      <c r="D706" s="801"/>
      <c r="E706" s="802"/>
      <c r="F706" s="802"/>
      <c r="G706" s="803"/>
      <c r="H706" s="803"/>
      <c r="I706" s="995"/>
      <c r="J706" s="801"/>
      <c r="K706" s="801"/>
      <c r="L706" s="890"/>
      <c r="M706" s="801"/>
      <c r="N706" s="801"/>
      <c r="O706" s="801"/>
      <c r="P706" s="890"/>
      <c r="Q706" s="801"/>
      <c r="R706" s="801"/>
      <c r="S706" s="801"/>
      <c r="T706" s="801"/>
      <c r="U706" s="801"/>
      <c r="V706" s="801"/>
      <c r="W706" s="801"/>
      <c r="X706" s="801"/>
      <c r="Y706" s="801"/>
      <c r="Z706" s="801"/>
    </row>
    <row r="707" spans="1:26" ht="15.75" customHeight="1">
      <c r="A707" s="801"/>
      <c r="B707" s="801"/>
      <c r="C707" s="801"/>
      <c r="D707" s="801"/>
      <c r="E707" s="802"/>
      <c r="F707" s="802"/>
      <c r="G707" s="803"/>
      <c r="H707" s="803"/>
      <c r="I707" s="995"/>
      <c r="J707" s="801"/>
      <c r="K707" s="801"/>
      <c r="L707" s="890"/>
      <c r="M707" s="801"/>
      <c r="N707" s="801"/>
      <c r="O707" s="801"/>
      <c r="P707" s="890"/>
      <c r="Q707" s="801"/>
      <c r="R707" s="801"/>
      <c r="S707" s="801"/>
      <c r="T707" s="801"/>
      <c r="U707" s="801"/>
      <c r="V707" s="801"/>
      <c r="W707" s="801"/>
      <c r="X707" s="801"/>
      <c r="Y707" s="801"/>
      <c r="Z707" s="801"/>
    </row>
    <row r="708" spans="1:26" ht="15.75" customHeight="1">
      <c r="A708" s="801"/>
      <c r="B708" s="801"/>
      <c r="C708" s="801"/>
      <c r="D708" s="801"/>
      <c r="E708" s="802"/>
      <c r="F708" s="802"/>
      <c r="G708" s="803"/>
      <c r="H708" s="803"/>
      <c r="I708" s="995"/>
      <c r="J708" s="801"/>
      <c r="K708" s="801"/>
      <c r="L708" s="890"/>
      <c r="M708" s="801"/>
      <c r="N708" s="801"/>
      <c r="O708" s="801"/>
      <c r="P708" s="890"/>
      <c r="Q708" s="801"/>
      <c r="R708" s="801"/>
      <c r="S708" s="801"/>
      <c r="T708" s="801"/>
      <c r="U708" s="801"/>
      <c r="V708" s="801"/>
      <c r="W708" s="801"/>
      <c r="X708" s="801"/>
      <c r="Y708" s="801"/>
      <c r="Z708" s="801"/>
    </row>
    <row r="709" spans="1:26" ht="15.75" customHeight="1">
      <c r="A709" s="801"/>
      <c r="B709" s="801"/>
      <c r="C709" s="801"/>
      <c r="D709" s="801"/>
      <c r="E709" s="802"/>
      <c r="F709" s="802"/>
      <c r="G709" s="803"/>
      <c r="H709" s="803"/>
      <c r="I709" s="995"/>
      <c r="J709" s="801"/>
      <c r="K709" s="801"/>
      <c r="L709" s="890"/>
      <c r="M709" s="801"/>
      <c r="N709" s="801"/>
      <c r="O709" s="801"/>
      <c r="P709" s="890"/>
      <c r="Q709" s="801"/>
      <c r="R709" s="801"/>
      <c r="S709" s="801"/>
      <c r="T709" s="801"/>
      <c r="U709" s="801"/>
      <c r="V709" s="801"/>
      <c r="W709" s="801"/>
      <c r="X709" s="801"/>
      <c r="Y709" s="801"/>
      <c r="Z709" s="801"/>
    </row>
    <row r="710" spans="1:26" ht="15.75" customHeight="1">
      <c r="A710" s="801"/>
      <c r="B710" s="801"/>
      <c r="C710" s="801"/>
      <c r="D710" s="801"/>
      <c r="E710" s="802"/>
      <c r="F710" s="802"/>
      <c r="G710" s="803"/>
      <c r="H710" s="803"/>
      <c r="I710" s="995"/>
      <c r="J710" s="801"/>
      <c r="K710" s="801"/>
      <c r="L710" s="890"/>
      <c r="M710" s="801"/>
      <c r="N710" s="801"/>
      <c r="O710" s="801"/>
      <c r="P710" s="890"/>
      <c r="Q710" s="801"/>
      <c r="R710" s="801"/>
      <c r="S710" s="801"/>
      <c r="T710" s="801"/>
      <c r="U710" s="801"/>
      <c r="V710" s="801"/>
      <c r="W710" s="801"/>
      <c r="X710" s="801"/>
      <c r="Y710" s="801"/>
      <c r="Z710" s="801"/>
    </row>
    <row r="711" spans="1:26" ht="15.75" customHeight="1">
      <c r="A711" s="801"/>
      <c r="B711" s="801"/>
      <c r="C711" s="801"/>
      <c r="D711" s="801"/>
      <c r="E711" s="802"/>
      <c r="F711" s="802"/>
      <c r="G711" s="803"/>
      <c r="H711" s="803"/>
      <c r="I711" s="995"/>
      <c r="J711" s="801"/>
      <c r="K711" s="801"/>
      <c r="L711" s="890"/>
      <c r="M711" s="801"/>
      <c r="N711" s="801"/>
      <c r="O711" s="801"/>
      <c r="P711" s="890"/>
      <c r="Q711" s="801"/>
      <c r="R711" s="801"/>
      <c r="S711" s="801"/>
      <c r="T711" s="801"/>
      <c r="U711" s="801"/>
      <c r="V711" s="801"/>
      <c r="W711" s="801"/>
      <c r="X711" s="801"/>
      <c r="Y711" s="801"/>
      <c r="Z711" s="801"/>
    </row>
    <row r="712" spans="1:26" ht="15.75" customHeight="1">
      <c r="A712" s="801"/>
      <c r="B712" s="801"/>
      <c r="C712" s="801"/>
      <c r="D712" s="801"/>
      <c r="E712" s="802"/>
      <c r="F712" s="802"/>
      <c r="G712" s="803"/>
      <c r="H712" s="803"/>
      <c r="I712" s="995"/>
      <c r="J712" s="801"/>
      <c r="K712" s="801"/>
      <c r="L712" s="890"/>
      <c r="M712" s="801"/>
      <c r="N712" s="801"/>
      <c r="O712" s="801"/>
      <c r="P712" s="890"/>
      <c r="Q712" s="801"/>
      <c r="R712" s="801"/>
      <c r="S712" s="801"/>
      <c r="T712" s="801"/>
      <c r="U712" s="801"/>
      <c r="V712" s="801"/>
      <c r="W712" s="801"/>
      <c r="X712" s="801"/>
      <c r="Y712" s="801"/>
      <c r="Z712" s="801"/>
    </row>
    <row r="713" spans="1:26" ht="15.75" customHeight="1">
      <c r="A713" s="801"/>
      <c r="B713" s="801"/>
      <c r="C713" s="801"/>
      <c r="D713" s="801"/>
      <c r="E713" s="802"/>
      <c r="F713" s="802"/>
      <c r="G713" s="803"/>
      <c r="H713" s="803"/>
      <c r="I713" s="995"/>
      <c r="J713" s="801"/>
      <c r="K713" s="801"/>
      <c r="L713" s="890"/>
      <c r="M713" s="801"/>
      <c r="N713" s="801"/>
      <c r="O713" s="801"/>
      <c r="P713" s="890"/>
      <c r="Q713" s="801"/>
      <c r="R713" s="801"/>
      <c r="S713" s="801"/>
      <c r="T713" s="801"/>
      <c r="U713" s="801"/>
      <c r="V713" s="801"/>
      <c r="W713" s="801"/>
      <c r="X713" s="801"/>
      <c r="Y713" s="801"/>
      <c r="Z713" s="801"/>
    </row>
    <row r="714" spans="1:26" ht="15.75" customHeight="1">
      <c r="A714" s="801"/>
      <c r="B714" s="801"/>
      <c r="C714" s="801"/>
      <c r="D714" s="801"/>
      <c r="E714" s="802"/>
      <c r="F714" s="802"/>
      <c r="G714" s="803"/>
      <c r="H714" s="803"/>
      <c r="I714" s="995"/>
      <c r="J714" s="801"/>
      <c r="K714" s="801"/>
      <c r="L714" s="890"/>
      <c r="M714" s="801"/>
      <c r="N714" s="801"/>
      <c r="O714" s="801"/>
      <c r="P714" s="890"/>
      <c r="Q714" s="801"/>
      <c r="R714" s="801"/>
      <c r="S714" s="801"/>
      <c r="T714" s="801"/>
      <c r="U714" s="801"/>
      <c r="V714" s="801"/>
      <c r="W714" s="801"/>
      <c r="X714" s="801"/>
      <c r="Y714" s="801"/>
      <c r="Z714" s="801"/>
    </row>
    <row r="715" spans="1:26" ht="15.75" customHeight="1">
      <c r="A715" s="801"/>
      <c r="B715" s="801"/>
      <c r="C715" s="801"/>
      <c r="D715" s="801"/>
      <c r="E715" s="802"/>
      <c r="F715" s="802"/>
      <c r="G715" s="803"/>
      <c r="H715" s="803"/>
      <c r="I715" s="995"/>
      <c r="J715" s="801"/>
      <c r="K715" s="801"/>
      <c r="L715" s="890"/>
      <c r="M715" s="801"/>
      <c r="N715" s="801"/>
      <c r="O715" s="801"/>
      <c r="P715" s="890"/>
      <c r="Q715" s="801"/>
      <c r="R715" s="801"/>
      <c r="S715" s="801"/>
      <c r="T715" s="801"/>
      <c r="U715" s="801"/>
      <c r="V715" s="801"/>
      <c r="W715" s="801"/>
      <c r="X715" s="801"/>
      <c r="Y715" s="801"/>
      <c r="Z715" s="801"/>
    </row>
    <row r="716" spans="1:26" ht="15.75" customHeight="1">
      <c r="A716" s="801"/>
      <c r="B716" s="801"/>
      <c r="C716" s="801"/>
      <c r="D716" s="801"/>
      <c r="E716" s="802"/>
      <c r="F716" s="802"/>
      <c r="G716" s="803"/>
      <c r="H716" s="803"/>
      <c r="I716" s="995"/>
      <c r="J716" s="801"/>
      <c r="K716" s="801"/>
      <c r="L716" s="890"/>
      <c r="M716" s="801"/>
      <c r="N716" s="801"/>
      <c r="O716" s="801"/>
      <c r="P716" s="890"/>
      <c r="Q716" s="801"/>
      <c r="R716" s="801"/>
      <c r="S716" s="801"/>
      <c r="T716" s="801"/>
      <c r="U716" s="801"/>
      <c r="V716" s="801"/>
      <c r="W716" s="801"/>
      <c r="X716" s="801"/>
      <c r="Y716" s="801"/>
      <c r="Z716" s="801"/>
    </row>
    <row r="717" spans="1:26" ht="15.75" customHeight="1">
      <c r="A717" s="801"/>
      <c r="B717" s="801"/>
      <c r="C717" s="801"/>
      <c r="D717" s="801"/>
      <c r="E717" s="802"/>
      <c r="F717" s="802"/>
      <c r="G717" s="803"/>
      <c r="H717" s="803"/>
      <c r="I717" s="995"/>
      <c r="J717" s="801"/>
      <c r="K717" s="801"/>
      <c r="L717" s="890"/>
      <c r="M717" s="801"/>
      <c r="N717" s="801"/>
      <c r="O717" s="801"/>
      <c r="P717" s="890"/>
      <c r="Q717" s="801"/>
      <c r="R717" s="801"/>
      <c r="S717" s="801"/>
      <c r="T717" s="801"/>
      <c r="U717" s="801"/>
      <c r="V717" s="801"/>
      <c r="W717" s="801"/>
      <c r="X717" s="801"/>
      <c r="Y717" s="801"/>
      <c r="Z717" s="801"/>
    </row>
    <row r="718" spans="1:26" ht="15.75" customHeight="1">
      <c r="A718" s="801"/>
      <c r="B718" s="801"/>
      <c r="C718" s="801"/>
      <c r="D718" s="801"/>
      <c r="E718" s="802"/>
      <c r="F718" s="802"/>
      <c r="G718" s="803"/>
      <c r="H718" s="803"/>
      <c r="I718" s="995"/>
      <c r="J718" s="801"/>
      <c r="K718" s="801"/>
      <c r="L718" s="890"/>
      <c r="M718" s="801"/>
      <c r="N718" s="801"/>
      <c r="O718" s="801"/>
      <c r="P718" s="890"/>
      <c r="Q718" s="801"/>
      <c r="R718" s="801"/>
      <c r="S718" s="801"/>
      <c r="T718" s="801"/>
      <c r="U718" s="801"/>
      <c r="V718" s="801"/>
      <c r="W718" s="801"/>
      <c r="X718" s="801"/>
      <c r="Y718" s="801"/>
      <c r="Z718" s="801"/>
    </row>
    <row r="719" spans="1:26" ht="15.75" customHeight="1">
      <c r="A719" s="801"/>
      <c r="B719" s="801"/>
      <c r="C719" s="801"/>
      <c r="D719" s="801"/>
      <c r="E719" s="802"/>
      <c r="F719" s="802"/>
      <c r="G719" s="803"/>
      <c r="H719" s="803"/>
      <c r="I719" s="995"/>
      <c r="J719" s="801"/>
      <c r="K719" s="801"/>
      <c r="L719" s="890"/>
      <c r="M719" s="801"/>
      <c r="N719" s="801"/>
      <c r="O719" s="801"/>
      <c r="P719" s="890"/>
      <c r="Q719" s="801"/>
      <c r="R719" s="801"/>
      <c r="S719" s="801"/>
      <c r="T719" s="801"/>
      <c r="U719" s="801"/>
      <c r="V719" s="801"/>
      <c r="W719" s="801"/>
      <c r="X719" s="801"/>
      <c r="Y719" s="801"/>
      <c r="Z719" s="801"/>
    </row>
    <row r="720" spans="1:26" ht="15.75" customHeight="1">
      <c r="A720" s="801"/>
      <c r="B720" s="801"/>
      <c r="C720" s="801"/>
      <c r="D720" s="801"/>
      <c r="E720" s="802"/>
      <c r="F720" s="802"/>
      <c r="G720" s="803"/>
      <c r="H720" s="803"/>
      <c r="I720" s="995"/>
      <c r="J720" s="801"/>
      <c r="K720" s="801"/>
      <c r="L720" s="890"/>
      <c r="M720" s="801"/>
      <c r="N720" s="801"/>
      <c r="O720" s="801"/>
      <c r="P720" s="890"/>
      <c r="Q720" s="801"/>
      <c r="R720" s="801"/>
      <c r="S720" s="801"/>
      <c r="T720" s="801"/>
      <c r="U720" s="801"/>
      <c r="V720" s="801"/>
      <c r="W720" s="801"/>
      <c r="X720" s="801"/>
      <c r="Y720" s="801"/>
      <c r="Z720" s="801"/>
    </row>
    <row r="721" spans="1:26" ht="15.75" customHeight="1">
      <c r="A721" s="801"/>
      <c r="B721" s="801"/>
      <c r="C721" s="801"/>
      <c r="D721" s="801"/>
      <c r="E721" s="802"/>
      <c r="F721" s="802"/>
      <c r="G721" s="803"/>
      <c r="H721" s="803"/>
      <c r="I721" s="995"/>
      <c r="J721" s="801"/>
      <c r="K721" s="801"/>
      <c r="L721" s="890"/>
      <c r="M721" s="801"/>
      <c r="N721" s="801"/>
      <c r="O721" s="801"/>
      <c r="P721" s="890"/>
      <c r="Q721" s="801"/>
      <c r="R721" s="801"/>
      <c r="S721" s="801"/>
      <c r="T721" s="801"/>
      <c r="U721" s="801"/>
      <c r="V721" s="801"/>
      <c r="W721" s="801"/>
      <c r="X721" s="801"/>
      <c r="Y721" s="801"/>
      <c r="Z721" s="801"/>
    </row>
    <row r="722" spans="1:26" ht="15.75" customHeight="1">
      <c r="A722" s="801"/>
      <c r="B722" s="801"/>
      <c r="C722" s="801"/>
      <c r="D722" s="801"/>
      <c r="E722" s="802"/>
      <c r="F722" s="802"/>
      <c r="G722" s="803"/>
      <c r="H722" s="803"/>
      <c r="I722" s="995"/>
      <c r="J722" s="801"/>
      <c r="K722" s="801"/>
      <c r="L722" s="890"/>
      <c r="M722" s="801"/>
      <c r="N722" s="801"/>
      <c r="O722" s="801"/>
      <c r="P722" s="890"/>
      <c r="Q722" s="801"/>
      <c r="R722" s="801"/>
      <c r="S722" s="801"/>
      <c r="T722" s="801"/>
      <c r="U722" s="801"/>
      <c r="V722" s="801"/>
      <c r="W722" s="801"/>
      <c r="X722" s="801"/>
      <c r="Y722" s="801"/>
      <c r="Z722" s="801"/>
    </row>
    <row r="723" spans="1:26" ht="15.75" customHeight="1">
      <c r="A723" s="801"/>
      <c r="B723" s="801"/>
      <c r="C723" s="801"/>
      <c r="D723" s="801"/>
      <c r="E723" s="802"/>
      <c r="F723" s="802"/>
      <c r="G723" s="803"/>
      <c r="H723" s="803"/>
      <c r="I723" s="995"/>
      <c r="J723" s="801"/>
      <c r="K723" s="801"/>
      <c r="L723" s="890"/>
      <c r="M723" s="801"/>
      <c r="N723" s="801"/>
      <c r="O723" s="801"/>
      <c r="P723" s="890"/>
      <c r="Q723" s="801"/>
      <c r="R723" s="801"/>
      <c r="S723" s="801"/>
      <c r="T723" s="801"/>
      <c r="U723" s="801"/>
      <c r="V723" s="801"/>
      <c r="W723" s="801"/>
      <c r="X723" s="801"/>
      <c r="Y723" s="801"/>
      <c r="Z723" s="801"/>
    </row>
    <row r="724" spans="1:26" ht="15.75" customHeight="1">
      <c r="A724" s="801"/>
      <c r="B724" s="801"/>
      <c r="C724" s="801"/>
      <c r="D724" s="801"/>
      <c r="E724" s="802"/>
      <c r="F724" s="802"/>
      <c r="G724" s="803"/>
      <c r="H724" s="803"/>
      <c r="I724" s="995"/>
      <c r="J724" s="801"/>
      <c r="K724" s="801"/>
      <c r="L724" s="890"/>
      <c r="M724" s="801"/>
      <c r="N724" s="801"/>
      <c r="O724" s="801"/>
      <c r="P724" s="890"/>
      <c r="Q724" s="801"/>
      <c r="R724" s="801"/>
      <c r="S724" s="801"/>
      <c r="T724" s="801"/>
      <c r="U724" s="801"/>
      <c r="V724" s="801"/>
      <c r="W724" s="801"/>
      <c r="X724" s="801"/>
      <c r="Y724" s="801"/>
      <c r="Z724" s="801"/>
    </row>
    <row r="725" spans="1:26" ht="15.75" customHeight="1">
      <c r="A725" s="801"/>
      <c r="B725" s="801"/>
      <c r="C725" s="801"/>
      <c r="D725" s="801"/>
      <c r="E725" s="802"/>
      <c r="F725" s="802"/>
      <c r="G725" s="803"/>
      <c r="H725" s="803"/>
      <c r="I725" s="995"/>
      <c r="J725" s="801"/>
      <c r="K725" s="801"/>
      <c r="L725" s="890"/>
      <c r="M725" s="801"/>
      <c r="N725" s="801"/>
      <c r="O725" s="801"/>
      <c r="P725" s="890"/>
      <c r="Q725" s="801"/>
      <c r="R725" s="801"/>
      <c r="S725" s="801"/>
      <c r="T725" s="801"/>
      <c r="U725" s="801"/>
      <c r="V725" s="801"/>
      <c r="W725" s="801"/>
      <c r="X725" s="801"/>
      <c r="Y725" s="801"/>
      <c r="Z725" s="801"/>
    </row>
    <row r="726" spans="1:26" ht="15.75" customHeight="1">
      <c r="A726" s="801"/>
      <c r="B726" s="801"/>
      <c r="C726" s="801"/>
      <c r="D726" s="801"/>
      <c r="E726" s="802"/>
      <c r="F726" s="802"/>
      <c r="G726" s="803"/>
      <c r="H726" s="803"/>
      <c r="I726" s="995"/>
      <c r="J726" s="801"/>
      <c r="K726" s="801"/>
      <c r="L726" s="890"/>
      <c r="M726" s="801"/>
      <c r="N726" s="801"/>
      <c r="O726" s="801"/>
      <c r="P726" s="890"/>
      <c r="Q726" s="801"/>
      <c r="R726" s="801"/>
      <c r="S726" s="801"/>
      <c r="T726" s="801"/>
      <c r="U726" s="801"/>
      <c r="V726" s="801"/>
      <c r="W726" s="801"/>
      <c r="X726" s="801"/>
      <c r="Y726" s="801"/>
      <c r="Z726" s="801"/>
    </row>
    <row r="727" spans="1:26" ht="15.75" customHeight="1">
      <c r="A727" s="801"/>
      <c r="B727" s="801"/>
      <c r="C727" s="801"/>
      <c r="D727" s="801"/>
      <c r="E727" s="802"/>
      <c r="F727" s="802"/>
      <c r="G727" s="803"/>
      <c r="H727" s="803"/>
      <c r="I727" s="995"/>
      <c r="J727" s="801"/>
      <c r="K727" s="801"/>
      <c r="L727" s="890"/>
      <c r="M727" s="801"/>
      <c r="N727" s="801"/>
      <c r="O727" s="801"/>
      <c r="P727" s="890"/>
      <c r="Q727" s="801"/>
      <c r="R727" s="801"/>
      <c r="S727" s="801"/>
      <c r="T727" s="801"/>
      <c r="U727" s="801"/>
      <c r="V727" s="801"/>
      <c r="W727" s="801"/>
      <c r="X727" s="801"/>
      <c r="Y727" s="801"/>
      <c r="Z727" s="801"/>
    </row>
    <row r="728" spans="1:26" ht="15.75" customHeight="1">
      <c r="A728" s="801"/>
      <c r="B728" s="801"/>
      <c r="C728" s="801"/>
      <c r="D728" s="801"/>
      <c r="E728" s="802"/>
      <c r="F728" s="802"/>
      <c r="G728" s="803"/>
      <c r="H728" s="803"/>
      <c r="I728" s="995"/>
      <c r="J728" s="801"/>
      <c r="K728" s="801"/>
      <c r="L728" s="890"/>
      <c r="M728" s="801"/>
      <c r="N728" s="801"/>
      <c r="O728" s="801"/>
      <c r="P728" s="890"/>
      <c r="Q728" s="801"/>
      <c r="R728" s="801"/>
      <c r="S728" s="801"/>
      <c r="T728" s="801"/>
      <c r="U728" s="801"/>
      <c r="V728" s="801"/>
      <c r="W728" s="801"/>
      <c r="X728" s="801"/>
      <c r="Y728" s="801"/>
      <c r="Z728" s="801"/>
    </row>
    <row r="729" spans="1:26" ht="15.75" customHeight="1">
      <c r="A729" s="801"/>
      <c r="B729" s="801"/>
      <c r="C729" s="801"/>
      <c r="D729" s="801"/>
      <c r="E729" s="802"/>
      <c r="F729" s="802"/>
      <c r="G729" s="803"/>
      <c r="H729" s="803"/>
      <c r="I729" s="995"/>
      <c r="J729" s="801"/>
      <c r="K729" s="801"/>
      <c r="L729" s="890"/>
      <c r="M729" s="801"/>
      <c r="N729" s="801"/>
      <c r="O729" s="801"/>
      <c r="P729" s="890"/>
      <c r="Q729" s="801"/>
      <c r="R729" s="801"/>
      <c r="S729" s="801"/>
      <c r="T729" s="801"/>
      <c r="U729" s="801"/>
      <c r="V729" s="801"/>
      <c r="W729" s="801"/>
      <c r="X729" s="801"/>
      <c r="Y729" s="801"/>
      <c r="Z729" s="801"/>
    </row>
    <row r="730" spans="1:26" ht="15.75" customHeight="1">
      <c r="A730" s="801"/>
      <c r="B730" s="801"/>
      <c r="C730" s="801"/>
      <c r="D730" s="801"/>
      <c r="E730" s="802"/>
      <c r="F730" s="802"/>
      <c r="G730" s="803"/>
      <c r="H730" s="803"/>
      <c r="I730" s="995"/>
      <c r="J730" s="801"/>
      <c r="K730" s="801"/>
      <c r="L730" s="890"/>
      <c r="M730" s="801"/>
      <c r="N730" s="801"/>
      <c r="O730" s="801"/>
      <c r="P730" s="890"/>
      <c r="Q730" s="801"/>
      <c r="R730" s="801"/>
      <c r="S730" s="801"/>
      <c r="T730" s="801"/>
      <c r="U730" s="801"/>
      <c r="V730" s="801"/>
      <c r="W730" s="801"/>
      <c r="X730" s="801"/>
      <c r="Y730" s="801"/>
      <c r="Z730" s="801"/>
    </row>
    <row r="731" spans="1:26" ht="15.75" customHeight="1">
      <c r="A731" s="801"/>
      <c r="B731" s="801"/>
      <c r="C731" s="801"/>
      <c r="D731" s="801"/>
      <c r="E731" s="802"/>
      <c r="F731" s="802"/>
      <c r="G731" s="803"/>
      <c r="H731" s="803"/>
      <c r="I731" s="995"/>
      <c r="J731" s="801"/>
      <c r="K731" s="801"/>
      <c r="L731" s="890"/>
      <c r="M731" s="801"/>
      <c r="N731" s="801"/>
      <c r="O731" s="801"/>
      <c r="P731" s="890"/>
      <c r="Q731" s="801"/>
      <c r="R731" s="801"/>
      <c r="S731" s="801"/>
      <c r="T731" s="801"/>
      <c r="U731" s="801"/>
      <c r="V731" s="801"/>
      <c r="W731" s="801"/>
      <c r="X731" s="801"/>
      <c r="Y731" s="801"/>
      <c r="Z731" s="801"/>
    </row>
    <row r="732" spans="1:26" ht="15.75" customHeight="1">
      <c r="A732" s="801"/>
      <c r="B732" s="801"/>
      <c r="C732" s="801"/>
      <c r="D732" s="801"/>
      <c r="E732" s="802"/>
      <c r="F732" s="802"/>
      <c r="G732" s="803"/>
      <c r="H732" s="803"/>
      <c r="I732" s="995"/>
      <c r="J732" s="801"/>
      <c r="K732" s="801"/>
      <c r="L732" s="890"/>
      <c r="M732" s="801"/>
      <c r="N732" s="801"/>
      <c r="O732" s="801"/>
      <c r="P732" s="890"/>
      <c r="Q732" s="801"/>
      <c r="R732" s="801"/>
      <c r="S732" s="801"/>
      <c r="T732" s="801"/>
      <c r="U732" s="801"/>
      <c r="V732" s="801"/>
      <c r="W732" s="801"/>
      <c r="X732" s="801"/>
      <c r="Y732" s="801"/>
      <c r="Z732" s="801"/>
    </row>
    <row r="733" spans="1:26" ht="15.75" customHeight="1">
      <c r="A733" s="801"/>
      <c r="B733" s="801"/>
      <c r="C733" s="801"/>
      <c r="D733" s="801"/>
      <c r="E733" s="802"/>
      <c r="F733" s="802"/>
      <c r="G733" s="803"/>
      <c r="H733" s="803"/>
      <c r="I733" s="995"/>
      <c r="J733" s="801"/>
      <c r="K733" s="801"/>
      <c r="L733" s="890"/>
      <c r="M733" s="801"/>
      <c r="N733" s="801"/>
      <c r="O733" s="801"/>
      <c r="P733" s="890"/>
      <c r="Q733" s="801"/>
      <c r="R733" s="801"/>
      <c r="S733" s="801"/>
      <c r="T733" s="801"/>
      <c r="U733" s="801"/>
      <c r="V733" s="801"/>
      <c r="W733" s="801"/>
      <c r="X733" s="801"/>
      <c r="Y733" s="801"/>
      <c r="Z733" s="801"/>
    </row>
    <row r="734" spans="1:26" ht="15.75" customHeight="1">
      <c r="A734" s="801"/>
      <c r="B734" s="801"/>
      <c r="C734" s="801"/>
      <c r="D734" s="801"/>
      <c r="E734" s="802"/>
      <c r="F734" s="802"/>
      <c r="G734" s="803"/>
      <c r="H734" s="803"/>
      <c r="I734" s="995"/>
      <c r="J734" s="801"/>
      <c r="K734" s="801"/>
      <c r="L734" s="890"/>
      <c r="M734" s="801"/>
      <c r="N734" s="801"/>
      <c r="O734" s="801"/>
      <c r="P734" s="890"/>
      <c r="Q734" s="801"/>
      <c r="R734" s="801"/>
      <c r="S734" s="801"/>
      <c r="T734" s="801"/>
      <c r="U734" s="801"/>
      <c r="V734" s="801"/>
      <c r="W734" s="801"/>
      <c r="X734" s="801"/>
      <c r="Y734" s="801"/>
      <c r="Z734" s="801"/>
    </row>
    <row r="735" spans="1:26" ht="15.75" customHeight="1">
      <c r="A735" s="801"/>
      <c r="B735" s="801"/>
      <c r="C735" s="801"/>
      <c r="D735" s="801"/>
      <c r="E735" s="802"/>
      <c r="F735" s="802"/>
      <c r="G735" s="803"/>
      <c r="H735" s="803"/>
      <c r="I735" s="995"/>
      <c r="J735" s="801"/>
      <c r="K735" s="801"/>
      <c r="L735" s="890"/>
      <c r="M735" s="801"/>
      <c r="N735" s="801"/>
      <c r="O735" s="801"/>
      <c r="P735" s="890"/>
      <c r="Q735" s="801"/>
      <c r="R735" s="801"/>
      <c r="S735" s="801"/>
      <c r="T735" s="801"/>
      <c r="U735" s="801"/>
      <c r="V735" s="801"/>
      <c r="W735" s="801"/>
      <c r="X735" s="801"/>
      <c r="Y735" s="801"/>
      <c r="Z735" s="801"/>
    </row>
    <row r="736" spans="1:26" ht="15.75" customHeight="1">
      <c r="A736" s="801"/>
      <c r="B736" s="801"/>
      <c r="C736" s="801"/>
      <c r="D736" s="801"/>
      <c r="E736" s="802"/>
      <c r="F736" s="802"/>
      <c r="G736" s="803"/>
      <c r="H736" s="803"/>
      <c r="I736" s="995"/>
      <c r="J736" s="801"/>
      <c r="K736" s="801"/>
      <c r="L736" s="890"/>
      <c r="M736" s="801"/>
      <c r="N736" s="801"/>
      <c r="O736" s="801"/>
      <c r="P736" s="890"/>
      <c r="Q736" s="801"/>
      <c r="R736" s="801"/>
      <c r="S736" s="801"/>
      <c r="T736" s="801"/>
      <c r="U736" s="801"/>
      <c r="V736" s="801"/>
      <c r="W736" s="801"/>
      <c r="X736" s="801"/>
      <c r="Y736" s="801"/>
      <c r="Z736" s="801"/>
    </row>
    <row r="737" spans="1:26" ht="15.75" customHeight="1">
      <c r="A737" s="801"/>
      <c r="B737" s="801"/>
      <c r="C737" s="801"/>
      <c r="D737" s="801"/>
      <c r="E737" s="802"/>
      <c r="F737" s="802"/>
      <c r="G737" s="803"/>
      <c r="H737" s="803"/>
      <c r="I737" s="995"/>
      <c r="J737" s="801"/>
      <c r="K737" s="801"/>
      <c r="L737" s="890"/>
      <c r="M737" s="801"/>
      <c r="N737" s="801"/>
      <c r="O737" s="801"/>
      <c r="P737" s="890"/>
      <c r="Q737" s="801"/>
      <c r="R737" s="801"/>
      <c r="S737" s="801"/>
      <c r="T737" s="801"/>
      <c r="U737" s="801"/>
      <c r="V737" s="801"/>
      <c r="W737" s="801"/>
      <c r="X737" s="801"/>
      <c r="Y737" s="801"/>
      <c r="Z737" s="801"/>
    </row>
    <row r="738" spans="1:26" ht="15.75" customHeight="1">
      <c r="A738" s="801"/>
      <c r="B738" s="801"/>
      <c r="C738" s="801"/>
      <c r="D738" s="801"/>
      <c r="E738" s="802"/>
      <c r="F738" s="802"/>
      <c r="G738" s="803"/>
      <c r="H738" s="803"/>
      <c r="I738" s="995"/>
      <c r="J738" s="801"/>
      <c r="K738" s="801"/>
      <c r="L738" s="890"/>
      <c r="M738" s="801"/>
      <c r="N738" s="801"/>
      <c r="O738" s="801"/>
      <c r="P738" s="890"/>
      <c r="Q738" s="801"/>
      <c r="R738" s="801"/>
      <c r="S738" s="801"/>
      <c r="T738" s="801"/>
      <c r="U738" s="801"/>
      <c r="V738" s="801"/>
      <c r="W738" s="801"/>
      <c r="X738" s="801"/>
      <c r="Y738" s="801"/>
      <c r="Z738" s="801"/>
    </row>
    <row r="739" spans="1:26" ht="15.75" customHeight="1">
      <c r="A739" s="801"/>
      <c r="B739" s="801"/>
      <c r="C739" s="801"/>
      <c r="D739" s="801"/>
      <c r="E739" s="802"/>
      <c r="F739" s="802"/>
      <c r="G739" s="803"/>
      <c r="H739" s="803"/>
      <c r="I739" s="995"/>
      <c r="J739" s="801"/>
      <c r="K739" s="801"/>
      <c r="L739" s="890"/>
      <c r="M739" s="801"/>
      <c r="N739" s="801"/>
      <c r="O739" s="801"/>
      <c r="P739" s="890"/>
      <c r="Q739" s="801"/>
      <c r="R739" s="801"/>
      <c r="S739" s="801"/>
      <c r="T739" s="801"/>
      <c r="U739" s="801"/>
      <c r="V739" s="801"/>
      <c r="W739" s="801"/>
      <c r="X739" s="801"/>
      <c r="Y739" s="801"/>
      <c r="Z739" s="801"/>
    </row>
    <row r="740" spans="1:26" ht="15.75" customHeight="1">
      <c r="A740" s="801"/>
      <c r="B740" s="801"/>
      <c r="C740" s="801"/>
      <c r="D740" s="801"/>
      <c r="E740" s="802"/>
      <c r="F740" s="802"/>
      <c r="G740" s="803"/>
      <c r="H740" s="803"/>
      <c r="I740" s="995"/>
      <c r="J740" s="801"/>
      <c r="K740" s="801"/>
      <c r="L740" s="890"/>
      <c r="M740" s="801"/>
      <c r="N740" s="801"/>
      <c r="O740" s="801"/>
      <c r="P740" s="890"/>
      <c r="Q740" s="801"/>
      <c r="R740" s="801"/>
      <c r="S740" s="801"/>
      <c r="T740" s="801"/>
      <c r="U740" s="801"/>
      <c r="V740" s="801"/>
      <c r="W740" s="801"/>
      <c r="X740" s="801"/>
      <c r="Y740" s="801"/>
      <c r="Z740" s="801"/>
    </row>
    <row r="741" spans="1:26" ht="15.75" customHeight="1">
      <c r="A741" s="801"/>
      <c r="B741" s="801"/>
      <c r="C741" s="801"/>
      <c r="D741" s="801"/>
      <c r="E741" s="802"/>
      <c r="F741" s="802"/>
      <c r="G741" s="803"/>
      <c r="H741" s="803"/>
      <c r="I741" s="995"/>
      <c r="J741" s="801"/>
      <c r="K741" s="801"/>
      <c r="L741" s="890"/>
      <c r="M741" s="801"/>
      <c r="N741" s="801"/>
      <c r="O741" s="801"/>
      <c r="P741" s="890"/>
      <c r="Q741" s="801"/>
      <c r="R741" s="801"/>
      <c r="S741" s="801"/>
      <c r="T741" s="801"/>
      <c r="U741" s="801"/>
      <c r="V741" s="801"/>
      <c r="W741" s="801"/>
      <c r="X741" s="801"/>
      <c r="Y741" s="801"/>
      <c r="Z741" s="801"/>
    </row>
    <row r="742" spans="1:26" ht="15.75" customHeight="1">
      <c r="A742" s="801"/>
      <c r="B742" s="801"/>
      <c r="C742" s="801"/>
      <c r="D742" s="801"/>
      <c r="E742" s="802"/>
      <c r="F742" s="802"/>
      <c r="G742" s="803"/>
      <c r="H742" s="803"/>
      <c r="I742" s="995"/>
      <c r="J742" s="801"/>
      <c r="K742" s="801"/>
      <c r="L742" s="890"/>
      <c r="M742" s="801"/>
      <c r="N742" s="801"/>
      <c r="O742" s="801"/>
      <c r="P742" s="890"/>
      <c r="Q742" s="801"/>
      <c r="R742" s="801"/>
      <c r="S742" s="801"/>
      <c r="T742" s="801"/>
      <c r="U742" s="801"/>
      <c r="V742" s="801"/>
      <c r="W742" s="801"/>
      <c r="X742" s="801"/>
      <c r="Y742" s="801"/>
      <c r="Z742" s="801"/>
    </row>
    <row r="743" spans="1:26" ht="15.75" customHeight="1">
      <c r="A743" s="801"/>
      <c r="B743" s="801"/>
      <c r="C743" s="801"/>
      <c r="D743" s="801"/>
      <c r="E743" s="802"/>
      <c r="F743" s="802"/>
      <c r="G743" s="803"/>
      <c r="H743" s="803"/>
      <c r="I743" s="995"/>
      <c r="J743" s="801"/>
      <c r="K743" s="801"/>
      <c r="L743" s="890"/>
      <c r="M743" s="801"/>
      <c r="N743" s="801"/>
      <c r="O743" s="801"/>
      <c r="P743" s="890"/>
      <c r="Q743" s="801"/>
      <c r="R743" s="801"/>
      <c r="S743" s="801"/>
      <c r="T743" s="801"/>
      <c r="U743" s="801"/>
      <c r="V743" s="801"/>
      <c r="W743" s="801"/>
      <c r="X743" s="801"/>
      <c r="Y743" s="801"/>
      <c r="Z743" s="801"/>
    </row>
    <row r="744" spans="1:26" ht="15.75" customHeight="1">
      <c r="A744" s="801"/>
      <c r="B744" s="801"/>
      <c r="C744" s="801"/>
      <c r="D744" s="801"/>
      <c r="E744" s="802"/>
      <c r="F744" s="802"/>
      <c r="G744" s="803"/>
      <c r="H744" s="803"/>
      <c r="I744" s="995"/>
      <c r="J744" s="801"/>
      <c r="K744" s="801"/>
      <c r="L744" s="890"/>
      <c r="M744" s="801"/>
      <c r="N744" s="801"/>
      <c r="O744" s="801"/>
      <c r="P744" s="890"/>
      <c r="Q744" s="801"/>
      <c r="R744" s="801"/>
      <c r="S744" s="801"/>
      <c r="T744" s="801"/>
      <c r="U744" s="801"/>
      <c r="V744" s="801"/>
      <c r="W744" s="801"/>
      <c r="X744" s="801"/>
      <c r="Y744" s="801"/>
      <c r="Z744" s="801"/>
    </row>
    <row r="745" spans="1:26" ht="15.75" customHeight="1">
      <c r="A745" s="801"/>
      <c r="B745" s="801"/>
      <c r="C745" s="801"/>
      <c r="D745" s="801"/>
      <c r="E745" s="802"/>
      <c r="F745" s="802"/>
      <c r="G745" s="803"/>
      <c r="H745" s="803"/>
      <c r="I745" s="995"/>
      <c r="J745" s="801"/>
      <c r="K745" s="801"/>
      <c r="L745" s="890"/>
      <c r="M745" s="801"/>
      <c r="N745" s="801"/>
      <c r="O745" s="801"/>
      <c r="P745" s="890"/>
      <c r="Q745" s="801"/>
      <c r="R745" s="801"/>
      <c r="S745" s="801"/>
      <c r="T745" s="801"/>
      <c r="U745" s="801"/>
      <c r="V745" s="801"/>
      <c r="W745" s="801"/>
      <c r="X745" s="801"/>
      <c r="Y745" s="801"/>
      <c r="Z745" s="801"/>
    </row>
    <row r="746" spans="1:26" ht="15.75" customHeight="1">
      <c r="A746" s="801"/>
      <c r="B746" s="801"/>
      <c r="C746" s="801"/>
      <c r="D746" s="801"/>
      <c r="E746" s="802"/>
      <c r="F746" s="802"/>
      <c r="G746" s="803"/>
      <c r="H746" s="803"/>
      <c r="I746" s="995"/>
      <c r="J746" s="801"/>
      <c r="K746" s="801"/>
      <c r="L746" s="890"/>
      <c r="M746" s="801"/>
      <c r="N746" s="801"/>
      <c r="O746" s="801"/>
      <c r="P746" s="890"/>
      <c r="Q746" s="801"/>
      <c r="R746" s="801"/>
      <c r="S746" s="801"/>
      <c r="T746" s="801"/>
      <c r="U746" s="801"/>
      <c r="V746" s="801"/>
      <c r="W746" s="801"/>
      <c r="X746" s="801"/>
      <c r="Y746" s="801"/>
      <c r="Z746" s="801"/>
    </row>
    <row r="747" spans="1:26" ht="15.75" customHeight="1">
      <c r="A747" s="801"/>
      <c r="B747" s="801"/>
      <c r="C747" s="801"/>
      <c r="D747" s="801"/>
      <c r="E747" s="802"/>
      <c r="F747" s="802"/>
      <c r="G747" s="803"/>
      <c r="H747" s="803"/>
      <c r="I747" s="995"/>
      <c r="J747" s="801"/>
      <c r="K747" s="801"/>
      <c r="L747" s="890"/>
      <c r="M747" s="801"/>
      <c r="N747" s="801"/>
      <c r="O747" s="801"/>
      <c r="P747" s="890"/>
      <c r="Q747" s="801"/>
      <c r="R747" s="801"/>
      <c r="S747" s="801"/>
      <c r="T747" s="801"/>
      <c r="U747" s="801"/>
      <c r="V747" s="801"/>
      <c r="W747" s="801"/>
      <c r="X747" s="801"/>
      <c r="Y747" s="801"/>
      <c r="Z747" s="801"/>
    </row>
    <row r="748" spans="1:26" ht="15.75" customHeight="1">
      <c r="A748" s="801"/>
      <c r="B748" s="801"/>
      <c r="C748" s="801"/>
      <c r="D748" s="801"/>
      <c r="E748" s="802"/>
      <c r="F748" s="802"/>
      <c r="G748" s="803"/>
      <c r="H748" s="803"/>
      <c r="I748" s="995"/>
      <c r="J748" s="801"/>
      <c r="K748" s="801"/>
      <c r="L748" s="890"/>
      <c r="M748" s="801"/>
      <c r="N748" s="801"/>
      <c r="O748" s="801"/>
      <c r="P748" s="890"/>
      <c r="Q748" s="801"/>
      <c r="R748" s="801"/>
      <c r="S748" s="801"/>
      <c r="T748" s="801"/>
      <c r="U748" s="801"/>
      <c r="V748" s="801"/>
      <c r="W748" s="801"/>
      <c r="X748" s="801"/>
      <c r="Y748" s="801"/>
      <c r="Z748" s="801"/>
    </row>
    <row r="749" spans="1:26" ht="15.75" customHeight="1">
      <c r="A749" s="801"/>
      <c r="B749" s="801"/>
      <c r="C749" s="801"/>
      <c r="D749" s="801"/>
      <c r="E749" s="802"/>
      <c r="F749" s="802"/>
      <c r="G749" s="803"/>
      <c r="H749" s="803"/>
      <c r="I749" s="995"/>
      <c r="J749" s="801"/>
      <c r="K749" s="801"/>
      <c r="L749" s="890"/>
      <c r="M749" s="801"/>
      <c r="N749" s="801"/>
      <c r="O749" s="801"/>
      <c r="P749" s="890"/>
      <c r="Q749" s="801"/>
      <c r="R749" s="801"/>
      <c r="S749" s="801"/>
      <c r="T749" s="801"/>
      <c r="U749" s="801"/>
      <c r="V749" s="801"/>
      <c r="W749" s="801"/>
      <c r="X749" s="801"/>
      <c r="Y749" s="801"/>
      <c r="Z749" s="801"/>
    </row>
    <row r="750" spans="1:26" ht="15.75" customHeight="1">
      <c r="A750" s="801"/>
      <c r="B750" s="801"/>
      <c r="C750" s="801"/>
      <c r="D750" s="801"/>
      <c r="E750" s="802"/>
      <c r="F750" s="802"/>
      <c r="G750" s="803"/>
      <c r="H750" s="803"/>
      <c r="I750" s="995"/>
      <c r="J750" s="801"/>
      <c r="K750" s="801"/>
      <c r="L750" s="890"/>
      <c r="M750" s="801"/>
      <c r="N750" s="801"/>
      <c r="O750" s="801"/>
      <c r="P750" s="890"/>
      <c r="Q750" s="801"/>
      <c r="R750" s="801"/>
      <c r="S750" s="801"/>
      <c r="T750" s="801"/>
      <c r="U750" s="801"/>
      <c r="V750" s="801"/>
      <c r="W750" s="801"/>
      <c r="X750" s="801"/>
      <c r="Y750" s="801"/>
      <c r="Z750" s="801"/>
    </row>
    <row r="751" spans="1:26" ht="15.75" customHeight="1">
      <c r="A751" s="801"/>
      <c r="B751" s="801"/>
      <c r="C751" s="801"/>
      <c r="D751" s="801"/>
      <c r="E751" s="802"/>
      <c r="F751" s="802"/>
      <c r="G751" s="803"/>
      <c r="H751" s="803"/>
      <c r="I751" s="995"/>
      <c r="J751" s="801"/>
      <c r="K751" s="801"/>
      <c r="L751" s="890"/>
      <c r="M751" s="801"/>
      <c r="N751" s="801"/>
      <c r="O751" s="801"/>
      <c r="P751" s="890"/>
      <c r="Q751" s="801"/>
      <c r="R751" s="801"/>
      <c r="S751" s="801"/>
      <c r="T751" s="801"/>
      <c r="U751" s="801"/>
      <c r="V751" s="801"/>
      <c r="W751" s="801"/>
      <c r="X751" s="801"/>
      <c r="Y751" s="801"/>
      <c r="Z751" s="801"/>
    </row>
    <row r="752" spans="1:26" ht="15.75" customHeight="1">
      <c r="A752" s="801"/>
      <c r="B752" s="801"/>
      <c r="C752" s="801"/>
      <c r="D752" s="801"/>
      <c r="E752" s="802"/>
      <c r="F752" s="802"/>
      <c r="G752" s="803"/>
      <c r="H752" s="803"/>
      <c r="I752" s="995"/>
      <c r="J752" s="801"/>
      <c r="K752" s="801"/>
      <c r="L752" s="890"/>
      <c r="M752" s="801"/>
      <c r="N752" s="801"/>
      <c r="O752" s="801"/>
      <c r="P752" s="890"/>
      <c r="Q752" s="801"/>
      <c r="R752" s="801"/>
      <c r="S752" s="801"/>
      <c r="T752" s="801"/>
      <c r="U752" s="801"/>
      <c r="V752" s="801"/>
      <c r="W752" s="801"/>
      <c r="X752" s="801"/>
      <c r="Y752" s="801"/>
      <c r="Z752" s="801"/>
    </row>
    <row r="753" spans="1:26" ht="15.75" customHeight="1">
      <c r="A753" s="801"/>
      <c r="B753" s="801"/>
      <c r="C753" s="801"/>
      <c r="D753" s="801"/>
      <c r="E753" s="802"/>
      <c r="F753" s="802"/>
      <c r="G753" s="803"/>
      <c r="H753" s="803"/>
      <c r="I753" s="995"/>
      <c r="J753" s="801"/>
      <c r="K753" s="801"/>
      <c r="L753" s="890"/>
      <c r="M753" s="801"/>
      <c r="N753" s="801"/>
      <c r="O753" s="801"/>
      <c r="P753" s="890"/>
      <c r="Q753" s="801"/>
      <c r="R753" s="801"/>
      <c r="S753" s="801"/>
      <c r="T753" s="801"/>
      <c r="U753" s="801"/>
      <c r="V753" s="801"/>
      <c r="W753" s="801"/>
      <c r="X753" s="801"/>
      <c r="Y753" s="801"/>
      <c r="Z753" s="801"/>
    </row>
    <row r="754" spans="1:26" ht="15.75" customHeight="1">
      <c r="A754" s="801"/>
      <c r="B754" s="801"/>
      <c r="C754" s="801"/>
      <c r="D754" s="801"/>
      <c r="E754" s="802"/>
      <c r="F754" s="802"/>
      <c r="G754" s="803"/>
      <c r="H754" s="803"/>
      <c r="I754" s="995"/>
      <c r="J754" s="801"/>
      <c r="K754" s="801"/>
      <c r="L754" s="890"/>
      <c r="M754" s="801"/>
      <c r="N754" s="801"/>
      <c r="O754" s="801"/>
      <c r="P754" s="890"/>
      <c r="Q754" s="801"/>
      <c r="R754" s="801"/>
      <c r="S754" s="801"/>
      <c r="T754" s="801"/>
      <c r="U754" s="801"/>
      <c r="V754" s="801"/>
      <c r="W754" s="801"/>
      <c r="X754" s="801"/>
      <c r="Y754" s="801"/>
      <c r="Z754" s="801"/>
    </row>
    <row r="755" spans="1:26" ht="15.75" customHeight="1">
      <c r="A755" s="801"/>
      <c r="B755" s="801"/>
      <c r="C755" s="801"/>
      <c r="D755" s="801"/>
      <c r="E755" s="802"/>
      <c r="F755" s="802"/>
      <c r="G755" s="803"/>
      <c r="H755" s="803"/>
      <c r="I755" s="995"/>
      <c r="J755" s="801"/>
      <c r="K755" s="801"/>
      <c r="L755" s="890"/>
      <c r="M755" s="801"/>
      <c r="N755" s="801"/>
      <c r="O755" s="801"/>
      <c r="P755" s="890"/>
      <c r="Q755" s="801"/>
      <c r="R755" s="801"/>
      <c r="S755" s="801"/>
      <c r="T755" s="801"/>
      <c r="U755" s="801"/>
      <c r="V755" s="801"/>
      <c r="W755" s="801"/>
      <c r="X755" s="801"/>
      <c r="Y755" s="801"/>
      <c r="Z755" s="801"/>
    </row>
    <row r="756" spans="1:26" ht="15.75" customHeight="1">
      <c r="A756" s="801"/>
      <c r="B756" s="801"/>
      <c r="C756" s="801"/>
      <c r="D756" s="801"/>
      <c r="E756" s="802"/>
      <c r="F756" s="802"/>
      <c r="G756" s="803"/>
      <c r="H756" s="803"/>
      <c r="I756" s="995"/>
      <c r="J756" s="801"/>
      <c r="K756" s="801"/>
      <c r="L756" s="890"/>
      <c r="M756" s="801"/>
      <c r="N756" s="801"/>
      <c r="O756" s="801"/>
      <c r="P756" s="890"/>
      <c r="Q756" s="801"/>
      <c r="R756" s="801"/>
      <c r="S756" s="801"/>
      <c r="T756" s="801"/>
      <c r="U756" s="801"/>
      <c r="V756" s="801"/>
      <c r="W756" s="801"/>
      <c r="X756" s="801"/>
      <c r="Y756" s="801"/>
      <c r="Z756" s="801"/>
    </row>
    <row r="757" spans="1:26" ht="15.75" customHeight="1">
      <c r="A757" s="801"/>
      <c r="B757" s="801"/>
      <c r="C757" s="801"/>
      <c r="D757" s="801"/>
      <c r="E757" s="802"/>
      <c r="F757" s="802"/>
      <c r="G757" s="803"/>
      <c r="H757" s="803"/>
      <c r="I757" s="995"/>
      <c r="J757" s="801"/>
      <c r="K757" s="801"/>
      <c r="L757" s="890"/>
      <c r="M757" s="801"/>
      <c r="N757" s="801"/>
      <c r="O757" s="801"/>
      <c r="P757" s="890"/>
      <c r="Q757" s="801"/>
      <c r="R757" s="801"/>
      <c r="S757" s="801"/>
      <c r="T757" s="801"/>
      <c r="U757" s="801"/>
      <c r="V757" s="801"/>
      <c r="W757" s="801"/>
      <c r="X757" s="801"/>
      <c r="Y757" s="801"/>
      <c r="Z757" s="801"/>
    </row>
    <row r="758" spans="1:26" ht="15.75" customHeight="1">
      <c r="A758" s="801"/>
      <c r="B758" s="801"/>
      <c r="C758" s="801"/>
      <c r="D758" s="801"/>
      <c r="E758" s="802"/>
      <c r="F758" s="802"/>
      <c r="G758" s="803"/>
      <c r="H758" s="803"/>
      <c r="I758" s="995"/>
      <c r="J758" s="801"/>
      <c r="K758" s="801"/>
      <c r="L758" s="890"/>
      <c r="M758" s="801"/>
      <c r="N758" s="801"/>
      <c r="O758" s="801"/>
      <c r="P758" s="890"/>
      <c r="Q758" s="801"/>
      <c r="R758" s="801"/>
      <c r="S758" s="801"/>
      <c r="T758" s="801"/>
      <c r="U758" s="801"/>
      <c r="V758" s="801"/>
      <c r="W758" s="801"/>
      <c r="X758" s="801"/>
      <c r="Y758" s="801"/>
      <c r="Z758" s="801"/>
    </row>
    <row r="759" spans="1:26" ht="15.75" customHeight="1">
      <c r="A759" s="801"/>
      <c r="B759" s="801"/>
      <c r="C759" s="801"/>
      <c r="D759" s="801"/>
      <c r="E759" s="802"/>
      <c r="F759" s="802"/>
      <c r="G759" s="803"/>
      <c r="H759" s="803"/>
      <c r="I759" s="995"/>
      <c r="J759" s="801"/>
      <c r="K759" s="801"/>
      <c r="L759" s="890"/>
      <c r="M759" s="801"/>
      <c r="N759" s="801"/>
      <c r="O759" s="801"/>
      <c r="P759" s="890"/>
      <c r="Q759" s="801"/>
      <c r="R759" s="801"/>
      <c r="S759" s="801"/>
      <c r="T759" s="801"/>
      <c r="U759" s="801"/>
      <c r="V759" s="801"/>
      <c r="W759" s="801"/>
      <c r="X759" s="801"/>
      <c r="Y759" s="801"/>
      <c r="Z759" s="801"/>
    </row>
    <row r="760" spans="1:26" ht="15.75" customHeight="1">
      <c r="A760" s="801"/>
      <c r="B760" s="801"/>
      <c r="C760" s="801"/>
      <c r="D760" s="801"/>
      <c r="E760" s="802"/>
      <c r="F760" s="802"/>
      <c r="G760" s="803"/>
      <c r="H760" s="803"/>
      <c r="I760" s="995"/>
      <c r="J760" s="801"/>
      <c r="K760" s="801"/>
      <c r="L760" s="890"/>
      <c r="M760" s="801"/>
      <c r="N760" s="801"/>
      <c r="O760" s="801"/>
      <c r="P760" s="890"/>
      <c r="Q760" s="801"/>
      <c r="R760" s="801"/>
      <c r="S760" s="801"/>
      <c r="T760" s="801"/>
      <c r="U760" s="801"/>
      <c r="V760" s="801"/>
      <c r="W760" s="801"/>
      <c r="X760" s="801"/>
      <c r="Y760" s="801"/>
      <c r="Z760" s="801"/>
    </row>
    <row r="761" spans="1:26" ht="15.75" customHeight="1">
      <c r="A761" s="801"/>
      <c r="B761" s="801"/>
      <c r="C761" s="801"/>
      <c r="D761" s="801"/>
      <c r="E761" s="802"/>
      <c r="F761" s="802"/>
      <c r="G761" s="803"/>
      <c r="H761" s="803"/>
      <c r="I761" s="995"/>
      <c r="J761" s="801"/>
      <c r="K761" s="801"/>
      <c r="L761" s="890"/>
      <c r="M761" s="801"/>
      <c r="N761" s="801"/>
      <c r="O761" s="801"/>
      <c r="P761" s="890"/>
      <c r="Q761" s="801"/>
      <c r="R761" s="801"/>
      <c r="S761" s="801"/>
      <c r="T761" s="801"/>
      <c r="U761" s="801"/>
      <c r="V761" s="801"/>
      <c r="W761" s="801"/>
      <c r="X761" s="801"/>
      <c r="Y761" s="801"/>
      <c r="Z761" s="801"/>
    </row>
    <row r="762" spans="1:26" ht="15.75" customHeight="1">
      <c r="A762" s="801"/>
      <c r="B762" s="801"/>
      <c r="C762" s="801"/>
      <c r="D762" s="801"/>
      <c r="E762" s="802"/>
      <c r="F762" s="802"/>
      <c r="G762" s="803"/>
      <c r="H762" s="803"/>
      <c r="I762" s="995"/>
      <c r="J762" s="801"/>
      <c r="K762" s="801"/>
      <c r="L762" s="890"/>
      <c r="M762" s="801"/>
      <c r="N762" s="801"/>
      <c r="O762" s="801"/>
      <c r="P762" s="890"/>
      <c r="Q762" s="801"/>
      <c r="R762" s="801"/>
      <c r="S762" s="801"/>
      <c r="T762" s="801"/>
      <c r="U762" s="801"/>
      <c r="V762" s="801"/>
      <c r="W762" s="801"/>
      <c r="X762" s="801"/>
      <c r="Y762" s="801"/>
      <c r="Z762" s="801"/>
    </row>
    <row r="763" spans="1:26" ht="15.75" customHeight="1">
      <c r="A763" s="801"/>
      <c r="B763" s="801"/>
      <c r="C763" s="801"/>
      <c r="D763" s="801"/>
      <c r="E763" s="802"/>
      <c r="F763" s="802"/>
      <c r="G763" s="803"/>
      <c r="H763" s="803"/>
      <c r="I763" s="995"/>
      <c r="J763" s="801"/>
      <c r="K763" s="801"/>
      <c r="L763" s="890"/>
      <c r="M763" s="801"/>
      <c r="N763" s="801"/>
      <c r="O763" s="801"/>
      <c r="P763" s="890"/>
      <c r="Q763" s="801"/>
      <c r="R763" s="801"/>
      <c r="S763" s="801"/>
      <c r="T763" s="801"/>
      <c r="U763" s="801"/>
      <c r="V763" s="801"/>
      <c r="W763" s="801"/>
      <c r="X763" s="801"/>
      <c r="Y763" s="801"/>
      <c r="Z763" s="801"/>
    </row>
    <row r="764" spans="1:26" ht="15.75" customHeight="1">
      <c r="A764" s="801"/>
      <c r="B764" s="801"/>
      <c r="C764" s="801"/>
      <c r="D764" s="801"/>
      <c r="E764" s="802"/>
      <c r="F764" s="802"/>
      <c r="G764" s="803"/>
      <c r="H764" s="803"/>
      <c r="I764" s="995"/>
      <c r="J764" s="801"/>
      <c r="K764" s="801"/>
      <c r="L764" s="890"/>
      <c r="M764" s="801"/>
      <c r="N764" s="801"/>
      <c r="O764" s="801"/>
      <c r="P764" s="890"/>
      <c r="Q764" s="801"/>
      <c r="R764" s="801"/>
      <c r="S764" s="801"/>
      <c r="T764" s="801"/>
      <c r="U764" s="801"/>
      <c r="V764" s="801"/>
      <c r="W764" s="801"/>
      <c r="X764" s="801"/>
      <c r="Y764" s="801"/>
      <c r="Z764" s="801"/>
    </row>
    <row r="765" spans="1:26" ht="15.75" customHeight="1">
      <c r="A765" s="801"/>
      <c r="B765" s="801"/>
      <c r="C765" s="801"/>
      <c r="D765" s="801"/>
      <c r="E765" s="802"/>
      <c r="F765" s="802"/>
      <c r="G765" s="803"/>
      <c r="H765" s="803"/>
      <c r="I765" s="995"/>
      <c r="J765" s="801"/>
      <c r="K765" s="801"/>
      <c r="L765" s="890"/>
      <c r="M765" s="801"/>
      <c r="N765" s="801"/>
      <c r="O765" s="801"/>
      <c r="P765" s="890"/>
      <c r="Q765" s="801"/>
      <c r="R765" s="801"/>
      <c r="S765" s="801"/>
      <c r="T765" s="801"/>
      <c r="U765" s="801"/>
      <c r="V765" s="801"/>
      <c r="W765" s="801"/>
      <c r="X765" s="801"/>
      <c r="Y765" s="801"/>
      <c r="Z765" s="801"/>
    </row>
    <row r="766" spans="1:26" ht="15.75" customHeight="1">
      <c r="A766" s="801"/>
      <c r="B766" s="801"/>
      <c r="C766" s="801"/>
      <c r="D766" s="801"/>
      <c r="E766" s="802"/>
      <c r="F766" s="802"/>
      <c r="G766" s="803"/>
      <c r="H766" s="803"/>
      <c r="I766" s="995"/>
      <c r="J766" s="801"/>
      <c r="K766" s="801"/>
      <c r="L766" s="890"/>
      <c r="M766" s="801"/>
      <c r="N766" s="801"/>
      <c r="O766" s="801"/>
      <c r="P766" s="890"/>
      <c r="Q766" s="801"/>
      <c r="R766" s="801"/>
      <c r="S766" s="801"/>
      <c r="T766" s="801"/>
      <c r="U766" s="801"/>
      <c r="V766" s="801"/>
      <c r="W766" s="801"/>
      <c r="X766" s="801"/>
      <c r="Y766" s="801"/>
      <c r="Z766" s="801"/>
    </row>
    <row r="767" spans="1:26" ht="15.75" customHeight="1">
      <c r="A767" s="801"/>
      <c r="B767" s="801"/>
      <c r="C767" s="801"/>
      <c r="D767" s="801"/>
      <c r="E767" s="802"/>
      <c r="F767" s="802"/>
      <c r="G767" s="803"/>
      <c r="H767" s="803"/>
      <c r="I767" s="995"/>
      <c r="J767" s="801"/>
      <c r="K767" s="801"/>
      <c r="L767" s="890"/>
      <c r="M767" s="801"/>
      <c r="N767" s="801"/>
      <c r="O767" s="801"/>
      <c r="P767" s="890"/>
      <c r="Q767" s="801"/>
      <c r="R767" s="801"/>
      <c r="S767" s="801"/>
      <c r="T767" s="801"/>
      <c r="U767" s="801"/>
      <c r="V767" s="801"/>
      <c r="W767" s="801"/>
      <c r="X767" s="801"/>
      <c r="Y767" s="801"/>
      <c r="Z767" s="801"/>
    </row>
    <row r="768" spans="1:26" ht="15.75" customHeight="1">
      <c r="A768" s="801"/>
      <c r="B768" s="801"/>
      <c r="C768" s="801"/>
      <c r="D768" s="801"/>
      <c r="E768" s="802"/>
      <c r="F768" s="802"/>
      <c r="G768" s="803"/>
      <c r="H768" s="803"/>
      <c r="I768" s="995"/>
      <c r="J768" s="801"/>
      <c r="K768" s="801"/>
      <c r="L768" s="890"/>
      <c r="M768" s="801"/>
      <c r="N768" s="801"/>
      <c r="O768" s="801"/>
      <c r="P768" s="890"/>
      <c r="Q768" s="801"/>
      <c r="R768" s="801"/>
      <c r="S768" s="801"/>
      <c r="T768" s="801"/>
      <c r="U768" s="801"/>
      <c r="V768" s="801"/>
      <c r="W768" s="801"/>
      <c r="X768" s="801"/>
      <c r="Y768" s="801"/>
      <c r="Z768" s="801"/>
    </row>
    <row r="769" spans="1:26" ht="15.75" customHeight="1">
      <c r="A769" s="801"/>
      <c r="B769" s="801"/>
      <c r="C769" s="801"/>
      <c r="D769" s="801"/>
      <c r="E769" s="802"/>
      <c r="F769" s="802"/>
      <c r="G769" s="803"/>
      <c r="H769" s="803"/>
      <c r="I769" s="995"/>
      <c r="J769" s="801"/>
      <c r="K769" s="801"/>
      <c r="L769" s="890"/>
      <c r="M769" s="801"/>
      <c r="N769" s="801"/>
      <c r="O769" s="801"/>
      <c r="P769" s="890"/>
      <c r="Q769" s="801"/>
      <c r="R769" s="801"/>
      <c r="S769" s="801"/>
      <c r="T769" s="801"/>
      <c r="U769" s="801"/>
      <c r="V769" s="801"/>
      <c r="W769" s="801"/>
      <c r="X769" s="801"/>
      <c r="Y769" s="801"/>
      <c r="Z769" s="801"/>
    </row>
    <row r="770" spans="1:26" ht="15.75" customHeight="1">
      <c r="A770" s="801"/>
      <c r="B770" s="801"/>
      <c r="C770" s="801"/>
      <c r="D770" s="801"/>
      <c r="E770" s="802"/>
      <c r="F770" s="802"/>
      <c r="G770" s="803"/>
      <c r="H770" s="803"/>
      <c r="I770" s="995"/>
      <c r="J770" s="801"/>
      <c r="K770" s="801"/>
      <c r="L770" s="890"/>
      <c r="M770" s="801"/>
      <c r="N770" s="801"/>
      <c r="O770" s="801"/>
      <c r="P770" s="890"/>
      <c r="Q770" s="801"/>
      <c r="R770" s="801"/>
      <c r="S770" s="801"/>
      <c r="T770" s="801"/>
      <c r="U770" s="801"/>
      <c r="V770" s="801"/>
      <c r="W770" s="801"/>
      <c r="X770" s="801"/>
      <c r="Y770" s="801"/>
      <c r="Z770" s="801"/>
    </row>
    <row r="771" spans="1:26" ht="15.75" customHeight="1">
      <c r="A771" s="801"/>
      <c r="B771" s="801"/>
      <c r="C771" s="801"/>
      <c r="D771" s="801"/>
      <c r="E771" s="802"/>
      <c r="F771" s="802"/>
      <c r="G771" s="803"/>
      <c r="H771" s="803"/>
      <c r="I771" s="995"/>
      <c r="J771" s="801"/>
      <c r="K771" s="801"/>
      <c r="L771" s="890"/>
      <c r="M771" s="801"/>
      <c r="N771" s="801"/>
      <c r="O771" s="801"/>
      <c r="P771" s="890"/>
      <c r="Q771" s="801"/>
      <c r="R771" s="801"/>
      <c r="S771" s="801"/>
      <c r="T771" s="801"/>
      <c r="U771" s="801"/>
      <c r="V771" s="801"/>
      <c r="W771" s="801"/>
      <c r="X771" s="801"/>
      <c r="Y771" s="801"/>
      <c r="Z771" s="801"/>
    </row>
    <row r="772" spans="1:26" ht="15.75" customHeight="1">
      <c r="A772" s="801"/>
      <c r="B772" s="801"/>
      <c r="C772" s="801"/>
      <c r="D772" s="801"/>
      <c r="E772" s="802"/>
      <c r="F772" s="802"/>
      <c r="G772" s="803"/>
      <c r="H772" s="803"/>
      <c r="I772" s="995"/>
      <c r="J772" s="801"/>
      <c r="K772" s="801"/>
      <c r="L772" s="890"/>
      <c r="M772" s="801"/>
      <c r="N772" s="801"/>
      <c r="O772" s="801"/>
      <c r="P772" s="890"/>
      <c r="Q772" s="801"/>
      <c r="R772" s="801"/>
      <c r="S772" s="801"/>
      <c r="T772" s="801"/>
      <c r="U772" s="801"/>
      <c r="V772" s="801"/>
      <c r="W772" s="801"/>
      <c r="X772" s="801"/>
      <c r="Y772" s="801"/>
      <c r="Z772" s="801"/>
    </row>
    <row r="773" spans="1:26" ht="15.75" customHeight="1">
      <c r="A773" s="801"/>
      <c r="B773" s="801"/>
      <c r="C773" s="801"/>
      <c r="D773" s="801"/>
      <c r="E773" s="802"/>
      <c r="F773" s="802"/>
      <c r="G773" s="803"/>
      <c r="H773" s="803"/>
      <c r="I773" s="995"/>
      <c r="J773" s="801"/>
      <c r="K773" s="801"/>
      <c r="L773" s="890"/>
      <c r="M773" s="801"/>
      <c r="N773" s="801"/>
      <c r="O773" s="801"/>
      <c r="P773" s="890"/>
      <c r="Q773" s="801"/>
      <c r="R773" s="801"/>
      <c r="S773" s="801"/>
      <c r="T773" s="801"/>
      <c r="U773" s="801"/>
      <c r="V773" s="801"/>
      <c r="W773" s="801"/>
      <c r="X773" s="801"/>
      <c r="Y773" s="801"/>
      <c r="Z773" s="801"/>
    </row>
    <row r="774" spans="1:26" ht="15.75" customHeight="1">
      <c r="A774" s="801"/>
      <c r="B774" s="801"/>
      <c r="C774" s="801"/>
      <c r="D774" s="801"/>
      <c r="E774" s="802"/>
      <c r="F774" s="802"/>
      <c r="G774" s="803"/>
      <c r="H774" s="803"/>
      <c r="I774" s="995"/>
      <c r="J774" s="801"/>
      <c r="K774" s="801"/>
      <c r="L774" s="890"/>
      <c r="M774" s="801"/>
      <c r="N774" s="801"/>
      <c r="O774" s="801"/>
      <c r="P774" s="890"/>
      <c r="Q774" s="801"/>
      <c r="R774" s="801"/>
      <c r="S774" s="801"/>
      <c r="T774" s="801"/>
      <c r="U774" s="801"/>
      <c r="V774" s="801"/>
      <c r="W774" s="801"/>
      <c r="X774" s="801"/>
      <c r="Y774" s="801"/>
      <c r="Z774" s="801"/>
    </row>
    <row r="775" spans="1:26" ht="15.75" customHeight="1">
      <c r="A775" s="801"/>
      <c r="B775" s="801"/>
      <c r="C775" s="801"/>
      <c r="D775" s="801"/>
      <c r="E775" s="802"/>
      <c r="F775" s="802"/>
      <c r="G775" s="803"/>
      <c r="H775" s="803"/>
      <c r="I775" s="995"/>
      <c r="J775" s="801"/>
      <c r="K775" s="801"/>
      <c r="L775" s="890"/>
      <c r="M775" s="801"/>
      <c r="N775" s="801"/>
      <c r="O775" s="801"/>
      <c r="P775" s="890"/>
      <c r="Q775" s="801"/>
      <c r="R775" s="801"/>
      <c r="S775" s="801"/>
      <c r="T775" s="801"/>
      <c r="U775" s="801"/>
      <c r="V775" s="801"/>
      <c r="W775" s="801"/>
      <c r="X775" s="801"/>
      <c r="Y775" s="801"/>
      <c r="Z775" s="801"/>
    </row>
    <row r="776" spans="1:26" ht="15.75" customHeight="1">
      <c r="A776" s="801"/>
      <c r="B776" s="801"/>
      <c r="C776" s="801"/>
      <c r="D776" s="801"/>
      <c r="E776" s="802"/>
      <c r="F776" s="802"/>
      <c r="G776" s="803"/>
      <c r="H776" s="803"/>
      <c r="I776" s="995"/>
      <c r="J776" s="801"/>
      <c r="K776" s="801"/>
      <c r="L776" s="890"/>
      <c r="M776" s="801"/>
      <c r="N776" s="801"/>
      <c r="O776" s="801"/>
      <c r="P776" s="890"/>
      <c r="Q776" s="801"/>
      <c r="R776" s="801"/>
      <c r="S776" s="801"/>
      <c r="T776" s="801"/>
      <c r="U776" s="801"/>
      <c r="V776" s="801"/>
      <c r="W776" s="801"/>
      <c r="X776" s="801"/>
      <c r="Y776" s="801"/>
      <c r="Z776" s="801"/>
    </row>
    <row r="777" spans="1:26" ht="15.75" customHeight="1">
      <c r="A777" s="801"/>
      <c r="B777" s="801"/>
      <c r="C777" s="801"/>
      <c r="D777" s="801"/>
      <c r="E777" s="802"/>
      <c r="F777" s="802"/>
      <c r="G777" s="803"/>
      <c r="H777" s="803"/>
      <c r="I777" s="995"/>
      <c r="J777" s="801"/>
      <c r="K777" s="801"/>
      <c r="L777" s="890"/>
      <c r="M777" s="801"/>
      <c r="N777" s="801"/>
      <c r="O777" s="801"/>
      <c r="P777" s="890"/>
      <c r="Q777" s="801"/>
      <c r="R777" s="801"/>
      <c r="S777" s="801"/>
      <c r="T777" s="801"/>
      <c r="U777" s="801"/>
      <c r="V777" s="801"/>
      <c r="W777" s="801"/>
      <c r="X777" s="801"/>
      <c r="Y777" s="801"/>
      <c r="Z777" s="801"/>
    </row>
    <row r="778" spans="1:26" ht="15.75" customHeight="1">
      <c r="A778" s="801"/>
      <c r="B778" s="801"/>
      <c r="C778" s="801"/>
      <c r="D778" s="801"/>
      <c r="E778" s="802"/>
      <c r="F778" s="802"/>
      <c r="G778" s="803"/>
      <c r="H778" s="803"/>
      <c r="I778" s="995"/>
      <c r="J778" s="801"/>
      <c r="K778" s="801"/>
      <c r="L778" s="890"/>
      <c r="M778" s="801"/>
      <c r="N778" s="801"/>
      <c r="O778" s="801"/>
      <c r="P778" s="890"/>
      <c r="Q778" s="801"/>
      <c r="R778" s="801"/>
      <c r="S778" s="801"/>
      <c r="T778" s="801"/>
      <c r="U778" s="801"/>
      <c r="V778" s="801"/>
      <c r="W778" s="801"/>
      <c r="X778" s="801"/>
      <c r="Y778" s="801"/>
      <c r="Z778" s="801"/>
    </row>
    <row r="779" spans="1:26" ht="15.75" customHeight="1">
      <c r="A779" s="801"/>
      <c r="B779" s="801"/>
      <c r="C779" s="801"/>
      <c r="D779" s="801"/>
      <c r="E779" s="802"/>
      <c r="F779" s="802"/>
      <c r="G779" s="803"/>
      <c r="H779" s="803"/>
      <c r="I779" s="995"/>
      <c r="J779" s="801"/>
      <c r="K779" s="801"/>
      <c r="L779" s="890"/>
      <c r="M779" s="801"/>
      <c r="N779" s="801"/>
      <c r="O779" s="801"/>
      <c r="P779" s="890"/>
      <c r="Q779" s="801"/>
      <c r="R779" s="801"/>
      <c r="S779" s="801"/>
      <c r="T779" s="801"/>
      <c r="U779" s="801"/>
      <c r="V779" s="801"/>
      <c r="W779" s="801"/>
      <c r="X779" s="801"/>
      <c r="Y779" s="801"/>
      <c r="Z779" s="801"/>
    </row>
    <row r="780" spans="1:26" ht="15.75" customHeight="1">
      <c r="A780" s="801"/>
      <c r="B780" s="801"/>
      <c r="C780" s="801"/>
      <c r="D780" s="801"/>
      <c r="E780" s="802"/>
      <c r="F780" s="802"/>
      <c r="G780" s="803"/>
      <c r="H780" s="803"/>
      <c r="I780" s="995"/>
      <c r="J780" s="801"/>
      <c r="K780" s="801"/>
      <c r="L780" s="890"/>
      <c r="M780" s="801"/>
      <c r="N780" s="801"/>
      <c r="O780" s="801"/>
      <c r="P780" s="890"/>
      <c r="Q780" s="801"/>
      <c r="R780" s="801"/>
      <c r="S780" s="801"/>
      <c r="T780" s="801"/>
      <c r="U780" s="801"/>
      <c r="V780" s="801"/>
      <c r="W780" s="801"/>
      <c r="X780" s="801"/>
      <c r="Y780" s="801"/>
      <c r="Z780" s="801"/>
    </row>
    <row r="781" spans="1:26" ht="15.75" customHeight="1">
      <c r="A781" s="801"/>
      <c r="B781" s="801"/>
      <c r="C781" s="801"/>
      <c r="D781" s="801"/>
      <c r="E781" s="802"/>
      <c r="F781" s="802"/>
      <c r="G781" s="803"/>
      <c r="H781" s="803"/>
      <c r="I781" s="995"/>
      <c r="J781" s="801"/>
      <c r="K781" s="801"/>
      <c r="L781" s="890"/>
      <c r="M781" s="801"/>
      <c r="N781" s="801"/>
      <c r="O781" s="801"/>
      <c r="P781" s="890"/>
      <c r="Q781" s="801"/>
      <c r="R781" s="801"/>
      <c r="S781" s="801"/>
      <c r="T781" s="801"/>
      <c r="U781" s="801"/>
      <c r="V781" s="801"/>
      <c r="W781" s="801"/>
      <c r="X781" s="801"/>
      <c r="Y781" s="801"/>
      <c r="Z781" s="801"/>
    </row>
    <row r="782" spans="1:26" ht="15.75" customHeight="1">
      <c r="A782" s="801"/>
      <c r="B782" s="801"/>
      <c r="C782" s="801"/>
      <c r="D782" s="801"/>
      <c r="E782" s="802"/>
      <c r="F782" s="802"/>
      <c r="G782" s="803"/>
      <c r="H782" s="803"/>
      <c r="I782" s="995"/>
      <c r="J782" s="801"/>
      <c r="K782" s="801"/>
      <c r="L782" s="890"/>
      <c r="M782" s="801"/>
      <c r="N782" s="801"/>
      <c r="O782" s="801"/>
      <c r="P782" s="890"/>
      <c r="Q782" s="801"/>
      <c r="R782" s="801"/>
      <c r="S782" s="801"/>
      <c r="T782" s="801"/>
      <c r="U782" s="801"/>
      <c r="V782" s="801"/>
      <c r="W782" s="801"/>
      <c r="X782" s="801"/>
      <c r="Y782" s="801"/>
      <c r="Z782" s="801"/>
    </row>
    <row r="783" spans="1:26" ht="15.75" customHeight="1">
      <c r="A783" s="801"/>
      <c r="B783" s="801"/>
      <c r="C783" s="801"/>
      <c r="D783" s="801"/>
      <c r="E783" s="802"/>
      <c r="F783" s="802"/>
      <c r="G783" s="803"/>
      <c r="H783" s="803"/>
      <c r="I783" s="995"/>
      <c r="J783" s="801"/>
      <c r="K783" s="801"/>
      <c r="L783" s="890"/>
      <c r="M783" s="801"/>
      <c r="N783" s="801"/>
      <c r="O783" s="801"/>
      <c r="P783" s="890"/>
      <c r="Q783" s="801"/>
      <c r="R783" s="801"/>
      <c r="S783" s="801"/>
      <c r="T783" s="801"/>
      <c r="U783" s="801"/>
      <c r="V783" s="801"/>
      <c r="W783" s="801"/>
      <c r="X783" s="801"/>
      <c r="Y783" s="801"/>
      <c r="Z783" s="801"/>
    </row>
    <row r="784" spans="1:26" ht="15.75" customHeight="1">
      <c r="A784" s="801"/>
      <c r="B784" s="801"/>
      <c r="C784" s="801"/>
      <c r="D784" s="801"/>
      <c r="E784" s="802"/>
      <c r="F784" s="802"/>
      <c r="G784" s="803"/>
      <c r="H784" s="803"/>
      <c r="I784" s="995"/>
      <c r="J784" s="801"/>
      <c r="K784" s="801"/>
      <c r="L784" s="890"/>
      <c r="M784" s="801"/>
      <c r="N784" s="801"/>
      <c r="O784" s="801"/>
      <c r="P784" s="890"/>
      <c r="Q784" s="801"/>
      <c r="R784" s="801"/>
      <c r="S784" s="801"/>
      <c r="T784" s="801"/>
      <c r="U784" s="801"/>
      <c r="V784" s="801"/>
      <c r="W784" s="801"/>
      <c r="X784" s="801"/>
      <c r="Y784" s="801"/>
      <c r="Z784" s="801"/>
    </row>
    <row r="785" spans="1:26" ht="15.75" customHeight="1">
      <c r="A785" s="801"/>
      <c r="B785" s="801"/>
      <c r="C785" s="801"/>
      <c r="D785" s="801"/>
      <c r="E785" s="802"/>
      <c r="F785" s="802"/>
      <c r="G785" s="803"/>
      <c r="H785" s="803"/>
      <c r="I785" s="995"/>
      <c r="J785" s="801"/>
      <c r="K785" s="801"/>
      <c r="L785" s="890"/>
      <c r="M785" s="801"/>
      <c r="N785" s="801"/>
      <c r="O785" s="801"/>
      <c r="P785" s="890"/>
      <c r="Q785" s="801"/>
      <c r="R785" s="801"/>
      <c r="S785" s="801"/>
      <c r="T785" s="801"/>
      <c r="U785" s="801"/>
      <c r="V785" s="801"/>
      <c r="W785" s="801"/>
      <c r="X785" s="801"/>
      <c r="Y785" s="801"/>
      <c r="Z785" s="801"/>
    </row>
    <row r="786" spans="1:26" ht="15.75" customHeight="1">
      <c r="A786" s="801"/>
      <c r="B786" s="801"/>
      <c r="C786" s="801"/>
      <c r="D786" s="801"/>
      <c r="E786" s="802"/>
      <c r="F786" s="802"/>
      <c r="G786" s="803"/>
      <c r="H786" s="803"/>
      <c r="I786" s="995"/>
      <c r="J786" s="801"/>
      <c r="K786" s="801"/>
      <c r="L786" s="890"/>
      <c r="M786" s="801"/>
      <c r="N786" s="801"/>
      <c r="O786" s="801"/>
      <c r="P786" s="890"/>
      <c r="Q786" s="801"/>
      <c r="R786" s="801"/>
      <c r="S786" s="801"/>
      <c r="T786" s="801"/>
      <c r="U786" s="801"/>
      <c r="V786" s="801"/>
      <c r="W786" s="801"/>
      <c r="X786" s="801"/>
      <c r="Y786" s="801"/>
      <c r="Z786" s="801"/>
    </row>
    <row r="787" spans="1:26" ht="15.75" customHeight="1">
      <c r="A787" s="801"/>
      <c r="B787" s="801"/>
      <c r="C787" s="801"/>
      <c r="D787" s="801"/>
      <c r="E787" s="802"/>
      <c r="F787" s="802"/>
      <c r="G787" s="803"/>
      <c r="H787" s="803"/>
      <c r="I787" s="995"/>
      <c r="J787" s="801"/>
      <c r="K787" s="801"/>
      <c r="L787" s="890"/>
      <c r="M787" s="801"/>
      <c r="N787" s="801"/>
      <c r="O787" s="801"/>
      <c r="P787" s="890"/>
      <c r="Q787" s="801"/>
      <c r="R787" s="801"/>
      <c r="S787" s="801"/>
      <c r="T787" s="801"/>
      <c r="U787" s="801"/>
      <c r="V787" s="801"/>
      <c r="W787" s="801"/>
      <c r="X787" s="801"/>
      <c r="Y787" s="801"/>
      <c r="Z787" s="801"/>
    </row>
    <row r="788" spans="1:26" ht="15.75" customHeight="1">
      <c r="A788" s="801"/>
      <c r="B788" s="801"/>
      <c r="C788" s="801"/>
      <c r="D788" s="801"/>
      <c r="E788" s="802"/>
      <c r="F788" s="802"/>
      <c r="G788" s="803"/>
      <c r="H788" s="803"/>
      <c r="I788" s="995"/>
      <c r="J788" s="801"/>
      <c r="K788" s="801"/>
      <c r="L788" s="890"/>
      <c r="M788" s="801"/>
      <c r="N788" s="801"/>
      <c r="O788" s="801"/>
      <c r="P788" s="890"/>
      <c r="Q788" s="801"/>
      <c r="R788" s="801"/>
      <c r="S788" s="801"/>
      <c r="T788" s="801"/>
      <c r="U788" s="801"/>
      <c r="V788" s="801"/>
      <c r="W788" s="801"/>
      <c r="X788" s="801"/>
      <c r="Y788" s="801"/>
      <c r="Z788" s="801"/>
    </row>
    <row r="789" spans="1:26" ht="15.75" customHeight="1">
      <c r="A789" s="801"/>
      <c r="B789" s="801"/>
      <c r="C789" s="801"/>
      <c r="D789" s="801"/>
      <c r="E789" s="802"/>
      <c r="F789" s="802"/>
      <c r="G789" s="803"/>
      <c r="H789" s="803"/>
      <c r="I789" s="995"/>
      <c r="J789" s="801"/>
      <c r="K789" s="801"/>
      <c r="L789" s="890"/>
      <c r="M789" s="801"/>
      <c r="N789" s="801"/>
      <c r="O789" s="801"/>
      <c r="P789" s="890"/>
      <c r="Q789" s="801"/>
      <c r="R789" s="801"/>
      <c r="S789" s="801"/>
      <c r="T789" s="801"/>
      <c r="U789" s="801"/>
      <c r="V789" s="801"/>
      <c r="W789" s="801"/>
      <c r="X789" s="801"/>
      <c r="Y789" s="801"/>
      <c r="Z789" s="801"/>
    </row>
    <row r="790" spans="1:26" ht="15.75" customHeight="1">
      <c r="A790" s="801"/>
      <c r="B790" s="801"/>
      <c r="C790" s="801"/>
      <c r="D790" s="801"/>
      <c r="E790" s="802"/>
      <c r="F790" s="802"/>
      <c r="G790" s="803"/>
      <c r="H790" s="803"/>
      <c r="I790" s="995"/>
      <c r="J790" s="801"/>
      <c r="K790" s="801"/>
      <c r="L790" s="890"/>
      <c r="M790" s="801"/>
      <c r="N790" s="801"/>
      <c r="O790" s="801"/>
      <c r="P790" s="890"/>
      <c r="Q790" s="801"/>
      <c r="R790" s="801"/>
      <c r="S790" s="801"/>
      <c r="T790" s="801"/>
      <c r="U790" s="801"/>
      <c r="V790" s="801"/>
      <c r="W790" s="801"/>
      <c r="X790" s="801"/>
      <c r="Y790" s="801"/>
      <c r="Z790" s="801"/>
    </row>
    <row r="791" spans="1:26" ht="15.75" customHeight="1">
      <c r="A791" s="801"/>
      <c r="B791" s="801"/>
      <c r="C791" s="801"/>
      <c r="D791" s="801"/>
      <c r="E791" s="802"/>
      <c r="F791" s="802"/>
      <c r="G791" s="803"/>
      <c r="H791" s="803"/>
      <c r="I791" s="995"/>
      <c r="J791" s="801"/>
      <c r="K791" s="801"/>
      <c r="L791" s="890"/>
      <c r="M791" s="801"/>
      <c r="N791" s="801"/>
      <c r="O791" s="801"/>
      <c r="P791" s="890"/>
      <c r="Q791" s="801"/>
      <c r="R791" s="801"/>
      <c r="S791" s="801"/>
      <c r="T791" s="801"/>
      <c r="U791" s="801"/>
      <c r="V791" s="801"/>
      <c r="W791" s="801"/>
      <c r="X791" s="801"/>
      <c r="Y791" s="801"/>
      <c r="Z791" s="801"/>
    </row>
    <row r="792" spans="1:26" ht="15.75" customHeight="1">
      <c r="A792" s="801"/>
      <c r="B792" s="801"/>
      <c r="C792" s="801"/>
      <c r="D792" s="801"/>
      <c r="E792" s="802"/>
      <c r="F792" s="802"/>
      <c r="G792" s="803"/>
      <c r="H792" s="803"/>
      <c r="I792" s="995"/>
      <c r="J792" s="801"/>
      <c r="K792" s="801"/>
      <c r="L792" s="890"/>
      <c r="M792" s="801"/>
      <c r="N792" s="801"/>
      <c r="O792" s="801"/>
      <c r="P792" s="890"/>
      <c r="Q792" s="801"/>
      <c r="R792" s="801"/>
      <c r="S792" s="801"/>
      <c r="T792" s="801"/>
      <c r="U792" s="801"/>
      <c r="V792" s="801"/>
      <c r="W792" s="801"/>
      <c r="X792" s="801"/>
      <c r="Y792" s="801"/>
      <c r="Z792" s="801"/>
    </row>
    <row r="793" spans="1:26" ht="15.75" customHeight="1">
      <c r="A793" s="801"/>
      <c r="B793" s="801"/>
      <c r="C793" s="801"/>
      <c r="D793" s="801"/>
      <c r="E793" s="802"/>
      <c r="F793" s="802"/>
      <c r="G793" s="803"/>
      <c r="H793" s="803"/>
      <c r="I793" s="995"/>
      <c r="J793" s="801"/>
      <c r="K793" s="801"/>
      <c r="L793" s="890"/>
      <c r="M793" s="801"/>
      <c r="N793" s="801"/>
      <c r="O793" s="801"/>
      <c r="P793" s="890"/>
      <c r="Q793" s="801"/>
      <c r="R793" s="801"/>
      <c r="S793" s="801"/>
      <c r="T793" s="801"/>
      <c r="U793" s="801"/>
      <c r="V793" s="801"/>
      <c r="W793" s="801"/>
      <c r="X793" s="801"/>
      <c r="Y793" s="801"/>
      <c r="Z793" s="801"/>
    </row>
    <row r="794" spans="1:26" ht="15.75" customHeight="1">
      <c r="A794" s="801"/>
      <c r="B794" s="801"/>
      <c r="C794" s="801"/>
      <c r="D794" s="801"/>
      <c r="E794" s="802"/>
      <c r="F794" s="802"/>
      <c r="G794" s="803"/>
      <c r="H794" s="803"/>
      <c r="I794" s="995"/>
      <c r="J794" s="801"/>
      <c r="K794" s="801"/>
      <c r="L794" s="890"/>
      <c r="M794" s="801"/>
      <c r="N794" s="801"/>
      <c r="O794" s="801"/>
      <c r="P794" s="890"/>
      <c r="Q794" s="801"/>
      <c r="R794" s="801"/>
      <c r="S794" s="801"/>
      <c r="T794" s="801"/>
      <c r="U794" s="801"/>
      <c r="V794" s="801"/>
      <c r="W794" s="801"/>
      <c r="X794" s="801"/>
      <c r="Y794" s="801"/>
      <c r="Z794" s="801"/>
    </row>
    <row r="795" spans="1:26" ht="15.75" customHeight="1">
      <c r="A795" s="801"/>
      <c r="B795" s="801"/>
      <c r="C795" s="801"/>
      <c r="D795" s="801"/>
      <c r="E795" s="802"/>
      <c r="F795" s="802"/>
      <c r="G795" s="803"/>
      <c r="H795" s="803"/>
      <c r="I795" s="995"/>
      <c r="J795" s="801"/>
      <c r="K795" s="801"/>
      <c r="L795" s="890"/>
      <c r="M795" s="801"/>
      <c r="N795" s="801"/>
      <c r="O795" s="801"/>
      <c r="P795" s="890"/>
      <c r="Q795" s="801"/>
      <c r="R795" s="801"/>
      <c r="S795" s="801"/>
      <c r="T795" s="801"/>
      <c r="U795" s="801"/>
      <c r="V795" s="801"/>
      <c r="W795" s="801"/>
      <c r="X795" s="801"/>
      <c r="Y795" s="801"/>
      <c r="Z795" s="801"/>
    </row>
    <row r="796" spans="1:26" ht="15.75" customHeight="1">
      <c r="A796" s="801"/>
      <c r="B796" s="801"/>
      <c r="C796" s="801"/>
      <c r="D796" s="801"/>
      <c r="E796" s="802"/>
      <c r="F796" s="802"/>
      <c r="G796" s="803"/>
      <c r="H796" s="803"/>
      <c r="I796" s="995"/>
      <c r="J796" s="801"/>
      <c r="K796" s="801"/>
      <c r="L796" s="890"/>
      <c r="M796" s="801"/>
      <c r="N796" s="801"/>
      <c r="O796" s="801"/>
      <c r="P796" s="890"/>
      <c r="Q796" s="801"/>
      <c r="R796" s="801"/>
      <c r="S796" s="801"/>
      <c r="T796" s="801"/>
      <c r="U796" s="801"/>
      <c r="V796" s="801"/>
      <c r="W796" s="801"/>
      <c r="X796" s="801"/>
      <c r="Y796" s="801"/>
      <c r="Z796" s="801"/>
    </row>
    <row r="797" spans="1:26" ht="15.75" customHeight="1">
      <c r="A797" s="801"/>
      <c r="B797" s="801"/>
      <c r="C797" s="801"/>
      <c r="D797" s="801"/>
      <c r="E797" s="802"/>
      <c r="F797" s="802"/>
      <c r="G797" s="803"/>
      <c r="H797" s="803"/>
      <c r="I797" s="995"/>
      <c r="J797" s="801"/>
      <c r="K797" s="801"/>
      <c r="L797" s="890"/>
      <c r="M797" s="801"/>
      <c r="N797" s="801"/>
      <c r="O797" s="801"/>
      <c r="P797" s="890"/>
      <c r="Q797" s="801"/>
      <c r="R797" s="801"/>
      <c r="S797" s="801"/>
      <c r="T797" s="801"/>
      <c r="U797" s="801"/>
      <c r="V797" s="801"/>
      <c r="W797" s="801"/>
      <c r="X797" s="801"/>
      <c r="Y797" s="801"/>
      <c r="Z797" s="801"/>
    </row>
    <row r="798" spans="1:26" ht="15.75" customHeight="1">
      <c r="A798" s="801"/>
      <c r="B798" s="801"/>
      <c r="C798" s="801"/>
      <c r="D798" s="801"/>
      <c r="E798" s="802"/>
      <c r="F798" s="802"/>
      <c r="G798" s="803"/>
      <c r="H798" s="803"/>
      <c r="I798" s="995"/>
      <c r="J798" s="801"/>
      <c r="K798" s="801"/>
      <c r="L798" s="890"/>
      <c r="M798" s="801"/>
      <c r="N798" s="801"/>
      <c r="O798" s="801"/>
      <c r="P798" s="890"/>
      <c r="Q798" s="801"/>
      <c r="R798" s="801"/>
      <c r="S798" s="801"/>
      <c r="T798" s="801"/>
      <c r="U798" s="801"/>
      <c r="V798" s="801"/>
      <c r="W798" s="801"/>
      <c r="X798" s="801"/>
      <c r="Y798" s="801"/>
      <c r="Z798" s="801"/>
    </row>
    <row r="799" spans="1:26" ht="15.75" customHeight="1">
      <c r="A799" s="801"/>
      <c r="B799" s="801"/>
      <c r="C799" s="801"/>
      <c r="D799" s="801"/>
      <c r="E799" s="802"/>
      <c r="F799" s="802"/>
      <c r="G799" s="803"/>
      <c r="H799" s="803"/>
      <c r="I799" s="995"/>
      <c r="J799" s="801"/>
      <c r="K799" s="801"/>
      <c r="L799" s="890"/>
      <c r="M799" s="801"/>
      <c r="N799" s="801"/>
      <c r="O799" s="801"/>
      <c r="P799" s="890"/>
      <c r="Q799" s="801"/>
      <c r="R799" s="801"/>
      <c r="S799" s="801"/>
      <c r="T799" s="801"/>
      <c r="U799" s="801"/>
      <c r="V799" s="801"/>
      <c r="W799" s="801"/>
      <c r="X799" s="801"/>
      <c r="Y799" s="801"/>
      <c r="Z799" s="801"/>
    </row>
    <row r="800" spans="1:26" ht="15.75" customHeight="1">
      <c r="A800" s="801"/>
      <c r="B800" s="801"/>
      <c r="C800" s="801"/>
      <c r="D800" s="801"/>
      <c r="E800" s="802"/>
      <c r="F800" s="802"/>
      <c r="G800" s="803"/>
      <c r="H800" s="803"/>
      <c r="I800" s="995"/>
      <c r="J800" s="801"/>
      <c r="K800" s="801"/>
      <c r="L800" s="890"/>
      <c r="M800" s="801"/>
      <c r="N800" s="801"/>
      <c r="O800" s="801"/>
      <c r="P800" s="890"/>
      <c r="Q800" s="801"/>
      <c r="R800" s="801"/>
      <c r="S800" s="801"/>
      <c r="T800" s="801"/>
      <c r="U800" s="801"/>
      <c r="V800" s="801"/>
      <c r="W800" s="801"/>
      <c r="X800" s="801"/>
      <c r="Y800" s="801"/>
      <c r="Z800" s="801"/>
    </row>
    <row r="801" spans="1:26" ht="15.75" customHeight="1">
      <c r="A801" s="801"/>
      <c r="B801" s="801"/>
      <c r="C801" s="801"/>
      <c r="D801" s="801"/>
      <c r="E801" s="802"/>
      <c r="F801" s="802"/>
      <c r="G801" s="803"/>
      <c r="H801" s="803"/>
      <c r="I801" s="995"/>
      <c r="J801" s="801"/>
      <c r="K801" s="801"/>
      <c r="L801" s="890"/>
      <c r="M801" s="801"/>
      <c r="N801" s="801"/>
      <c r="O801" s="801"/>
      <c r="P801" s="890"/>
      <c r="Q801" s="801"/>
      <c r="R801" s="801"/>
      <c r="S801" s="801"/>
      <c r="T801" s="801"/>
      <c r="U801" s="801"/>
      <c r="V801" s="801"/>
      <c r="W801" s="801"/>
      <c r="X801" s="801"/>
      <c r="Y801" s="801"/>
      <c r="Z801" s="801"/>
    </row>
    <row r="802" spans="1:26" ht="15.75" customHeight="1">
      <c r="A802" s="801"/>
      <c r="B802" s="801"/>
      <c r="C802" s="801"/>
      <c r="D802" s="801"/>
      <c r="E802" s="802"/>
      <c r="F802" s="802"/>
      <c r="G802" s="803"/>
      <c r="H802" s="803"/>
      <c r="I802" s="995"/>
      <c r="J802" s="801"/>
      <c r="K802" s="801"/>
      <c r="L802" s="890"/>
      <c r="M802" s="801"/>
      <c r="N802" s="801"/>
      <c r="O802" s="801"/>
      <c r="P802" s="890"/>
      <c r="Q802" s="801"/>
      <c r="R802" s="801"/>
      <c r="S802" s="801"/>
      <c r="T802" s="801"/>
      <c r="U802" s="801"/>
      <c r="V802" s="801"/>
      <c r="W802" s="801"/>
      <c r="X802" s="801"/>
      <c r="Y802" s="801"/>
      <c r="Z802" s="801"/>
    </row>
    <row r="803" spans="1:26" ht="15.75" customHeight="1">
      <c r="A803" s="801"/>
      <c r="B803" s="801"/>
      <c r="C803" s="801"/>
      <c r="D803" s="801"/>
      <c r="E803" s="802"/>
      <c r="F803" s="802"/>
      <c r="G803" s="803"/>
      <c r="H803" s="803"/>
      <c r="I803" s="995"/>
      <c r="J803" s="801"/>
      <c r="K803" s="801"/>
      <c r="L803" s="890"/>
      <c r="M803" s="801"/>
      <c r="N803" s="801"/>
      <c r="O803" s="801"/>
      <c r="P803" s="890"/>
      <c r="Q803" s="801"/>
      <c r="R803" s="801"/>
      <c r="S803" s="801"/>
      <c r="T803" s="801"/>
      <c r="U803" s="801"/>
      <c r="V803" s="801"/>
      <c r="W803" s="801"/>
      <c r="X803" s="801"/>
      <c r="Y803" s="801"/>
      <c r="Z803" s="801"/>
    </row>
    <row r="804" spans="1:26" ht="15.75" customHeight="1">
      <c r="A804" s="801"/>
      <c r="B804" s="801"/>
      <c r="C804" s="801"/>
      <c r="D804" s="801"/>
      <c r="E804" s="802"/>
      <c r="F804" s="802"/>
      <c r="G804" s="803"/>
      <c r="H804" s="803"/>
      <c r="I804" s="995"/>
      <c r="J804" s="801"/>
      <c r="K804" s="801"/>
      <c r="L804" s="890"/>
      <c r="M804" s="801"/>
      <c r="N804" s="801"/>
      <c r="O804" s="801"/>
      <c r="P804" s="890"/>
      <c r="Q804" s="801"/>
      <c r="R804" s="801"/>
      <c r="S804" s="801"/>
      <c r="T804" s="801"/>
      <c r="U804" s="801"/>
      <c r="V804" s="801"/>
      <c r="W804" s="801"/>
      <c r="X804" s="801"/>
      <c r="Y804" s="801"/>
      <c r="Z804" s="801"/>
    </row>
    <row r="805" spans="1:26" ht="15.75" customHeight="1">
      <c r="A805" s="801"/>
      <c r="B805" s="801"/>
      <c r="C805" s="801"/>
      <c r="D805" s="801"/>
      <c r="E805" s="802"/>
      <c r="F805" s="802"/>
      <c r="G805" s="803"/>
      <c r="H805" s="803"/>
      <c r="I805" s="995"/>
      <c r="J805" s="801"/>
      <c r="K805" s="801"/>
      <c r="L805" s="890"/>
      <c r="M805" s="801"/>
      <c r="N805" s="801"/>
      <c r="O805" s="801"/>
      <c r="P805" s="890"/>
      <c r="Q805" s="801"/>
      <c r="R805" s="801"/>
      <c r="S805" s="801"/>
      <c r="T805" s="801"/>
      <c r="U805" s="801"/>
      <c r="V805" s="801"/>
      <c r="W805" s="801"/>
      <c r="X805" s="801"/>
      <c r="Y805" s="801"/>
      <c r="Z805" s="801"/>
    </row>
    <row r="806" spans="1:26" ht="15.75" customHeight="1">
      <c r="A806" s="801"/>
      <c r="B806" s="801"/>
      <c r="C806" s="801"/>
      <c r="D806" s="801"/>
      <c r="E806" s="802"/>
      <c r="F806" s="802"/>
      <c r="G806" s="803"/>
      <c r="H806" s="803"/>
      <c r="I806" s="995"/>
      <c r="J806" s="801"/>
      <c r="K806" s="801"/>
      <c r="L806" s="890"/>
      <c r="M806" s="801"/>
      <c r="N806" s="801"/>
      <c r="O806" s="801"/>
      <c r="P806" s="890"/>
      <c r="Q806" s="801"/>
      <c r="R806" s="801"/>
      <c r="S806" s="801"/>
      <c r="T806" s="801"/>
      <c r="U806" s="801"/>
      <c r="V806" s="801"/>
      <c r="W806" s="801"/>
      <c r="X806" s="801"/>
      <c r="Y806" s="801"/>
      <c r="Z806" s="801"/>
    </row>
    <row r="807" spans="1:26" ht="15.75" customHeight="1">
      <c r="A807" s="801"/>
      <c r="B807" s="801"/>
      <c r="C807" s="801"/>
      <c r="D807" s="801"/>
      <c r="E807" s="802"/>
      <c r="F807" s="802"/>
      <c r="G807" s="803"/>
      <c r="H807" s="803"/>
      <c r="I807" s="995"/>
      <c r="J807" s="801"/>
      <c r="K807" s="801"/>
      <c r="L807" s="890"/>
      <c r="M807" s="801"/>
      <c r="N807" s="801"/>
      <c r="O807" s="801"/>
      <c r="P807" s="890"/>
      <c r="Q807" s="801"/>
      <c r="R807" s="801"/>
      <c r="S807" s="801"/>
      <c r="T807" s="801"/>
      <c r="U807" s="801"/>
      <c r="V807" s="801"/>
      <c r="W807" s="801"/>
      <c r="X807" s="801"/>
      <c r="Y807" s="801"/>
      <c r="Z807" s="801"/>
    </row>
    <row r="808" spans="1:26" ht="15.75" customHeight="1">
      <c r="A808" s="801"/>
      <c r="B808" s="801"/>
      <c r="C808" s="801"/>
      <c r="D808" s="801"/>
      <c r="E808" s="802"/>
      <c r="F808" s="802"/>
      <c r="G808" s="803"/>
      <c r="H808" s="803"/>
      <c r="I808" s="995"/>
      <c r="J808" s="801"/>
      <c r="K808" s="801"/>
      <c r="L808" s="890"/>
      <c r="M808" s="801"/>
      <c r="N808" s="801"/>
      <c r="O808" s="801"/>
      <c r="P808" s="890"/>
      <c r="Q808" s="801"/>
      <c r="R808" s="801"/>
      <c r="S808" s="801"/>
      <c r="T808" s="801"/>
      <c r="U808" s="801"/>
      <c r="V808" s="801"/>
      <c r="W808" s="801"/>
      <c r="X808" s="801"/>
      <c r="Y808" s="801"/>
      <c r="Z808" s="801"/>
    </row>
    <row r="809" spans="1:26" ht="15.75" customHeight="1">
      <c r="A809" s="801"/>
      <c r="B809" s="801"/>
      <c r="C809" s="801"/>
      <c r="D809" s="801"/>
      <c r="E809" s="802"/>
      <c r="F809" s="802"/>
      <c r="G809" s="803"/>
      <c r="H809" s="803"/>
      <c r="I809" s="995"/>
      <c r="J809" s="801"/>
      <c r="K809" s="801"/>
      <c r="L809" s="890"/>
      <c r="M809" s="801"/>
      <c r="N809" s="801"/>
      <c r="O809" s="801"/>
      <c r="P809" s="890"/>
      <c r="Q809" s="801"/>
      <c r="R809" s="801"/>
      <c r="S809" s="801"/>
      <c r="T809" s="801"/>
      <c r="U809" s="801"/>
      <c r="V809" s="801"/>
      <c r="W809" s="801"/>
      <c r="X809" s="801"/>
      <c r="Y809" s="801"/>
      <c r="Z809" s="801"/>
    </row>
    <row r="810" spans="1:26" ht="15.75" customHeight="1">
      <c r="A810" s="801"/>
      <c r="B810" s="801"/>
      <c r="C810" s="801"/>
      <c r="D810" s="801"/>
      <c r="E810" s="802"/>
      <c r="F810" s="802"/>
      <c r="G810" s="803"/>
      <c r="H810" s="803"/>
      <c r="I810" s="995"/>
      <c r="J810" s="801"/>
      <c r="K810" s="801"/>
      <c r="L810" s="890"/>
      <c r="M810" s="801"/>
      <c r="N810" s="801"/>
      <c r="O810" s="801"/>
      <c r="P810" s="890"/>
      <c r="Q810" s="801"/>
      <c r="R810" s="801"/>
      <c r="S810" s="801"/>
      <c r="T810" s="801"/>
      <c r="U810" s="801"/>
      <c r="V810" s="801"/>
      <c r="W810" s="801"/>
      <c r="X810" s="801"/>
      <c r="Y810" s="801"/>
      <c r="Z810" s="801"/>
    </row>
    <row r="811" spans="1:26" ht="15.75" customHeight="1">
      <c r="A811" s="801"/>
      <c r="B811" s="801"/>
      <c r="C811" s="801"/>
      <c r="D811" s="801"/>
      <c r="E811" s="802"/>
      <c r="F811" s="802"/>
      <c r="G811" s="803"/>
      <c r="H811" s="803"/>
      <c r="I811" s="995"/>
      <c r="J811" s="801"/>
      <c r="K811" s="801"/>
      <c r="L811" s="890"/>
      <c r="M811" s="801"/>
      <c r="N811" s="801"/>
      <c r="O811" s="801"/>
      <c r="P811" s="890"/>
      <c r="Q811" s="801"/>
      <c r="R811" s="801"/>
      <c r="S811" s="801"/>
      <c r="T811" s="801"/>
      <c r="U811" s="801"/>
      <c r="V811" s="801"/>
      <c r="W811" s="801"/>
      <c r="X811" s="801"/>
      <c r="Y811" s="801"/>
      <c r="Z811" s="801"/>
    </row>
    <row r="812" spans="1:26" ht="15.75" customHeight="1">
      <c r="A812" s="801"/>
      <c r="B812" s="801"/>
      <c r="C812" s="801"/>
      <c r="D812" s="801"/>
      <c r="E812" s="802"/>
      <c r="F812" s="802"/>
      <c r="G812" s="803"/>
      <c r="H812" s="803"/>
      <c r="I812" s="995"/>
      <c r="J812" s="801"/>
      <c r="K812" s="801"/>
      <c r="L812" s="890"/>
      <c r="M812" s="801"/>
      <c r="N812" s="801"/>
      <c r="O812" s="801"/>
      <c r="P812" s="890"/>
      <c r="Q812" s="801"/>
      <c r="R812" s="801"/>
      <c r="S812" s="801"/>
      <c r="T812" s="801"/>
      <c r="U812" s="801"/>
      <c r="V812" s="801"/>
      <c r="W812" s="801"/>
      <c r="X812" s="801"/>
      <c r="Y812" s="801"/>
      <c r="Z812" s="801"/>
    </row>
    <row r="813" spans="1:26" ht="15.75" customHeight="1">
      <c r="A813" s="801"/>
      <c r="B813" s="801"/>
      <c r="C813" s="801"/>
      <c r="D813" s="801"/>
      <c r="E813" s="802"/>
      <c r="F813" s="802"/>
      <c r="G813" s="803"/>
      <c r="H813" s="803"/>
      <c r="I813" s="995"/>
      <c r="J813" s="801"/>
      <c r="K813" s="801"/>
      <c r="L813" s="890"/>
      <c r="M813" s="801"/>
      <c r="N813" s="801"/>
      <c r="O813" s="801"/>
      <c r="P813" s="890"/>
      <c r="Q813" s="801"/>
      <c r="R813" s="801"/>
      <c r="S813" s="801"/>
      <c r="T813" s="801"/>
      <c r="U813" s="801"/>
      <c r="V813" s="801"/>
      <c r="W813" s="801"/>
      <c r="X813" s="801"/>
      <c r="Y813" s="801"/>
      <c r="Z813" s="801"/>
    </row>
    <row r="814" spans="1:26" ht="15.75" customHeight="1">
      <c r="A814" s="801"/>
      <c r="B814" s="801"/>
      <c r="C814" s="801"/>
      <c r="D814" s="801"/>
      <c r="E814" s="802"/>
      <c r="F814" s="802"/>
      <c r="G814" s="803"/>
      <c r="H814" s="803"/>
      <c r="I814" s="995"/>
      <c r="J814" s="801"/>
      <c r="K814" s="801"/>
      <c r="L814" s="890"/>
      <c r="M814" s="801"/>
      <c r="N814" s="801"/>
      <c r="O814" s="801"/>
      <c r="P814" s="890"/>
      <c r="Q814" s="801"/>
      <c r="R814" s="801"/>
      <c r="S814" s="801"/>
      <c r="T814" s="801"/>
      <c r="U814" s="801"/>
      <c r="V814" s="801"/>
      <c r="W814" s="801"/>
      <c r="X814" s="801"/>
      <c r="Y814" s="801"/>
      <c r="Z814" s="801"/>
    </row>
    <row r="815" spans="1:26" ht="15.75" customHeight="1">
      <c r="A815" s="801"/>
      <c r="B815" s="801"/>
      <c r="C815" s="801"/>
      <c r="D815" s="801"/>
      <c r="E815" s="802"/>
      <c r="F815" s="802"/>
      <c r="G815" s="803"/>
      <c r="H815" s="803"/>
      <c r="I815" s="995"/>
      <c r="J815" s="801"/>
      <c r="K815" s="801"/>
      <c r="L815" s="890"/>
      <c r="M815" s="801"/>
      <c r="N815" s="801"/>
      <c r="O815" s="801"/>
      <c r="P815" s="890"/>
      <c r="Q815" s="801"/>
      <c r="R815" s="801"/>
      <c r="S815" s="801"/>
      <c r="T815" s="801"/>
      <c r="U815" s="801"/>
      <c r="V815" s="801"/>
      <c r="W815" s="801"/>
      <c r="X815" s="801"/>
      <c r="Y815" s="801"/>
      <c r="Z815" s="801"/>
    </row>
    <row r="816" spans="1:26" ht="15.75" customHeight="1">
      <c r="A816" s="801"/>
      <c r="B816" s="801"/>
      <c r="C816" s="801"/>
      <c r="D816" s="801"/>
      <c r="E816" s="802"/>
      <c r="F816" s="802"/>
      <c r="G816" s="803"/>
      <c r="H816" s="803"/>
      <c r="I816" s="995"/>
      <c r="J816" s="801"/>
      <c r="K816" s="801"/>
      <c r="L816" s="890"/>
      <c r="M816" s="801"/>
      <c r="N816" s="801"/>
      <c r="O816" s="801"/>
      <c r="P816" s="890"/>
      <c r="Q816" s="801"/>
      <c r="R816" s="801"/>
      <c r="S816" s="801"/>
      <c r="T816" s="801"/>
      <c r="U816" s="801"/>
      <c r="V816" s="801"/>
      <c r="W816" s="801"/>
      <c r="X816" s="801"/>
      <c r="Y816" s="801"/>
      <c r="Z816" s="801"/>
    </row>
    <row r="817" spans="1:26" ht="15.75" customHeight="1">
      <c r="A817" s="801"/>
      <c r="B817" s="801"/>
      <c r="C817" s="801"/>
      <c r="D817" s="801"/>
      <c r="E817" s="802"/>
      <c r="F817" s="802"/>
      <c r="G817" s="803"/>
      <c r="H817" s="803"/>
      <c r="I817" s="995"/>
      <c r="J817" s="801"/>
      <c r="K817" s="801"/>
      <c r="L817" s="890"/>
      <c r="M817" s="801"/>
      <c r="N817" s="801"/>
      <c r="O817" s="801"/>
      <c r="P817" s="890"/>
      <c r="Q817" s="801"/>
      <c r="R817" s="801"/>
      <c r="S817" s="801"/>
      <c r="T817" s="801"/>
      <c r="U817" s="801"/>
      <c r="V817" s="801"/>
      <c r="W817" s="801"/>
      <c r="X817" s="801"/>
      <c r="Y817" s="801"/>
      <c r="Z817" s="801"/>
    </row>
    <row r="818" spans="1:26" ht="15.75" customHeight="1">
      <c r="A818" s="801"/>
      <c r="B818" s="801"/>
      <c r="C818" s="801"/>
      <c r="D818" s="801"/>
      <c r="E818" s="802"/>
      <c r="F818" s="802"/>
      <c r="G818" s="803"/>
      <c r="H818" s="803"/>
      <c r="I818" s="995"/>
      <c r="J818" s="801"/>
      <c r="K818" s="801"/>
      <c r="L818" s="890"/>
      <c r="M818" s="801"/>
      <c r="N818" s="801"/>
      <c r="O818" s="801"/>
      <c r="P818" s="890"/>
      <c r="Q818" s="801"/>
      <c r="R818" s="801"/>
      <c r="S818" s="801"/>
      <c r="T818" s="801"/>
      <c r="U818" s="801"/>
      <c r="V818" s="801"/>
      <c r="W818" s="801"/>
      <c r="X818" s="801"/>
      <c r="Y818" s="801"/>
      <c r="Z818" s="801"/>
    </row>
    <row r="819" spans="1:26" ht="15.75" customHeight="1">
      <c r="A819" s="801"/>
      <c r="B819" s="801"/>
      <c r="C819" s="801"/>
      <c r="D819" s="801"/>
      <c r="E819" s="802"/>
      <c r="F819" s="802"/>
      <c r="G819" s="803"/>
      <c r="H819" s="803"/>
      <c r="I819" s="995"/>
      <c r="J819" s="801"/>
      <c r="K819" s="801"/>
      <c r="L819" s="890"/>
      <c r="M819" s="801"/>
      <c r="N819" s="801"/>
      <c r="O819" s="801"/>
      <c r="P819" s="890"/>
      <c r="Q819" s="801"/>
      <c r="R819" s="801"/>
      <c r="S819" s="801"/>
      <c r="T819" s="801"/>
      <c r="U819" s="801"/>
      <c r="V819" s="801"/>
      <c r="W819" s="801"/>
      <c r="X819" s="801"/>
      <c r="Y819" s="801"/>
      <c r="Z819" s="801"/>
    </row>
    <row r="820" spans="1:26" ht="15.75" customHeight="1">
      <c r="A820" s="801"/>
      <c r="B820" s="801"/>
      <c r="C820" s="801"/>
      <c r="D820" s="801"/>
      <c r="E820" s="802"/>
      <c r="F820" s="802"/>
      <c r="G820" s="803"/>
      <c r="H820" s="803"/>
      <c r="I820" s="995"/>
      <c r="J820" s="801"/>
      <c r="K820" s="801"/>
      <c r="L820" s="890"/>
      <c r="M820" s="801"/>
      <c r="N820" s="801"/>
      <c r="O820" s="801"/>
      <c r="P820" s="890"/>
      <c r="Q820" s="801"/>
      <c r="R820" s="801"/>
      <c r="S820" s="801"/>
      <c r="T820" s="801"/>
      <c r="U820" s="801"/>
      <c r="V820" s="801"/>
      <c r="W820" s="801"/>
      <c r="X820" s="801"/>
      <c r="Y820" s="801"/>
      <c r="Z820" s="801"/>
    </row>
    <row r="821" spans="1:26" ht="15.75" customHeight="1">
      <c r="A821" s="801"/>
      <c r="B821" s="801"/>
      <c r="C821" s="801"/>
      <c r="D821" s="801"/>
      <c r="E821" s="802"/>
      <c r="F821" s="802"/>
      <c r="G821" s="803"/>
      <c r="H821" s="803"/>
      <c r="I821" s="995"/>
      <c r="J821" s="801"/>
      <c r="K821" s="801"/>
      <c r="L821" s="890"/>
      <c r="M821" s="801"/>
      <c r="N821" s="801"/>
      <c r="O821" s="801"/>
      <c r="P821" s="890"/>
      <c r="Q821" s="801"/>
      <c r="R821" s="801"/>
      <c r="S821" s="801"/>
      <c r="T821" s="801"/>
      <c r="U821" s="801"/>
      <c r="V821" s="801"/>
      <c r="W821" s="801"/>
      <c r="X821" s="801"/>
      <c r="Y821" s="801"/>
      <c r="Z821" s="801"/>
    </row>
    <row r="822" spans="1:26" ht="15.75" customHeight="1">
      <c r="A822" s="801"/>
      <c r="B822" s="801"/>
      <c r="C822" s="801"/>
      <c r="D822" s="801"/>
      <c r="E822" s="802"/>
      <c r="F822" s="802"/>
      <c r="G822" s="803"/>
      <c r="H822" s="803"/>
      <c r="I822" s="995"/>
      <c r="J822" s="801"/>
      <c r="K822" s="801"/>
      <c r="L822" s="890"/>
      <c r="M822" s="801"/>
      <c r="N822" s="801"/>
      <c r="O822" s="801"/>
      <c r="P822" s="890"/>
      <c r="Q822" s="801"/>
      <c r="R822" s="801"/>
      <c r="S822" s="801"/>
      <c r="T822" s="801"/>
      <c r="U822" s="801"/>
      <c r="V822" s="801"/>
      <c r="W822" s="801"/>
      <c r="X822" s="801"/>
      <c r="Y822" s="801"/>
      <c r="Z822" s="801"/>
    </row>
    <row r="823" spans="1:26" ht="15.75" customHeight="1">
      <c r="A823" s="801"/>
      <c r="B823" s="801"/>
      <c r="C823" s="801"/>
      <c r="D823" s="801"/>
      <c r="E823" s="802"/>
      <c r="F823" s="802"/>
      <c r="G823" s="803"/>
      <c r="H823" s="803"/>
      <c r="I823" s="995"/>
      <c r="J823" s="801"/>
      <c r="K823" s="801"/>
      <c r="L823" s="890"/>
      <c r="M823" s="801"/>
      <c r="N823" s="801"/>
      <c r="O823" s="801"/>
      <c r="P823" s="890"/>
      <c r="Q823" s="801"/>
      <c r="R823" s="801"/>
      <c r="S823" s="801"/>
      <c r="T823" s="801"/>
      <c r="U823" s="801"/>
      <c r="V823" s="801"/>
      <c r="W823" s="801"/>
      <c r="X823" s="801"/>
      <c r="Y823" s="801"/>
      <c r="Z823" s="801"/>
    </row>
    <row r="824" spans="1:26" ht="15.75" customHeight="1">
      <c r="A824" s="801"/>
      <c r="B824" s="801"/>
      <c r="C824" s="801"/>
      <c r="D824" s="801"/>
      <c r="E824" s="802"/>
      <c r="F824" s="802"/>
      <c r="G824" s="803"/>
      <c r="H824" s="803"/>
      <c r="I824" s="995"/>
      <c r="J824" s="801"/>
      <c r="K824" s="801"/>
      <c r="L824" s="890"/>
      <c r="M824" s="801"/>
      <c r="N824" s="801"/>
      <c r="O824" s="801"/>
      <c r="P824" s="890"/>
      <c r="Q824" s="801"/>
      <c r="R824" s="801"/>
      <c r="S824" s="801"/>
      <c r="T824" s="801"/>
      <c r="U824" s="801"/>
      <c r="V824" s="801"/>
      <c r="W824" s="801"/>
      <c r="X824" s="801"/>
      <c r="Y824" s="801"/>
      <c r="Z824" s="801"/>
    </row>
    <row r="825" spans="1:26" ht="15.75" customHeight="1">
      <c r="A825" s="801"/>
      <c r="B825" s="801"/>
      <c r="C825" s="801"/>
      <c r="D825" s="801"/>
      <c r="E825" s="802"/>
      <c r="F825" s="802"/>
      <c r="G825" s="803"/>
      <c r="H825" s="803"/>
      <c r="I825" s="995"/>
      <c r="J825" s="801"/>
      <c r="K825" s="801"/>
      <c r="L825" s="890"/>
      <c r="M825" s="801"/>
      <c r="N825" s="801"/>
      <c r="O825" s="801"/>
      <c r="P825" s="890"/>
      <c r="Q825" s="801"/>
      <c r="R825" s="801"/>
      <c r="S825" s="801"/>
      <c r="T825" s="801"/>
      <c r="U825" s="801"/>
      <c r="V825" s="801"/>
      <c r="W825" s="801"/>
      <c r="X825" s="801"/>
      <c r="Y825" s="801"/>
      <c r="Z825" s="801"/>
    </row>
    <row r="826" spans="1:26" ht="15.75" customHeight="1">
      <c r="A826" s="801"/>
      <c r="B826" s="801"/>
      <c r="C826" s="801"/>
      <c r="D826" s="801"/>
      <c r="E826" s="802"/>
      <c r="F826" s="802"/>
      <c r="G826" s="803"/>
      <c r="H826" s="803"/>
      <c r="I826" s="995"/>
      <c r="J826" s="801"/>
      <c r="K826" s="801"/>
      <c r="L826" s="890"/>
      <c r="M826" s="801"/>
      <c r="N826" s="801"/>
      <c r="O826" s="801"/>
      <c r="P826" s="890"/>
      <c r="Q826" s="801"/>
      <c r="R826" s="801"/>
      <c r="S826" s="801"/>
      <c r="T826" s="801"/>
      <c r="U826" s="801"/>
      <c r="V826" s="801"/>
      <c r="W826" s="801"/>
      <c r="X826" s="801"/>
      <c r="Y826" s="801"/>
      <c r="Z826" s="801"/>
    </row>
    <row r="827" spans="1:26" ht="15.75" customHeight="1">
      <c r="A827" s="801"/>
      <c r="B827" s="801"/>
      <c r="C827" s="801"/>
      <c r="D827" s="801"/>
      <c r="E827" s="802"/>
      <c r="F827" s="802"/>
      <c r="G827" s="803"/>
      <c r="H827" s="803"/>
      <c r="I827" s="995"/>
      <c r="J827" s="801"/>
      <c r="K827" s="801"/>
      <c r="L827" s="890"/>
      <c r="M827" s="801"/>
      <c r="N827" s="801"/>
      <c r="O827" s="801"/>
      <c r="P827" s="890"/>
      <c r="Q827" s="801"/>
      <c r="R827" s="801"/>
      <c r="S827" s="801"/>
      <c r="T827" s="801"/>
      <c r="U827" s="801"/>
      <c r="V827" s="801"/>
      <c r="W827" s="801"/>
      <c r="X827" s="801"/>
      <c r="Y827" s="801"/>
      <c r="Z827" s="801"/>
    </row>
    <row r="828" spans="1:26" ht="15.75" customHeight="1">
      <c r="A828" s="801"/>
      <c r="B828" s="801"/>
      <c r="C828" s="801"/>
      <c r="D828" s="801"/>
      <c r="E828" s="802"/>
      <c r="F828" s="802"/>
      <c r="G828" s="803"/>
      <c r="H828" s="803"/>
      <c r="I828" s="995"/>
      <c r="J828" s="801"/>
      <c r="K828" s="801"/>
      <c r="L828" s="890"/>
      <c r="M828" s="801"/>
      <c r="N828" s="801"/>
      <c r="O828" s="801"/>
      <c r="P828" s="890"/>
      <c r="Q828" s="801"/>
      <c r="R828" s="801"/>
      <c r="S828" s="801"/>
      <c r="T828" s="801"/>
      <c r="U828" s="801"/>
      <c r="V828" s="801"/>
      <c r="W828" s="801"/>
      <c r="X828" s="801"/>
      <c r="Y828" s="801"/>
      <c r="Z828" s="801"/>
    </row>
    <row r="829" spans="1:26" ht="15.75" customHeight="1">
      <c r="A829" s="801"/>
      <c r="B829" s="801"/>
      <c r="C829" s="801"/>
      <c r="D829" s="801"/>
      <c r="E829" s="802"/>
      <c r="F829" s="802"/>
      <c r="G829" s="803"/>
      <c r="H829" s="803"/>
      <c r="I829" s="995"/>
      <c r="J829" s="801"/>
      <c r="K829" s="801"/>
      <c r="L829" s="890"/>
      <c r="M829" s="801"/>
      <c r="N829" s="801"/>
      <c r="O829" s="801"/>
      <c r="P829" s="890"/>
      <c r="Q829" s="801"/>
      <c r="R829" s="801"/>
      <c r="S829" s="801"/>
      <c r="T829" s="801"/>
      <c r="U829" s="801"/>
      <c r="V829" s="801"/>
      <c r="W829" s="801"/>
      <c r="X829" s="801"/>
      <c r="Y829" s="801"/>
      <c r="Z829" s="801"/>
    </row>
    <row r="830" spans="1:26" ht="15.75" customHeight="1">
      <c r="A830" s="801"/>
      <c r="B830" s="801"/>
      <c r="C830" s="801"/>
      <c r="D830" s="801"/>
      <c r="E830" s="802"/>
      <c r="F830" s="802"/>
      <c r="G830" s="803"/>
      <c r="H830" s="803"/>
      <c r="I830" s="995"/>
      <c r="J830" s="801"/>
      <c r="K830" s="801"/>
      <c r="L830" s="890"/>
      <c r="M830" s="801"/>
      <c r="N830" s="801"/>
      <c r="O830" s="801"/>
      <c r="P830" s="890"/>
      <c r="Q830" s="801"/>
      <c r="R830" s="801"/>
      <c r="S830" s="801"/>
      <c r="T830" s="801"/>
      <c r="U830" s="801"/>
      <c r="V830" s="801"/>
      <c r="W830" s="801"/>
      <c r="X830" s="801"/>
      <c r="Y830" s="801"/>
      <c r="Z830" s="801"/>
    </row>
    <row r="831" spans="1:26" ht="15.75" customHeight="1">
      <c r="A831" s="801"/>
      <c r="B831" s="801"/>
      <c r="C831" s="801"/>
      <c r="D831" s="801"/>
      <c r="E831" s="802"/>
      <c r="F831" s="802"/>
      <c r="G831" s="803"/>
      <c r="H831" s="803"/>
      <c r="I831" s="995"/>
      <c r="J831" s="801"/>
      <c r="K831" s="801"/>
      <c r="L831" s="890"/>
      <c r="M831" s="801"/>
      <c r="N831" s="801"/>
      <c r="O831" s="801"/>
      <c r="P831" s="890"/>
      <c r="Q831" s="801"/>
      <c r="R831" s="801"/>
      <c r="S831" s="801"/>
      <c r="T831" s="801"/>
      <c r="U831" s="801"/>
      <c r="V831" s="801"/>
      <c r="W831" s="801"/>
      <c r="X831" s="801"/>
      <c r="Y831" s="801"/>
      <c r="Z831" s="801"/>
    </row>
    <row r="832" spans="1:26" ht="15.75" customHeight="1">
      <c r="A832" s="801"/>
      <c r="B832" s="801"/>
      <c r="C832" s="801"/>
      <c r="D832" s="801"/>
      <c r="E832" s="802"/>
      <c r="F832" s="802"/>
      <c r="G832" s="803"/>
      <c r="H832" s="803"/>
      <c r="I832" s="995"/>
      <c r="J832" s="801"/>
      <c r="K832" s="801"/>
      <c r="L832" s="890"/>
      <c r="M832" s="801"/>
      <c r="N832" s="801"/>
      <c r="O832" s="801"/>
      <c r="P832" s="890"/>
      <c r="Q832" s="801"/>
      <c r="R832" s="801"/>
      <c r="S832" s="801"/>
      <c r="T832" s="801"/>
      <c r="U832" s="801"/>
      <c r="V832" s="801"/>
      <c r="W832" s="801"/>
      <c r="X832" s="801"/>
      <c r="Y832" s="801"/>
      <c r="Z832" s="801"/>
    </row>
    <row r="833" spans="1:26" ht="15.75" customHeight="1">
      <c r="A833" s="801"/>
      <c r="B833" s="801"/>
      <c r="C833" s="801"/>
      <c r="D833" s="801"/>
      <c r="E833" s="802"/>
      <c r="F833" s="802"/>
      <c r="G833" s="803"/>
      <c r="H833" s="803"/>
      <c r="I833" s="995"/>
      <c r="J833" s="801"/>
      <c r="K833" s="801"/>
      <c r="L833" s="890"/>
      <c r="M833" s="801"/>
      <c r="N833" s="801"/>
      <c r="O833" s="801"/>
      <c r="P833" s="890"/>
      <c r="Q833" s="801"/>
      <c r="R833" s="801"/>
      <c r="S833" s="801"/>
      <c r="T833" s="801"/>
      <c r="U833" s="801"/>
      <c r="V833" s="801"/>
      <c r="W833" s="801"/>
      <c r="X833" s="801"/>
      <c r="Y833" s="801"/>
      <c r="Z833" s="801"/>
    </row>
    <row r="834" spans="1:26" ht="15.75" customHeight="1">
      <c r="A834" s="801"/>
      <c r="B834" s="801"/>
      <c r="C834" s="801"/>
      <c r="D834" s="801"/>
      <c r="E834" s="802"/>
      <c r="F834" s="802"/>
      <c r="G834" s="803"/>
      <c r="H834" s="803"/>
      <c r="I834" s="995"/>
      <c r="J834" s="801"/>
      <c r="K834" s="801"/>
      <c r="L834" s="890"/>
      <c r="M834" s="801"/>
      <c r="N834" s="801"/>
      <c r="O834" s="801"/>
      <c r="P834" s="890"/>
      <c r="Q834" s="801"/>
      <c r="R834" s="801"/>
      <c r="S834" s="801"/>
      <c r="T834" s="801"/>
      <c r="U834" s="801"/>
      <c r="V834" s="801"/>
      <c r="W834" s="801"/>
      <c r="X834" s="801"/>
      <c r="Y834" s="801"/>
      <c r="Z834" s="801"/>
    </row>
    <row r="835" spans="1:26" ht="15.75" customHeight="1">
      <c r="A835" s="801"/>
      <c r="B835" s="801"/>
      <c r="C835" s="801"/>
      <c r="D835" s="801"/>
      <c r="E835" s="802"/>
      <c r="F835" s="802"/>
      <c r="G835" s="803"/>
      <c r="H835" s="803"/>
      <c r="I835" s="995"/>
      <c r="J835" s="801"/>
      <c r="K835" s="801"/>
      <c r="L835" s="890"/>
      <c r="M835" s="801"/>
      <c r="N835" s="801"/>
      <c r="O835" s="801"/>
      <c r="P835" s="890"/>
      <c r="Q835" s="801"/>
      <c r="R835" s="801"/>
      <c r="S835" s="801"/>
      <c r="T835" s="801"/>
      <c r="U835" s="801"/>
      <c r="V835" s="801"/>
      <c r="W835" s="801"/>
      <c r="X835" s="801"/>
      <c r="Y835" s="801"/>
      <c r="Z835" s="801"/>
    </row>
    <row r="836" spans="1:26" ht="15.75" customHeight="1">
      <c r="A836" s="801"/>
      <c r="B836" s="801"/>
      <c r="C836" s="801"/>
      <c r="D836" s="801"/>
      <c r="E836" s="802"/>
      <c r="F836" s="802"/>
      <c r="G836" s="803"/>
      <c r="H836" s="803"/>
      <c r="I836" s="995"/>
      <c r="J836" s="801"/>
      <c r="K836" s="801"/>
      <c r="L836" s="890"/>
      <c r="M836" s="801"/>
      <c r="N836" s="801"/>
      <c r="O836" s="801"/>
      <c r="P836" s="890"/>
      <c r="Q836" s="801"/>
      <c r="R836" s="801"/>
      <c r="S836" s="801"/>
      <c r="T836" s="801"/>
      <c r="U836" s="801"/>
      <c r="V836" s="801"/>
      <c r="W836" s="801"/>
      <c r="X836" s="801"/>
      <c r="Y836" s="801"/>
      <c r="Z836" s="801"/>
    </row>
    <row r="837" spans="1:26" ht="15.75" customHeight="1">
      <c r="A837" s="801"/>
      <c r="B837" s="801"/>
      <c r="C837" s="801"/>
      <c r="D837" s="801"/>
      <c r="E837" s="802"/>
      <c r="F837" s="802"/>
      <c r="G837" s="803"/>
      <c r="H837" s="803"/>
      <c r="I837" s="995"/>
      <c r="J837" s="801"/>
      <c r="K837" s="801"/>
      <c r="L837" s="890"/>
      <c r="M837" s="801"/>
      <c r="N837" s="801"/>
      <c r="O837" s="801"/>
      <c r="P837" s="890"/>
      <c r="Q837" s="801"/>
      <c r="R837" s="801"/>
      <c r="S837" s="801"/>
      <c r="T837" s="801"/>
      <c r="U837" s="801"/>
      <c r="V837" s="801"/>
      <c r="W837" s="801"/>
      <c r="X837" s="801"/>
      <c r="Y837" s="801"/>
      <c r="Z837" s="801"/>
    </row>
    <row r="838" spans="1:26" ht="15.75" customHeight="1">
      <c r="A838" s="801"/>
      <c r="B838" s="801"/>
      <c r="C838" s="801"/>
      <c r="D838" s="801"/>
      <c r="E838" s="802"/>
      <c r="F838" s="802"/>
      <c r="G838" s="803"/>
      <c r="H838" s="803"/>
      <c r="I838" s="995"/>
      <c r="J838" s="801"/>
      <c r="K838" s="801"/>
      <c r="L838" s="890"/>
      <c r="M838" s="801"/>
      <c r="N838" s="801"/>
      <c r="O838" s="801"/>
      <c r="P838" s="890"/>
      <c r="Q838" s="801"/>
      <c r="R838" s="801"/>
      <c r="S838" s="801"/>
      <c r="T838" s="801"/>
      <c r="U838" s="801"/>
      <c r="V838" s="801"/>
      <c r="W838" s="801"/>
      <c r="X838" s="801"/>
      <c r="Y838" s="801"/>
      <c r="Z838" s="801"/>
    </row>
    <row r="839" spans="1:26" ht="15.75" customHeight="1">
      <c r="A839" s="801"/>
      <c r="B839" s="801"/>
      <c r="C839" s="801"/>
      <c r="D839" s="801"/>
      <c r="E839" s="802"/>
      <c r="F839" s="802"/>
      <c r="G839" s="803"/>
      <c r="H839" s="803"/>
      <c r="I839" s="995"/>
      <c r="J839" s="801"/>
      <c r="K839" s="801"/>
      <c r="L839" s="890"/>
      <c r="M839" s="801"/>
      <c r="N839" s="801"/>
      <c r="O839" s="801"/>
      <c r="P839" s="890"/>
      <c r="Q839" s="801"/>
      <c r="R839" s="801"/>
      <c r="S839" s="801"/>
      <c r="T839" s="801"/>
      <c r="U839" s="801"/>
      <c r="V839" s="801"/>
      <c r="W839" s="801"/>
      <c r="X839" s="801"/>
      <c r="Y839" s="801"/>
      <c r="Z839" s="801"/>
    </row>
    <row r="840" spans="1:26" ht="15.75" customHeight="1">
      <c r="A840" s="801"/>
      <c r="B840" s="801"/>
      <c r="C840" s="801"/>
      <c r="D840" s="801"/>
      <c r="E840" s="802"/>
      <c r="F840" s="802"/>
      <c r="G840" s="803"/>
      <c r="H840" s="803"/>
      <c r="I840" s="995"/>
      <c r="J840" s="801"/>
      <c r="K840" s="801"/>
      <c r="L840" s="890"/>
      <c r="M840" s="801"/>
      <c r="N840" s="801"/>
      <c r="O840" s="801"/>
      <c r="P840" s="890"/>
      <c r="Q840" s="801"/>
      <c r="R840" s="801"/>
      <c r="S840" s="801"/>
      <c r="T840" s="801"/>
      <c r="U840" s="801"/>
      <c r="V840" s="801"/>
      <c r="W840" s="801"/>
      <c r="X840" s="801"/>
      <c r="Y840" s="801"/>
      <c r="Z840" s="801"/>
    </row>
    <row r="841" spans="1:26" ht="15.75" customHeight="1">
      <c r="A841" s="801"/>
      <c r="B841" s="801"/>
      <c r="C841" s="801"/>
      <c r="D841" s="801"/>
      <c r="E841" s="802"/>
      <c r="F841" s="802"/>
      <c r="G841" s="803"/>
      <c r="H841" s="803"/>
      <c r="I841" s="995"/>
      <c r="J841" s="801"/>
      <c r="K841" s="801"/>
      <c r="L841" s="890"/>
      <c r="M841" s="801"/>
      <c r="N841" s="801"/>
      <c r="O841" s="801"/>
      <c r="P841" s="890"/>
      <c r="Q841" s="801"/>
      <c r="R841" s="801"/>
      <c r="S841" s="801"/>
      <c r="T841" s="801"/>
      <c r="U841" s="801"/>
      <c r="V841" s="801"/>
      <c r="W841" s="801"/>
      <c r="X841" s="801"/>
      <c r="Y841" s="801"/>
      <c r="Z841" s="801"/>
    </row>
    <row r="842" spans="1:26" ht="15.75" customHeight="1">
      <c r="A842" s="801"/>
      <c r="B842" s="801"/>
      <c r="C842" s="801"/>
      <c r="D842" s="801"/>
      <c r="E842" s="802"/>
      <c r="F842" s="802"/>
      <c r="G842" s="803"/>
      <c r="H842" s="803"/>
      <c r="I842" s="995"/>
      <c r="J842" s="801"/>
      <c r="K842" s="801"/>
      <c r="L842" s="890"/>
      <c r="M842" s="801"/>
      <c r="N842" s="801"/>
      <c r="O842" s="801"/>
      <c r="P842" s="890"/>
      <c r="Q842" s="801"/>
      <c r="R842" s="801"/>
      <c r="S842" s="801"/>
      <c r="T842" s="801"/>
      <c r="U842" s="801"/>
      <c r="V842" s="801"/>
      <c r="W842" s="801"/>
      <c r="X842" s="801"/>
      <c r="Y842" s="801"/>
      <c r="Z842" s="801"/>
    </row>
    <row r="843" spans="1:26" ht="15.75" customHeight="1">
      <c r="A843" s="801"/>
      <c r="B843" s="801"/>
      <c r="C843" s="801"/>
      <c r="D843" s="801"/>
      <c r="E843" s="802"/>
      <c r="F843" s="802"/>
      <c r="G843" s="803"/>
      <c r="H843" s="803"/>
      <c r="I843" s="995"/>
      <c r="J843" s="801"/>
      <c r="K843" s="801"/>
      <c r="L843" s="890"/>
      <c r="M843" s="801"/>
      <c r="N843" s="801"/>
      <c r="O843" s="801"/>
      <c r="P843" s="890"/>
      <c r="Q843" s="801"/>
      <c r="R843" s="801"/>
      <c r="S843" s="801"/>
      <c r="T843" s="801"/>
      <c r="U843" s="801"/>
      <c r="V843" s="801"/>
      <c r="W843" s="801"/>
      <c r="X843" s="801"/>
      <c r="Y843" s="801"/>
      <c r="Z843" s="801"/>
    </row>
    <row r="844" spans="1:26" ht="15.75" customHeight="1">
      <c r="A844" s="801"/>
      <c r="B844" s="801"/>
      <c r="C844" s="801"/>
      <c r="D844" s="801"/>
      <c r="E844" s="802"/>
      <c r="F844" s="802"/>
      <c r="G844" s="803"/>
      <c r="H844" s="803"/>
      <c r="I844" s="995"/>
      <c r="J844" s="801"/>
      <c r="K844" s="801"/>
      <c r="L844" s="890"/>
      <c r="M844" s="801"/>
      <c r="N844" s="801"/>
      <c r="O844" s="801"/>
      <c r="P844" s="890"/>
      <c r="Q844" s="801"/>
      <c r="R844" s="801"/>
      <c r="S844" s="801"/>
      <c r="T844" s="801"/>
      <c r="U844" s="801"/>
      <c r="V844" s="801"/>
      <c r="W844" s="801"/>
      <c r="X844" s="801"/>
      <c r="Y844" s="801"/>
      <c r="Z844" s="801"/>
    </row>
    <row r="845" spans="1:26" ht="15.75" customHeight="1">
      <c r="A845" s="801"/>
      <c r="B845" s="801"/>
      <c r="C845" s="801"/>
      <c r="D845" s="801"/>
      <c r="E845" s="802"/>
      <c r="F845" s="802"/>
      <c r="G845" s="803"/>
      <c r="H845" s="803"/>
      <c r="I845" s="995"/>
      <c r="J845" s="801"/>
      <c r="K845" s="801"/>
      <c r="L845" s="890"/>
      <c r="M845" s="801"/>
      <c r="N845" s="801"/>
      <c r="O845" s="801"/>
      <c r="P845" s="890"/>
      <c r="Q845" s="801"/>
      <c r="R845" s="801"/>
      <c r="S845" s="801"/>
      <c r="T845" s="801"/>
      <c r="U845" s="801"/>
      <c r="V845" s="801"/>
      <c r="W845" s="801"/>
      <c r="X845" s="801"/>
      <c r="Y845" s="801"/>
      <c r="Z845" s="801"/>
    </row>
    <row r="846" spans="1:26" ht="15.75" customHeight="1">
      <c r="A846" s="801"/>
      <c r="B846" s="801"/>
      <c r="C846" s="801"/>
      <c r="D846" s="801"/>
      <c r="E846" s="802"/>
      <c r="F846" s="802"/>
      <c r="G846" s="803"/>
      <c r="H846" s="803"/>
      <c r="I846" s="995"/>
      <c r="J846" s="801"/>
      <c r="K846" s="801"/>
      <c r="L846" s="890"/>
      <c r="M846" s="801"/>
      <c r="N846" s="801"/>
      <c r="O846" s="801"/>
      <c r="P846" s="890"/>
      <c r="Q846" s="801"/>
      <c r="R846" s="801"/>
      <c r="S846" s="801"/>
      <c r="T846" s="801"/>
      <c r="U846" s="801"/>
      <c r="V846" s="801"/>
      <c r="W846" s="801"/>
      <c r="X846" s="801"/>
      <c r="Y846" s="801"/>
      <c r="Z846" s="801"/>
    </row>
    <row r="847" spans="1:26" ht="15.75" customHeight="1">
      <c r="A847" s="801"/>
      <c r="B847" s="801"/>
      <c r="C847" s="801"/>
      <c r="D847" s="801"/>
      <c r="E847" s="802"/>
      <c r="F847" s="802"/>
      <c r="G847" s="803"/>
      <c r="H847" s="803"/>
      <c r="I847" s="995"/>
      <c r="J847" s="801"/>
      <c r="K847" s="801"/>
      <c r="L847" s="890"/>
      <c r="M847" s="801"/>
      <c r="N847" s="801"/>
      <c r="O847" s="801"/>
      <c r="P847" s="890"/>
      <c r="Q847" s="801"/>
      <c r="R847" s="801"/>
      <c r="S847" s="801"/>
      <c r="T847" s="801"/>
      <c r="U847" s="801"/>
      <c r="V847" s="801"/>
      <c r="W847" s="801"/>
      <c r="X847" s="801"/>
      <c r="Y847" s="801"/>
      <c r="Z847" s="801"/>
    </row>
    <row r="848" spans="1:26" ht="15.75" customHeight="1">
      <c r="A848" s="801"/>
      <c r="B848" s="801"/>
      <c r="C848" s="801"/>
      <c r="D848" s="801"/>
      <c r="E848" s="802"/>
      <c r="F848" s="802"/>
      <c r="G848" s="803"/>
      <c r="H848" s="803"/>
      <c r="I848" s="995"/>
      <c r="J848" s="801"/>
      <c r="K848" s="801"/>
      <c r="L848" s="890"/>
      <c r="M848" s="801"/>
      <c r="N848" s="801"/>
      <c r="O848" s="801"/>
      <c r="P848" s="890"/>
      <c r="Q848" s="801"/>
      <c r="R848" s="801"/>
      <c r="S848" s="801"/>
      <c r="T848" s="801"/>
      <c r="U848" s="801"/>
      <c r="V848" s="801"/>
      <c r="W848" s="801"/>
      <c r="X848" s="801"/>
      <c r="Y848" s="801"/>
      <c r="Z848" s="801"/>
    </row>
    <row r="849" spans="1:26" ht="15.75" customHeight="1">
      <c r="A849" s="801"/>
      <c r="B849" s="801"/>
      <c r="C849" s="801"/>
      <c r="D849" s="801"/>
      <c r="E849" s="802"/>
      <c r="F849" s="802"/>
      <c r="G849" s="803"/>
      <c r="H849" s="803"/>
      <c r="I849" s="995"/>
      <c r="J849" s="801"/>
      <c r="K849" s="801"/>
      <c r="L849" s="890"/>
      <c r="M849" s="801"/>
      <c r="N849" s="801"/>
      <c r="O849" s="801"/>
      <c r="P849" s="890"/>
      <c r="Q849" s="801"/>
      <c r="R849" s="801"/>
      <c r="S849" s="801"/>
      <c r="T849" s="801"/>
      <c r="U849" s="801"/>
      <c r="V849" s="801"/>
      <c r="W849" s="801"/>
      <c r="X849" s="801"/>
      <c r="Y849" s="801"/>
      <c r="Z849" s="801"/>
    </row>
    <row r="850" spans="1:26" ht="15.75" customHeight="1">
      <c r="A850" s="801"/>
      <c r="B850" s="801"/>
      <c r="C850" s="801"/>
      <c r="D850" s="801"/>
      <c r="E850" s="802"/>
      <c r="F850" s="802"/>
      <c r="G850" s="803"/>
      <c r="H850" s="803"/>
      <c r="I850" s="995"/>
      <c r="J850" s="801"/>
      <c r="K850" s="801"/>
      <c r="L850" s="890"/>
      <c r="M850" s="801"/>
      <c r="N850" s="801"/>
      <c r="O850" s="801"/>
      <c r="P850" s="890"/>
      <c r="Q850" s="801"/>
      <c r="R850" s="801"/>
      <c r="S850" s="801"/>
      <c r="T850" s="801"/>
      <c r="U850" s="801"/>
      <c r="V850" s="801"/>
      <c r="W850" s="801"/>
      <c r="X850" s="801"/>
      <c r="Y850" s="801"/>
      <c r="Z850" s="801"/>
    </row>
    <row r="851" spans="1:26" ht="15.75" customHeight="1">
      <c r="A851" s="801"/>
      <c r="B851" s="801"/>
      <c r="C851" s="801"/>
      <c r="D851" s="801"/>
      <c r="E851" s="802"/>
      <c r="F851" s="802"/>
      <c r="G851" s="803"/>
      <c r="H851" s="803"/>
      <c r="I851" s="995"/>
      <c r="J851" s="801"/>
      <c r="K851" s="801"/>
      <c r="L851" s="890"/>
      <c r="M851" s="801"/>
      <c r="N851" s="801"/>
      <c r="O851" s="801"/>
      <c r="P851" s="890"/>
      <c r="Q851" s="801"/>
      <c r="R851" s="801"/>
      <c r="S851" s="801"/>
      <c r="T851" s="801"/>
      <c r="U851" s="801"/>
      <c r="V851" s="801"/>
      <c r="W851" s="801"/>
      <c r="X851" s="801"/>
      <c r="Y851" s="801"/>
      <c r="Z851" s="801"/>
    </row>
    <row r="852" spans="1:26" ht="15.75" customHeight="1">
      <c r="A852" s="801"/>
      <c r="B852" s="801"/>
      <c r="C852" s="801"/>
      <c r="D852" s="801"/>
      <c r="E852" s="802"/>
      <c r="F852" s="802"/>
      <c r="G852" s="803"/>
      <c r="H852" s="803"/>
      <c r="I852" s="995"/>
      <c r="J852" s="801"/>
      <c r="K852" s="801"/>
      <c r="L852" s="890"/>
      <c r="M852" s="801"/>
      <c r="N852" s="801"/>
      <c r="O852" s="801"/>
      <c r="P852" s="890"/>
      <c r="Q852" s="801"/>
      <c r="R852" s="801"/>
      <c r="S852" s="801"/>
      <c r="T852" s="801"/>
      <c r="U852" s="801"/>
      <c r="V852" s="801"/>
      <c r="W852" s="801"/>
      <c r="X852" s="801"/>
      <c r="Y852" s="801"/>
      <c r="Z852" s="801"/>
    </row>
    <row r="853" spans="1:26" ht="15.75" customHeight="1">
      <c r="A853" s="801"/>
      <c r="B853" s="801"/>
      <c r="C853" s="801"/>
      <c r="D853" s="801"/>
      <c r="E853" s="802"/>
      <c r="F853" s="802"/>
      <c r="G853" s="803"/>
      <c r="H853" s="803"/>
      <c r="I853" s="995"/>
      <c r="J853" s="801"/>
      <c r="K853" s="801"/>
      <c r="L853" s="890"/>
      <c r="M853" s="801"/>
      <c r="N853" s="801"/>
      <c r="O853" s="801"/>
      <c r="P853" s="890"/>
      <c r="Q853" s="801"/>
      <c r="R853" s="801"/>
      <c r="S853" s="801"/>
      <c r="T853" s="801"/>
      <c r="U853" s="801"/>
      <c r="V853" s="801"/>
      <c r="W853" s="801"/>
      <c r="X853" s="801"/>
      <c r="Y853" s="801"/>
      <c r="Z853" s="801"/>
    </row>
    <row r="854" spans="1:26" ht="15.75" customHeight="1">
      <c r="A854" s="801"/>
      <c r="B854" s="801"/>
      <c r="C854" s="801"/>
      <c r="D854" s="801"/>
      <c r="E854" s="802"/>
      <c r="F854" s="802"/>
      <c r="G854" s="803"/>
      <c r="H854" s="803"/>
      <c r="I854" s="995"/>
      <c r="J854" s="801"/>
      <c r="K854" s="801"/>
      <c r="L854" s="890"/>
      <c r="M854" s="801"/>
      <c r="N854" s="801"/>
      <c r="O854" s="801"/>
      <c r="P854" s="890"/>
      <c r="Q854" s="801"/>
      <c r="R854" s="801"/>
      <c r="S854" s="801"/>
      <c r="T854" s="801"/>
      <c r="U854" s="801"/>
      <c r="V854" s="801"/>
      <c r="W854" s="801"/>
      <c r="X854" s="801"/>
      <c r="Y854" s="801"/>
      <c r="Z854" s="801"/>
    </row>
    <row r="855" spans="1:26" ht="15.75" customHeight="1">
      <c r="A855" s="801"/>
      <c r="B855" s="801"/>
      <c r="C855" s="801"/>
      <c r="D855" s="801"/>
      <c r="E855" s="802"/>
      <c r="F855" s="802"/>
      <c r="G855" s="803"/>
      <c r="H855" s="803"/>
      <c r="I855" s="995"/>
      <c r="J855" s="801"/>
      <c r="K855" s="801"/>
      <c r="L855" s="890"/>
      <c r="M855" s="801"/>
      <c r="N855" s="801"/>
      <c r="O855" s="801"/>
      <c r="P855" s="890"/>
      <c r="Q855" s="801"/>
      <c r="R855" s="801"/>
      <c r="S855" s="801"/>
      <c r="T855" s="801"/>
      <c r="U855" s="801"/>
      <c r="V855" s="801"/>
      <c r="W855" s="801"/>
      <c r="X855" s="801"/>
      <c r="Y855" s="801"/>
      <c r="Z855" s="801"/>
    </row>
    <row r="856" spans="1:26" ht="15.75" customHeight="1">
      <c r="A856" s="801"/>
      <c r="B856" s="801"/>
      <c r="C856" s="801"/>
      <c r="D856" s="801"/>
      <c r="E856" s="802"/>
      <c r="F856" s="802"/>
      <c r="G856" s="803"/>
      <c r="H856" s="803"/>
      <c r="I856" s="995"/>
      <c r="J856" s="801"/>
      <c r="K856" s="801"/>
      <c r="L856" s="890"/>
      <c r="M856" s="801"/>
      <c r="N856" s="801"/>
      <c r="O856" s="801"/>
      <c r="P856" s="890"/>
      <c r="Q856" s="801"/>
      <c r="R856" s="801"/>
      <c r="S856" s="801"/>
      <c r="T856" s="801"/>
      <c r="U856" s="801"/>
      <c r="V856" s="801"/>
      <c r="W856" s="801"/>
      <c r="X856" s="801"/>
      <c r="Y856" s="801"/>
      <c r="Z856" s="801"/>
    </row>
    <row r="857" spans="1:26" ht="15.75" customHeight="1">
      <c r="A857" s="801"/>
      <c r="B857" s="801"/>
      <c r="C857" s="801"/>
      <c r="D857" s="801"/>
      <c r="E857" s="802"/>
      <c r="F857" s="802"/>
      <c r="G857" s="803"/>
      <c r="H857" s="803"/>
      <c r="I857" s="995"/>
      <c r="J857" s="801"/>
      <c r="K857" s="801"/>
      <c r="L857" s="890"/>
      <c r="M857" s="801"/>
      <c r="N857" s="801"/>
      <c r="O857" s="801"/>
      <c r="P857" s="890"/>
      <c r="Q857" s="801"/>
      <c r="R857" s="801"/>
      <c r="S857" s="801"/>
      <c r="T857" s="801"/>
      <c r="U857" s="801"/>
      <c r="V857" s="801"/>
      <c r="W857" s="801"/>
      <c r="X857" s="801"/>
      <c r="Y857" s="801"/>
      <c r="Z857" s="801"/>
    </row>
    <row r="858" spans="1:26" ht="15.75" customHeight="1">
      <c r="A858" s="801"/>
      <c r="B858" s="801"/>
      <c r="C858" s="801"/>
      <c r="D858" s="801"/>
      <c r="E858" s="802"/>
      <c r="F858" s="802"/>
      <c r="G858" s="803"/>
      <c r="H858" s="803"/>
      <c r="I858" s="995"/>
      <c r="J858" s="801"/>
      <c r="K858" s="801"/>
      <c r="L858" s="890"/>
      <c r="M858" s="801"/>
      <c r="N858" s="801"/>
      <c r="O858" s="801"/>
      <c r="P858" s="890"/>
      <c r="Q858" s="801"/>
      <c r="R858" s="801"/>
      <c r="S858" s="801"/>
      <c r="T858" s="801"/>
      <c r="U858" s="801"/>
      <c r="V858" s="801"/>
      <c r="W858" s="801"/>
      <c r="X858" s="801"/>
      <c r="Y858" s="801"/>
      <c r="Z858" s="801"/>
    </row>
    <row r="859" spans="1:26" ht="15.75" customHeight="1">
      <c r="A859" s="801"/>
      <c r="B859" s="801"/>
      <c r="C859" s="801"/>
      <c r="D859" s="801"/>
      <c r="E859" s="802"/>
      <c r="F859" s="802"/>
      <c r="G859" s="803"/>
      <c r="H859" s="803"/>
      <c r="I859" s="995"/>
      <c r="J859" s="801"/>
      <c r="K859" s="801"/>
      <c r="L859" s="890"/>
      <c r="M859" s="801"/>
      <c r="N859" s="801"/>
      <c r="O859" s="801"/>
      <c r="P859" s="890"/>
      <c r="Q859" s="801"/>
      <c r="R859" s="801"/>
      <c r="S859" s="801"/>
      <c r="T859" s="801"/>
      <c r="U859" s="801"/>
      <c r="V859" s="801"/>
      <c r="W859" s="801"/>
      <c r="X859" s="801"/>
      <c r="Y859" s="801"/>
      <c r="Z859" s="801"/>
    </row>
    <row r="860" spans="1:26" ht="15.75" customHeight="1">
      <c r="A860" s="801"/>
      <c r="B860" s="801"/>
      <c r="C860" s="801"/>
      <c r="D860" s="801"/>
      <c r="E860" s="802"/>
      <c r="F860" s="802"/>
      <c r="G860" s="803"/>
      <c r="H860" s="803"/>
      <c r="I860" s="995"/>
      <c r="J860" s="801"/>
      <c r="K860" s="801"/>
      <c r="L860" s="890"/>
      <c r="M860" s="801"/>
      <c r="N860" s="801"/>
      <c r="O860" s="801"/>
      <c r="P860" s="890"/>
      <c r="Q860" s="801"/>
      <c r="R860" s="801"/>
      <c r="S860" s="801"/>
      <c r="T860" s="801"/>
      <c r="U860" s="801"/>
      <c r="V860" s="801"/>
      <c r="W860" s="801"/>
      <c r="X860" s="801"/>
      <c r="Y860" s="801"/>
      <c r="Z860" s="801"/>
    </row>
    <row r="861" spans="1:26" ht="15.75" customHeight="1">
      <c r="A861" s="801"/>
      <c r="B861" s="801"/>
      <c r="C861" s="801"/>
      <c r="D861" s="801"/>
      <c r="E861" s="802"/>
      <c r="F861" s="802"/>
      <c r="G861" s="803"/>
      <c r="H861" s="803"/>
      <c r="I861" s="995"/>
      <c r="J861" s="801"/>
      <c r="K861" s="801"/>
      <c r="L861" s="890"/>
      <c r="M861" s="801"/>
      <c r="N861" s="801"/>
      <c r="O861" s="801"/>
      <c r="P861" s="890"/>
      <c r="Q861" s="801"/>
      <c r="R861" s="801"/>
      <c r="S861" s="801"/>
      <c r="T861" s="801"/>
      <c r="U861" s="801"/>
      <c r="V861" s="801"/>
      <c r="W861" s="801"/>
      <c r="X861" s="801"/>
      <c r="Y861" s="801"/>
      <c r="Z861" s="801"/>
    </row>
    <row r="862" spans="1:26" ht="15.75" customHeight="1">
      <c r="A862" s="801"/>
      <c r="B862" s="801"/>
      <c r="C862" s="801"/>
      <c r="D862" s="801"/>
      <c r="E862" s="802"/>
      <c r="F862" s="802"/>
      <c r="G862" s="803"/>
      <c r="H862" s="803"/>
      <c r="I862" s="995"/>
      <c r="J862" s="801"/>
      <c r="K862" s="801"/>
      <c r="L862" s="890"/>
      <c r="M862" s="801"/>
      <c r="N862" s="801"/>
      <c r="O862" s="801"/>
      <c r="P862" s="890"/>
      <c r="Q862" s="801"/>
      <c r="R862" s="801"/>
      <c r="S862" s="801"/>
      <c r="T862" s="801"/>
      <c r="U862" s="801"/>
      <c r="V862" s="801"/>
      <c r="W862" s="801"/>
      <c r="X862" s="801"/>
      <c r="Y862" s="801"/>
      <c r="Z862" s="801"/>
    </row>
    <row r="863" spans="1:26" ht="15.75" customHeight="1">
      <c r="A863" s="801"/>
      <c r="B863" s="801"/>
      <c r="C863" s="801"/>
      <c r="D863" s="801"/>
      <c r="E863" s="802"/>
      <c r="F863" s="802"/>
      <c r="G863" s="803"/>
      <c r="H863" s="803"/>
      <c r="I863" s="995"/>
      <c r="J863" s="801"/>
      <c r="K863" s="801"/>
      <c r="L863" s="890"/>
      <c r="M863" s="801"/>
      <c r="N863" s="801"/>
      <c r="O863" s="801"/>
      <c r="P863" s="890"/>
      <c r="Q863" s="801"/>
      <c r="R863" s="801"/>
      <c r="S863" s="801"/>
      <c r="T863" s="801"/>
      <c r="U863" s="801"/>
      <c r="V863" s="801"/>
      <c r="W863" s="801"/>
      <c r="X863" s="801"/>
      <c r="Y863" s="801"/>
      <c r="Z863" s="801"/>
    </row>
    <row r="864" spans="1:26" ht="15.75" customHeight="1">
      <c r="A864" s="801"/>
      <c r="B864" s="801"/>
      <c r="C864" s="801"/>
      <c r="D864" s="801"/>
      <c r="E864" s="802"/>
      <c r="F864" s="802"/>
      <c r="G864" s="803"/>
      <c r="H864" s="803"/>
      <c r="I864" s="995"/>
      <c r="J864" s="801"/>
      <c r="K864" s="801"/>
      <c r="L864" s="890"/>
      <c r="M864" s="801"/>
      <c r="N864" s="801"/>
      <c r="O864" s="801"/>
      <c r="P864" s="890"/>
      <c r="Q864" s="801"/>
      <c r="R864" s="801"/>
      <c r="S864" s="801"/>
      <c r="T864" s="801"/>
      <c r="U864" s="801"/>
      <c r="V864" s="801"/>
      <c r="W864" s="801"/>
      <c r="X864" s="801"/>
      <c r="Y864" s="801"/>
      <c r="Z864" s="801"/>
    </row>
    <row r="865" spans="1:26" ht="15.75" customHeight="1">
      <c r="A865" s="801"/>
      <c r="B865" s="801"/>
      <c r="C865" s="801"/>
      <c r="D865" s="801"/>
      <c r="E865" s="802"/>
      <c r="F865" s="802"/>
      <c r="G865" s="803"/>
      <c r="H865" s="803"/>
      <c r="I865" s="995"/>
      <c r="J865" s="801"/>
      <c r="K865" s="801"/>
      <c r="L865" s="890"/>
      <c r="M865" s="801"/>
      <c r="N865" s="801"/>
      <c r="O865" s="801"/>
      <c r="P865" s="890"/>
      <c r="Q865" s="801"/>
      <c r="R865" s="801"/>
      <c r="S865" s="801"/>
      <c r="T865" s="801"/>
      <c r="U865" s="801"/>
      <c r="V865" s="801"/>
      <c r="W865" s="801"/>
      <c r="X865" s="801"/>
      <c r="Y865" s="801"/>
      <c r="Z865" s="801"/>
    </row>
    <row r="866" spans="1:26" ht="15.75" customHeight="1">
      <c r="A866" s="801"/>
      <c r="B866" s="801"/>
      <c r="C866" s="801"/>
      <c r="D866" s="801"/>
      <c r="E866" s="802"/>
      <c r="F866" s="802"/>
      <c r="G866" s="803"/>
      <c r="H866" s="803"/>
      <c r="I866" s="995"/>
      <c r="J866" s="801"/>
      <c r="K866" s="801"/>
      <c r="L866" s="890"/>
      <c r="M866" s="801"/>
      <c r="N866" s="801"/>
      <c r="O866" s="801"/>
      <c r="P866" s="890"/>
      <c r="Q866" s="801"/>
      <c r="R866" s="801"/>
      <c r="S866" s="801"/>
      <c r="T866" s="801"/>
      <c r="U866" s="801"/>
      <c r="V866" s="801"/>
      <c r="W866" s="801"/>
      <c r="X866" s="801"/>
      <c r="Y866" s="801"/>
      <c r="Z866" s="801"/>
    </row>
    <row r="867" spans="1:26" ht="15.75" customHeight="1">
      <c r="A867" s="801"/>
      <c r="B867" s="801"/>
      <c r="C867" s="801"/>
      <c r="D867" s="801"/>
      <c r="E867" s="802"/>
      <c r="F867" s="802"/>
      <c r="G867" s="803"/>
      <c r="H867" s="803"/>
      <c r="I867" s="995"/>
      <c r="J867" s="801"/>
      <c r="K867" s="801"/>
      <c r="L867" s="890"/>
      <c r="M867" s="801"/>
      <c r="N867" s="801"/>
      <c r="O867" s="801"/>
      <c r="P867" s="890"/>
      <c r="Q867" s="801"/>
      <c r="R867" s="801"/>
      <c r="S867" s="801"/>
      <c r="T867" s="801"/>
      <c r="U867" s="801"/>
      <c r="V867" s="801"/>
      <c r="W867" s="801"/>
      <c r="X867" s="801"/>
      <c r="Y867" s="801"/>
      <c r="Z867" s="801"/>
    </row>
    <row r="868" spans="1:26" ht="15.75" customHeight="1">
      <c r="A868" s="801"/>
      <c r="B868" s="801"/>
      <c r="C868" s="801"/>
      <c r="D868" s="801"/>
      <c r="E868" s="802"/>
      <c r="F868" s="802"/>
      <c r="G868" s="803"/>
      <c r="H868" s="803"/>
      <c r="I868" s="995"/>
      <c r="J868" s="801"/>
      <c r="K868" s="801"/>
      <c r="L868" s="890"/>
      <c r="M868" s="801"/>
      <c r="N868" s="801"/>
      <c r="O868" s="801"/>
      <c r="P868" s="890"/>
      <c r="Q868" s="801"/>
      <c r="R868" s="801"/>
      <c r="S868" s="801"/>
      <c r="T868" s="801"/>
      <c r="U868" s="801"/>
      <c r="V868" s="801"/>
      <c r="W868" s="801"/>
      <c r="X868" s="801"/>
      <c r="Y868" s="801"/>
      <c r="Z868" s="801"/>
    </row>
    <row r="869" spans="1:26" ht="15.75" customHeight="1">
      <c r="A869" s="801"/>
      <c r="B869" s="801"/>
      <c r="C869" s="801"/>
      <c r="D869" s="801"/>
      <c r="E869" s="802"/>
      <c r="F869" s="802"/>
      <c r="G869" s="803"/>
      <c r="H869" s="803"/>
      <c r="I869" s="995"/>
      <c r="J869" s="801"/>
      <c r="K869" s="801"/>
      <c r="L869" s="890"/>
      <c r="M869" s="801"/>
      <c r="N869" s="801"/>
      <c r="O869" s="801"/>
      <c r="P869" s="890"/>
      <c r="Q869" s="801"/>
      <c r="R869" s="801"/>
      <c r="S869" s="801"/>
      <c r="T869" s="801"/>
      <c r="U869" s="801"/>
      <c r="V869" s="801"/>
      <c r="W869" s="801"/>
      <c r="X869" s="801"/>
      <c r="Y869" s="801"/>
      <c r="Z869" s="801"/>
    </row>
    <row r="870" spans="1:26" ht="15.75" customHeight="1">
      <c r="A870" s="801"/>
      <c r="B870" s="801"/>
      <c r="C870" s="801"/>
      <c r="D870" s="801"/>
      <c r="E870" s="802"/>
      <c r="F870" s="802"/>
      <c r="G870" s="803"/>
      <c r="H870" s="803"/>
      <c r="I870" s="995"/>
      <c r="J870" s="801"/>
      <c r="K870" s="801"/>
      <c r="L870" s="890"/>
      <c r="M870" s="801"/>
      <c r="N870" s="801"/>
      <c r="O870" s="801"/>
      <c r="P870" s="890"/>
      <c r="Q870" s="801"/>
      <c r="R870" s="801"/>
      <c r="S870" s="801"/>
      <c r="T870" s="801"/>
      <c r="U870" s="801"/>
      <c r="V870" s="801"/>
      <c r="W870" s="801"/>
      <c r="X870" s="801"/>
      <c r="Y870" s="801"/>
      <c r="Z870" s="801"/>
    </row>
    <row r="871" spans="1:26" ht="15.75" customHeight="1">
      <c r="A871" s="801"/>
      <c r="B871" s="801"/>
      <c r="C871" s="801"/>
      <c r="D871" s="801"/>
      <c r="E871" s="802"/>
      <c r="F871" s="802"/>
      <c r="G871" s="803"/>
      <c r="H871" s="803"/>
      <c r="I871" s="995"/>
      <c r="J871" s="801"/>
      <c r="K871" s="801"/>
      <c r="L871" s="890"/>
      <c r="M871" s="801"/>
      <c r="N871" s="801"/>
      <c r="O871" s="801"/>
      <c r="P871" s="890"/>
      <c r="Q871" s="801"/>
      <c r="R871" s="801"/>
      <c r="S871" s="801"/>
      <c r="T871" s="801"/>
      <c r="U871" s="801"/>
      <c r="V871" s="801"/>
      <c r="W871" s="801"/>
      <c r="X871" s="801"/>
      <c r="Y871" s="801"/>
      <c r="Z871" s="801"/>
    </row>
    <row r="872" spans="1:26" ht="15.75" customHeight="1">
      <c r="A872" s="801"/>
      <c r="B872" s="801"/>
      <c r="C872" s="801"/>
      <c r="D872" s="801"/>
      <c r="E872" s="802"/>
      <c r="F872" s="802"/>
      <c r="G872" s="803"/>
      <c r="H872" s="803"/>
      <c r="I872" s="995"/>
      <c r="J872" s="801"/>
      <c r="K872" s="801"/>
      <c r="L872" s="890"/>
      <c r="M872" s="801"/>
      <c r="N872" s="801"/>
      <c r="O872" s="801"/>
      <c r="P872" s="890"/>
      <c r="Q872" s="801"/>
      <c r="R872" s="801"/>
      <c r="S872" s="801"/>
      <c r="T872" s="801"/>
      <c r="U872" s="801"/>
      <c r="V872" s="801"/>
      <c r="W872" s="801"/>
      <c r="X872" s="801"/>
      <c r="Y872" s="801"/>
      <c r="Z872" s="801"/>
    </row>
    <row r="873" spans="1:26" ht="15.75" customHeight="1">
      <c r="A873" s="801"/>
      <c r="B873" s="801"/>
      <c r="C873" s="801"/>
      <c r="D873" s="801"/>
      <c r="E873" s="802"/>
      <c r="F873" s="802"/>
      <c r="G873" s="803"/>
      <c r="H873" s="803"/>
      <c r="I873" s="995"/>
      <c r="J873" s="801"/>
      <c r="K873" s="801"/>
      <c r="L873" s="890"/>
      <c r="M873" s="801"/>
      <c r="N873" s="801"/>
      <c r="O873" s="801"/>
      <c r="P873" s="890"/>
      <c r="Q873" s="801"/>
      <c r="R873" s="801"/>
      <c r="S873" s="801"/>
      <c r="T873" s="801"/>
      <c r="U873" s="801"/>
      <c r="V873" s="801"/>
      <c r="W873" s="801"/>
      <c r="X873" s="801"/>
      <c r="Y873" s="801"/>
      <c r="Z873" s="801"/>
    </row>
    <row r="874" spans="1:26" ht="15.75" customHeight="1">
      <c r="A874" s="801"/>
      <c r="B874" s="801"/>
      <c r="C874" s="801"/>
      <c r="D874" s="801"/>
      <c r="E874" s="802"/>
      <c r="F874" s="802"/>
      <c r="G874" s="803"/>
      <c r="H874" s="803"/>
      <c r="I874" s="995"/>
      <c r="J874" s="801"/>
      <c r="K874" s="801"/>
      <c r="L874" s="890"/>
      <c r="M874" s="801"/>
      <c r="N874" s="801"/>
      <c r="O874" s="801"/>
      <c r="P874" s="890"/>
      <c r="Q874" s="801"/>
      <c r="R874" s="801"/>
      <c r="S874" s="801"/>
      <c r="T874" s="801"/>
      <c r="U874" s="801"/>
      <c r="V874" s="801"/>
      <c r="W874" s="801"/>
      <c r="X874" s="801"/>
      <c r="Y874" s="801"/>
      <c r="Z874" s="801"/>
    </row>
    <row r="875" spans="1:26" ht="15.75" customHeight="1">
      <c r="A875" s="801"/>
      <c r="B875" s="801"/>
      <c r="C875" s="801"/>
      <c r="D875" s="801"/>
      <c r="E875" s="802"/>
      <c r="F875" s="802"/>
      <c r="G875" s="803"/>
      <c r="H875" s="803"/>
      <c r="I875" s="995"/>
      <c r="J875" s="801"/>
      <c r="K875" s="801"/>
      <c r="L875" s="890"/>
      <c r="M875" s="801"/>
      <c r="N875" s="801"/>
      <c r="O875" s="801"/>
      <c r="P875" s="890"/>
      <c r="Q875" s="801"/>
      <c r="R875" s="801"/>
      <c r="S875" s="801"/>
      <c r="T875" s="801"/>
      <c r="U875" s="801"/>
      <c r="V875" s="801"/>
      <c r="W875" s="801"/>
      <c r="X875" s="801"/>
      <c r="Y875" s="801"/>
      <c r="Z875" s="801"/>
    </row>
    <row r="876" spans="1:26" ht="15.75" customHeight="1">
      <c r="A876" s="801"/>
      <c r="B876" s="801"/>
      <c r="C876" s="801"/>
      <c r="D876" s="801"/>
      <c r="E876" s="802"/>
      <c r="F876" s="802"/>
      <c r="G876" s="803"/>
      <c r="H876" s="803"/>
      <c r="I876" s="995"/>
      <c r="J876" s="801"/>
      <c r="K876" s="801"/>
      <c r="L876" s="890"/>
      <c r="M876" s="801"/>
      <c r="N876" s="801"/>
      <c r="O876" s="801"/>
      <c r="P876" s="890"/>
      <c r="Q876" s="801"/>
      <c r="R876" s="801"/>
      <c r="S876" s="801"/>
      <c r="T876" s="801"/>
      <c r="U876" s="801"/>
      <c r="V876" s="801"/>
      <c r="W876" s="801"/>
      <c r="X876" s="801"/>
      <c r="Y876" s="801"/>
      <c r="Z876" s="801"/>
    </row>
    <row r="877" spans="1:26" ht="15.75" customHeight="1">
      <c r="A877" s="801"/>
      <c r="B877" s="801"/>
      <c r="C877" s="801"/>
      <c r="D877" s="801"/>
      <c r="E877" s="802"/>
      <c r="F877" s="802"/>
      <c r="G877" s="803"/>
      <c r="H877" s="803"/>
      <c r="I877" s="995"/>
      <c r="J877" s="801"/>
      <c r="K877" s="801"/>
      <c r="L877" s="890"/>
      <c r="M877" s="801"/>
      <c r="N877" s="801"/>
      <c r="O877" s="801"/>
      <c r="P877" s="890"/>
      <c r="Q877" s="801"/>
      <c r="R877" s="801"/>
      <c r="S877" s="801"/>
      <c r="T877" s="801"/>
      <c r="U877" s="801"/>
      <c r="V877" s="801"/>
      <c r="W877" s="801"/>
      <c r="X877" s="801"/>
      <c r="Y877" s="801"/>
      <c r="Z877" s="801"/>
    </row>
    <row r="878" spans="1:26" ht="15.75" customHeight="1">
      <c r="A878" s="801"/>
      <c r="B878" s="801"/>
      <c r="C878" s="801"/>
      <c r="D878" s="801"/>
      <c r="E878" s="802"/>
      <c r="F878" s="802"/>
      <c r="G878" s="803"/>
      <c r="H878" s="803"/>
      <c r="I878" s="995"/>
      <c r="J878" s="801"/>
      <c r="K878" s="801"/>
      <c r="L878" s="890"/>
      <c r="M878" s="801"/>
      <c r="N878" s="801"/>
      <c r="O878" s="801"/>
      <c r="P878" s="890"/>
      <c r="Q878" s="801"/>
      <c r="R878" s="801"/>
      <c r="S878" s="801"/>
      <c r="T878" s="801"/>
      <c r="U878" s="801"/>
      <c r="V878" s="801"/>
      <c r="W878" s="801"/>
      <c r="X878" s="801"/>
      <c r="Y878" s="801"/>
      <c r="Z878" s="801"/>
    </row>
    <row r="879" spans="1:26" ht="15.75" customHeight="1">
      <c r="A879" s="801"/>
      <c r="B879" s="801"/>
      <c r="C879" s="801"/>
      <c r="D879" s="801"/>
      <c r="E879" s="802"/>
      <c r="F879" s="802"/>
      <c r="G879" s="803"/>
      <c r="H879" s="803"/>
      <c r="I879" s="995"/>
      <c r="J879" s="801"/>
      <c r="K879" s="801"/>
      <c r="L879" s="890"/>
      <c r="M879" s="801"/>
      <c r="N879" s="801"/>
      <c r="O879" s="801"/>
      <c r="P879" s="890"/>
      <c r="Q879" s="801"/>
      <c r="R879" s="801"/>
      <c r="S879" s="801"/>
      <c r="T879" s="801"/>
      <c r="U879" s="801"/>
      <c r="V879" s="801"/>
      <c r="W879" s="801"/>
      <c r="X879" s="801"/>
      <c r="Y879" s="801"/>
      <c r="Z879" s="801"/>
    </row>
    <row r="880" spans="1:26" ht="15.75" customHeight="1">
      <c r="A880" s="801"/>
      <c r="B880" s="801"/>
      <c r="C880" s="801"/>
      <c r="D880" s="801"/>
      <c r="E880" s="802"/>
      <c r="F880" s="802"/>
      <c r="G880" s="803"/>
      <c r="H880" s="803"/>
      <c r="I880" s="995"/>
      <c r="J880" s="801"/>
      <c r="K880" s="801"/>
      <c r="L880" s="890"/>
      <c r="M880" s="801"/>
      <c r="N880" s="801"/>
      <c r="O880" s="801"/>
      <c r="P880" s="890"/>
      <c r="Q880" s="801"/>
      <c r="R880" s="801"/>
      <c r="S880" s="801"/>
      <c r="T880" s="801"/>
      <c r="U880" s="801"/>
      <c r="V880" s="801"/>
      <c r="W880" s="801"/>
      <c r="X880" s="801"/>
      <c r="Y880" s="801"/>
      <c r="Z880" s="801"/>
    </row>
    <row r="881" spans="1:26" ht="15.75" customHeight="1">
      <c r="A881" s="801"/>
      <c r="B881" s="801"/>
      <c r="C881" s="801"/>
      <c r="D881" s="801"/>
      <c r="E881" s="802"/>
      <c r="F881" s="802"/>
      <c r="G881" s="803"/>
      <c r="H881" s="803"/>
      <c r="I881" s="995"/>
      <c r="J881" s="801"/>
      <c r="K881" s="801"/>
      <c r="L881" s="890"/>
      <c r="M881" s="801"/>
      <c r="N881" s="801"/>
      <c r="O881" s="801"/>
      <c r="P881" s="890"/>
      <c r="Q881" s="801"/>
      <c r="R881" s="801"/>
      <c r="S881" s="801"/>
      <c r="T881" s="801"/>
      <c r="U881" s="801"/>
      <c r="V881" s="801"/>
      <c r="W881" s="801"/>
      <c r="X881" s="801"/>
      <c r="Y881" s="801"/>
      <c r="Z881" s="801"/>
    </row>
    <row r="882" spans="1:26" ht="15.75" customHeight="1">
      <c r="A882" s="801"/>
      <c r="B882" s="801"/>
      <c r="C882" s="801"/>
      <c r="D882" s="801"/>
      <c r="E882" s="802"/>
      <c r="F882" s="802"/>
      <c r="G882" s="803"/>
      <c r="H882" s="803"/>
      <c r="I882" s="995"/>
      <c r="J882" s="801"/>
      <c r="K882" s="801"/>
      <c r="L882" s="890"/>
      <c r="M882" s="801"/>
      <c r="N882" s="801"/>
      <c r="O882" s="801"/>
      <c r="P882" s="890"/>
      <c r="Q882" s="801"/>
      <c r="R882" s="801"/>
      <c r="S882" s="801"/>
      <c r="T882" s="801"/>
      <c r="U882" s="801"/>
      <c r="V882" s="801"/>
      <c r="W882" s="801"/>
      <c r="X882" s="801"/>
      <c r="Y882" s="801"/>
      <c r="Z882" s="801"/>
    </row>
    <row r="883" spans="1:26" ht="15.75" customHeight="1">
      <c r="A883" s="801"/>
      <c r="B883" s="801"/>
      <c r="C883" s="801"/>
      <c r="D883" s="801"/>
      <c r="E883" s="802"/>
      <c r="F883" s="802"/>
      <c r="G883" s="803"/>
      <c r="H883" s="803"/>
      <c r="I883" s="995"/>
      <c r="J883" s="801"/>
      <c r="K883" s="801"/>
      <c r="L883" s="890"/>
      <c r="M883" s="801"/>
      <c r="N883" s="801"/>
      <c r="O883" s="801"/>
      <c r="P883" s="890"/>
      <c r="Q883" s="801"/>
      <c r="R883" s="801"/>
      <c r="S883" s="801"/>
      <c r="T883" s="801"/>
      <c r="U883" s="801"/>
      <c r="V883" s="801"/>
      <c r="W883" s="801"/>
      <c r="X883" s="801"/>
      <c r="Y883" s="801"/>
      <c r="Z883" s="801"/>
    </row>
    <row r="884" spans="1:26" ht="15.75" customHeight="1">
      <c r="A884" s="801"/>
      <c r="B884" s="801"/>
      <c r="C884" s="801"/>
      <c r="D884" s="801"/>
      <c r="E884" s="802"/>
      <c r="F884" s="802"/>
      <c r="G884" s="803"/>
      <c r="H884" s="803"/>
      <c r="I884" s="995"/>
      <c r="J884" s="801"/>
      <c r="K884" s="801"/>
      <c r="L884" s="890"/>
      <c r="M884" s="801"/>
      <c r="N884" s="801"/>
      <c r="O884" s="801"/>
      <c r="P884" s="890"/>
      <c r="Q884" s="801"/>
      <c r="R884" s="801"/>
      <c r="S884" s="801"/>
      <c r="T884" s="801"/>
      <c r="U884" s="801"/>
      <c r="V884" s="801"/>
      <c r="W884" s="801"/>
      <c r="X884" s="801"/>
      <c r="Y884" s="801"/>
      <c r="Z884" s="801"/>
    </row>
    <row r="885" spans="1:26" ht="15.75" customHeight="1">
      <c r="A885" s="801"/>
      <c r="B885" s="801"/>
      <c r="C885" s="801"/>
      <c r="D885" s="801"/>
      <c r="E885" s="802"/>
      <c r="F885" s="802"/>
      <c r="G885" s="803"/>
      <c r="H885" s="803"/>
      <c r="I885" s="995"/>
      <c r="J885" s="801"/>
      <c r="K885" s="801"/>
      <c r="L885" s="890"/>
      <c r="M885" s="801"/>
      <c r="N885" s="801"/>
      <c r="O885" s="801"/>
      <c r="P885" s="890"/>
      <c r="Q885" s="801"/>
      <c r="R885" s="801"/>
      <c r="S885" s="801"/>
      <c r="T885" s="801"/>
      <c r="U885" s="801"/>
      <c r="V885" s="801"/>
      <c r="W885" s="801"/>
      <c r="X885" s="801"/>
      <c r="Y885" s="801"/>
      <c r="Z885" s="801"/>
    </row>
    <row r="886" spans="1:26" ht="15.75" customHeight="1">
      <c r="A886" s="801"/>
      <c r="B886" s="801"/>
      <c r="C886" s="801"/>
      <c r="D886" s="801"/>
      <c r="E886" s="802"/>
      <c r="F886" s="802"/>
      <c r="G886" s="803"/>
      <c r="H886" s="803"/>
      <c r="I886" s="995"/>
      <c r="J886" s="801"/>
      <c r="K886" s="801"/>
      <c r="L886" s="890"/>
      <c r="M886" s="801"/>
      <c r="N886" s="801"/>
      <c r="O886" s="801"/>
      <c r="P886" s="890"/>
      <c r="Q886" s="801"/>
      <c r="R886" s="801"/>
      <c r="S886" s="801"/>
      <c r="T886" s="801"/>
      <c r="U886" s="801"/>
      <c r="V886" s="801"/>
      <c r="W886" s="801"/>
      <c r="X886" s="801"/>
      <c r="Y886" s="801"/>
      <c r="Z886" s="801"/>
    </row>
    <row r="887" spans="1:26" ht="15.75" customHeight="1">
      <c r="A887" s="801"/>
      <c r="B887" s="801"/>
      <c r="C887" s="801"/>
      <c r="D887" s="801"/>
      <c r="E887" s="802"/>
      <c r="F887" s="802"/>
      <c r="G887" s="803"/>
      <c r="H887" s="803"/>
      <c r="I887" s="995"/>
      <c r="J887" s="801"/>
      <c r="K887" s="801"/>
      <c r="L887" s="890"/>
      <c r="M887" s="801"/>
      <c r="N887" s="801"/>
      <c r="O887" s="801"/>
      <c r="P887" s="890"/>
      <c r="Q887" s="801"/>
      <c r="R887" s="801"/>
      <c r="S887" s="801"/>
      <c r="T887" s="801"/>
      <c r="U887" s="801"/>
      <c r="V887" s="801"/>
      <c r="W887" s="801"/>
      <c r="X887" s="801"/>
      <c r="Y887" s="801"/>
      <c r="Z887" s="801"/>
    </row>
    <row r="888" spans="1:26" ht="15.75" customHeight="1">
      <c r="A888" s="801"/>
      <c r="B888" s="801"/>
      <c r="C888" s="801"/>
      <c r="D888" s="801"/>
      <c r="E888" s="802"/>
      <c r="F888" s="802"/>
      <c r="G888" s="803"/>
      <c r="H888" s="803"/>
      <c r="I888" s="995"/>
      <c r="J888" s="801"/>
      <c r="K888" s="801"/>
      <c r="L888" s="890"/>
      <c r="M888" s="801"/>
      <c r="N888" s="801"/>
      <c r="O888" s="801"/>
      <c r="P888" s="890"/>
      <c r="Q888" s="801"/>
      <c r="R888" s="801"/>
      <c r="S888" s="801"/>
      <c r="T888" s="801"/>
      <c r="U888" s="801"/>
      <c r="V888" s="801"/>
      <c r="W888" s="801"/>
      <c r="X888" s="801"/>
      <c r="Y888" s="801"/>
      <c r="Z888" s="801"/>
    </row>
    <row r="889" spans="1:26" ht="15.75" customHeight="1">
      <c r="A889" s="801"/>
      <c r="B889" s="801"/>
      <c r="C889" s="801"/>
      <c r="D889" s="801"/>
      <c r="E889" s="802"/>
      <c r="F889" s="802"/>
      <c r="G889" s="803"/>
      <c r="H889" s="803"/>
      <c r="I889" s="995"/>
      <c r="J889" s="801"/>
      <c r="K889" s="801"/>
      <c r="L889" s="890"/>
      <c r="M889" s="801"/>
      <c r="N889" s="801"/>
      <c r="O889" s="801"/>
      <c r="P889" s="890"/>
      <c r="Q889" s="801"/>
      <c r="R889" s="801"/>
      <c r="S889" s="801"/>
      <c r="T889" s="801"/>
      <c r="U889" s="801"/>
      <c r="V889" s="801"/>
      <c r="W889" s="801"/>
      <c r="X889" s="801"/>
      <c r="Y889" s="801"/>
      <c r="Z889" s="801"/>
    </row>
    <row r="890" spans="1:26" ht="15.75" customHeight="1">
      <c r="A890" s="801"/>
      <c r="B890" s="801"/>
      <c r="C890" s="801"/>
      <c r="D890" s="801"/>
      <c r="E890" s="802"/>
      <c r="F890" s="802"/>
      <c r="G890" s="803"/>
      <c r="H890" s="803"/>
      <c r="I890" s="995"/>
      <c r="J890" s="801"/>
      <c r="K890" s="801"/>
      <c r="L890" s="890"/>
      <c r="M890" s="801"/>
      <c r="N890" s="801"/>
      <c r="O890" s="801"/>
      <c r="P890" s="890"/>
      <c r="Q890" s="801"/>
      <c r="R890" s="801"/>
      <c r="S890" s="801"/>
      <c r="T890" s="801"/>
      <c r="U890" s="801"/>
      <c r="V890" s="801"/>
      <c r="W890" s="801"/>
      <c r="X890" s="801"/>
      <c r="Y890" s="801"/>
      <c r="Z890" s="801"/>
    </row>
    <row r="891" spans="1:26" ht="15.75" customHeight="1">
      <c r="A891" s="801"/>
      <c r="B891" s="801"/>
      <c r="C891" s="801"/>
      <c r="D891" s="801"/>
      <c r="E891" s="802"/>
      <c r="F891" s="802"/>
      <c r="G891" s="803"/>
      <c r="H891" s="803"/>
      <c r="I891" s="995"/>
      <c r="J891" s="801"/>
      <c r="K891" s="801"/>
      <c r="L891" s="890"/>
      <c r="M891" s="801"/>
      <c r="N891" s="801"/>
      <c r="O891" s="801"/>
      <c r="P891" s="890"/>
      <c r="Q891" s="801"/>
      <c r="R891" s="801"/>
      <c r="S891" s="801"/>
      <c r="T891" s="801"/>
      <c r="U891" s="801"/>
      <c r="V891" s="801"/>
      <c r="W891" s="801"/>
      <c r="X891" s="801"/>
      <c r="Y891" s="801"/>
      <c r="Z891" s="801"/>
    </row>
    <row r="892" spans="1:26" ht="15.75" customHeight="1">
      <c r="A892" s="801"/>
      <c r="B892" s="801"/>
      <c r="C892" s="801"/>
      <c r="D892" s="801"/>
      <c r="E892" s="802"/>
      <c r="F892" s="802"/>
      <c r="G892" s="803"/>
      <c r="H892" s="803"/>
      <c r="I892" s="995"/>
      <c r="J892" s="801"/>
      <c r="K892" s="801"/>
      <c r="L892" s="890"/>
      <c r="M892" s="801"/>
      <c r="N892" s="801"/>
      <c r="O892" s="801"/>
      <c r="P892" s="890"/>
      <c r="Q892" s="801"/>
      <c r="R892" s="801"/>
      <c r="S892" s="801"/>
      <c r="T892" s="801"/>
      <c r="U892" s="801"/>
      <c r="V892" s="801"/>
      <c r="W892" s="801"/>
      <c r="X892" s="801"/>
      <c r="Y892" s="801"/>
      <c r="Z892" s="801"/>
    </row>
    <row r="893" spans="1:26" ht="15.75" customHeight="1">
      <c r="A893" s="801"/>
      <c r="B893" s="801"/>
      <c r="C893" s="801"/>
      <c r="D893" s="801"/>
      <c r="E893" s="802"/>
      <c r="F893" s="802"/>
      <c r="G893" s="803"/>
      <c r="H893" s="803"/>
      <c r="I893" s="995"/>
      <c r="J893" s="801"/>
      <c r="K893" s="801"/>
      <c r="L893" s="890"/>
      <c r="M893" s="801"/>
      <c r="N893" s="801"/>
      <c r="O893" s="801"/>
      <c r="P893" s="890"/>
      <c r="Q893" s="801"/>
      <c r="R893" s="801"/>
      <c r="S893" s="801"/>
      <c r="T893" s="801"/>
      <c r="U893" s="801"/>
      <c r="V893" s="801"/>
      <c r="W893" s="801"/>
      <c r="X893" s="801"/>
      <c r="Y893" s="801"/>
      <c r="Z893" s="801"/>
    </row>
    <row r="894" spans="1:26" ht="15.75" customHeight="1">
      <c r="A894" s="801"/>
      <c r="B894" s="801"/>
      <c r="C894" s="801"/>
      <c r="D894" s="801"/>
      <c r="E894" s="802"/>
      <c r="F894" s="802"/>
      <c r="G894" s="803"/>
      <c r="H894" s="803"/>
      <c r="I894" s="995"/>
      <c r="J894" s="801"/>
      <c r="K894" s="801"/>
      <c r="L894" s="890"/>
      <c r="M894" s="801"/>
      <c r="N894" s="801"/>
      <c r="O894" s="801"/>
      <c r="P894" s="890"/>
      <c r="Q894" s="801"/>
      <c r="R894" s="801"/>
      <c r="S894" s="801"/>
      <c r="T894" s="801"/>
      <c r="U894" s="801"/>
      <c r="V894" s="801"/>
      <c r="W894" s="801"/>
      <c r="X894" s="801"/>
      <c r="Y894" s="801"/>
      <c r="Z894" s="801"/>
    </row>
    <row r="895" spans="1:26" ht="15.75" customHeight="1">
      <c r="A895" s="801"/>
      <c r="B895" s="801"/>
      <c r="C895" s="801"/>
      <c r="D895" s="801"/>
      <c r="E895" s="802"/>
      <c r="F895" s="802"/>
      <c r="G895" s="803"/>
      <c r="H895" s="803"/>
      <c r="I895" s="995"/>
      <c r="J895" s="801"/>
      <c r="K895" s="801"/>
      <c r="L895" s="890"/>
      <c r="M895" s="801"/>
      <c r="N895" s="801"/>
      <c r="O895" s="801"/>
      <c r="P895" s="890"/>
      <c r="Q895" s="801"/>
      <c r="R895" s="801"/>
      <c r="S895" s="801"/>
      <c r="T895" s="801"/>
      <c r="U895" s="801"/>
      <c r="V895" s="801"/>
      <c r="W895" s="801"/>
      <c r="X895" s="801"/>
      <c r="Y895" s="801"/>
      <c r="Z895" s="801"/>
    </row>
    <row r="896" spans="1:26" ht="15.75" customHeight="1">
      <c r="A896" s="801"/>
      <c r="B896" s="801"/>
      <c r="C896" s="801"/>
      <c r="D896" s="801"/>
      <c r="E896" s="802"/>
      <c r="F896" s="802"/>
      <c r="G896" s="803"/>
      <c r="H896" s="803"/>
      <c r="I896" s="995"/>
      <c r="J896" s="801"/>
      <c r="K896" s="801"/>
      <c r="L896" s="890"/>
      <c r="M896" s="801"/>
      <c r="N896" s="801"/>
      <c r="O896" s="801"/>
      <c r="P896" s="890"/>
      <c r="Q896" s="801"/>
      <c r="R896" s="801"/>
      <c r="S896" s="801"/>
      <c r="T896" s="801"/>
      <c r="U896" s="801"/>
      <c r="V896" s="801"/>
      <c r="W896" s="801"/>
      <c r="X896" s="801"/>
      <c r="Y896" s="801"/>
      <c r="Z896" s="801"/>
    </row>
    <row r="897" spans="1:26" ht="15.75" customHeight="1">
      <c r="A897" s="801"/>
      <c r="B897" s="801"/>
      <c r="C897" s="801"/>
      <c r="D897" s="801"/>
      <c r="E897" s="802"/>
      <c r="F897" s="802"/>
      <c r="G897" s="803"/>
      <c r="H897" s="803"/>
      <c r="I897" s="995"/>
      <c r="J897" s="801"/>
      <c r="K897" s="801"/>
      <c r="L897" s="890"/>
      <c r="M897" s="801"/>
      <c r="N897" s="801"/>
      <c r="O897" s="801"/>
      <c r="P897" s="890"/>
      <c r="Q897" s="801"/>
      <c r="R897" s="801"/>
      <c r="S897" s="801"/>
      <c r="T897" s="801"/>
      <c r="U897" s="801"/>
      <c r="V897" s="801"/>
      <c r="W897" s="801"/>
      <c r="X897" s="801"/>
      <c r="Y897" s="801"/>
      <c r="Z897" s="801"/>
    </row>
    <row r="898" spans="1:26" ht="15.75" customHeight="1">
      <c r="A898" s="801"/>
      <c r="B898" s="801"/>
      <c r="C898" s="801"/>
      <c r="D898" s="801"/>
      <c r="E898" s="802"/>
      <c r="F898" s="802"/>
      <c r="G898" s="803"/>
      <c r="H898" s="803"/>
      <c r="I898" s="995"/>
      <c r="J898" s="801"/>
      <c r="K898" s="801"/>
      <c r="L898" s="890"/>
      <c r="M898" s="801"/>
      <c r="N898" s="801"/>
      <c r="O898" s="801"/>
      <c r="P898" s="890"/>
      <c r="Q898" s="801"/>
      <c r="R898" s="801"/>
      <c r="S898" s="801"/>
      <c r="T898" s="801"/>
      <c r="U898" s="801"/>
      <c r="V898" s="801"/>
      <c r="W898" s="801"/>
      <c r="X898" s="801"/>
      <c r="Y898" s="801"/>
      <c r="Z898" s="801"/>
    </row>
    <row r="899" spans="1:26" ht="15.75" customHeight="1">
      <c r="A899" s="801"/>
      <c r="B899" s="801"/>
      <c r="C899" s="801"/>
      <c r="D899" s="801"/>
      <c r="E899" s="802"/>
      <c r="F899" s="802"/>
      <c r="G899" s="803"/>
      <c r="H899" s="803"/>
      <c r="I899" s="995"/>
      <c r="J899" s="801"/>
      <c r="K899" s="801"/>
      <c r="L899" s="890"/>
      <c r="M899" s="801"/>
      <c r="N899" s="801"/>
      <c r="O899" s="801"/>
      <c r="P899" s="890"/>
      <c r="Q899" s="801"/>
      <c r="R899" s="801"/>
      <c r="S899" s="801"/>
      <c r="T899" s="801"/>
      <c r="U899" s="801"/>
      <c r="V899" s="801"/>
      <c r="W899" s="801"/>
      <c r="X899" s="801"/>
      <c r="Y899" s="801"/>
      <c r="Z899" s="801"/>
    </row>
    <row r="900" spans="1:26" ht="15.75" customHeight="1">
      <c r="A900" s="801"/>
      <c r="B900" s="801"/>
      <c r="C900" s="801"/>
      <c r="D900" s="801"/>
      <c r="E900" s="802"/>
      <c r="F900" s="802"/>
      <c r="G900" s="803"/>
      <c r="H900" s="803"/>
      <c r="I900" s="995"/>
      <c r="J900" s="801"/>
      <c r="K900" s="801"/>
      <c r="L900" s="890"/>
      <c r="M900" s="801"/>
      <c r="N900" s="801"/>
      <c r="O900" s="801"/>
      <c r="P900" s="890"/>
      <c r="Q900" s="801"/>
      <c r="R900" s="801"/>
      <c r="S900" s="801"/>
      <c r="T900" s="801"/>
      <c r="U900" s="801"/>
      <c r="V900" s="801"/>
      <c r="W900" s="801"/>
      <c r="X900" s="801"/>
      <c r="Y900" s="801"/>
      <c r="Z900" s="801"/>
    </row>
    <row r="901" spans="1:26" ht="15.75" customHeight="1">
      <c r="A901" s="801"/>
      <c r="B901" s="801"/>
      <c r="C901" s="801"/>
      <c r="D901" s="801"/>
      <c r="E901" s="802"/>
      <c r="F901" s="802"/>
      <c r="G901" s="803"/>
      <c r="H901" s="803"/>
      <c r="I901" s="995"/>
      <c r="J901" s="801"/>
      <c r="K901" s="801"/>
      <c r="L901" s="890"/>
      <c r="M901" s="801"/>
      <c r="N901" s="801"/>
      <c r="O901" s="801"/>
      <c r="P901" s="890"/>
      <c r="Q901" s="801"/>
      <c r="R901" s="801"/>
      <c r="S901" s="801"/>
      <c r="T901" s="801"/>
      <c r="U901" s="801"/>
      <c r="V901" s="801"/>
      <c r="W901" s="801"/>
      <c r="X901" s="801"/>
      <c r="Y901" s="801"/>
      <c r="Z901" s="801"/>
    </row>
    <row r="902" spans="1:26" ht="15.75" customHeight="1">
      <c r="A902" s="801"/>
      <c r="B902" s="801"/>
      <c r="C902" s="801"/>
      <c r="D902" s="801"/>
      <c r="E902" s="802"/>
      <c r="F902" s="802"/>
      <c r="G902" s="803"/>
      <c r="H902" s="803"/>
      <c r="I902" s="995"/>
      <c r="J902" s="801"/>
      <c r="K902" s="801"/>
      <c r="L902" s="890"/>
      <c r="M902" s="801"/>
      <c r="N902" s="801"/>
      <c r="O902" s="801"/>
      <c r="P902" s="890"/>
      <c r="Q902" s="801"/>
      <c r="R902" s="801"/>
      <c r="S902" s="801"/>
      <c r="T902" s="801"/>
      <c r="U902" s="801"/>
      <c r="V902" s="801"/>
      <c r="W902" s="801"/>
      <c r="X902" s="801"/>
      <c r="Y902" s="801"/>
      <c r="Z902" s="801"/>
    </row>
    <row r="903" spans="1:26" ht="15.75" customHeight="1">
      <c r="A903" s="801"/>
      <c r="B903" s="801"/>
      <c r="C903" s="801"/>
      <c r="D903" s="801"/>
      <c r="E903" s="802"/>
      <c r="F903" s="802"/>
      <c r="G903" s="803"/>
      <c r="H903" s="803"/>
      <c r="I903" s="995"/>
      <c r="J903" s="801"/>
      <c r="K903" s="801"/>
      <c r="L903" s="890"/>
      <c r="M903" s="801"/>
      <c r="N903" s="801"/>
      <c r="O903" s="801"/>
      <c r="P903" s="890"/>
      <c r="Q903" s="801"/>
      <c r="R903" s="801"/>
      <c r="S903" s="801"/>
      <c r="T903" s="801"/>
      <c r="U903" s="801"/>
      <c r="V903" s="801"/>
      <c r="W903" s="801"/>
      <c r="X903" s="801"/>
      <c r="Y903" s="801"/>
      <c r="Z903" s="801"/>
    </row>
    <row r="904" spans="1:26" ht="15.75" customHeight="1">
      <c r="A904" s="801"/>
      <c r="B904" s="801"/>
      <c r="C904" s="801"/>
      <c r="D904" s="801"/>
      <c r="E904" s="802"/>
      <c r="F904" s="802"/>
      <c r="G904" s="803"/>
      <c r="H904" s="803"/>
      <c r="I904" s="995"/>
      <c r="J904" s="801"/>
      <c r="K904" s="801"/>
      <c r="L904" s="890"/>
      <c r="M904" s="801"/>
      <c r="N904" s="801"/>
      <c r="O904" s="801"/>
      <c r="P904" s="890"/>
      <c r="Q904" s="801"/>
      <c r="R904" s="801"/>
      <c r="S904" s="801"/>
      <c r="T904" s="801"/>
      <c r="U904" s="801"/>
      <c r="V904" s="801"/>
      <c r="W904" s="801"/>
      <c r="X904" s="801"/>
      <c r="Y904" s="801"/>
      <c r="Z904" s="801"/>
    </row>
    <row r="905" spans="1:26" ht="15.75" customHeight="1">
      <c r="A905" s="801"/>
      <c r="B905" s="801"/>
      <c r="C905" s="801"/>
      <c r="D905" s="801"/>
      <c r="E905" s="802"/>
      <c r="F905" s="802"/>
      <c r="G905" s="803"/>
      <c r="H905" s="803"/>
      <c r="I905" s="995"/>
      <c r="J905" s="801"/>
      <c r="K905" s="801"/>
      <c r="L905" s="890"/>
      <c r="M905" s="801"/>
      <c r="N905" s="801"/>
      <c r="O905" s="801"/>
      <c r="P905" s="890"/>
      <c r="Q905" s="801"/>
      <c r="R905" s="801"/>
      <c r="S905" s="801"/>
      <c r="T905" s="801"/>
      <c r="U905" s="801"/>
      <c r="V905" s="801"/>
      <c r="W905" s="801"/>
      <c r="X905" s="801"/>
      <c r="Y905" s="801"/>
      <c r="Z905" s="801"/>
    </row>
    <row r="906" spans="1:26" ht="15.75" customHeight="1">
      <c r="A906" s="801"/>
      <c r="B906" s="801"/>
      <c r="C906" s="801"/>
      <c r="D906" s="801"/>
      <c r="E906" s="802"/>
      <c r="F906" s="802"/>
      <c r="G906" s="803"/>
      <c r="H906" s="803"/>
      <c r="I906" s="995"/>
      <c r="J906" s="801"/>
      <c r="K906" s="801"/>
      <c r="L906" s="890"/>
      <c r="M906" s="801"/>
      <c r="N906" s="801"/>
      <c r="O906" s="801"/>
      <c r="P906" s="890"/>
      <c r="Q906" s="801"/>
      <c r="R906" s="801"/>
      <c r="S906" s="801"/>
      <c r="T906" s="801"/>
      <c r="U906" s="801"/>
      <c r="V906" s="801"/>
      <c r="W906" s="801"/>
      <c r="X906" s="801"/>
      <c r="Y906" s="801"/>
      <c r="Z906" s="801"/>
    </row>
    <row r="907" spans="1:26" ht="15.75" customHeight="1">
      <c r="A907" s="801"/>
      <c r="B907" s="801"/>
      <c r="C907" s="801"/>
      <c r="D907" s="801"/>
      <c r="E907" s="802"/>
      <c r="F907" s="802"/>
      <c r="G907" s="803"/>
      <c r="H907" s="803"/>
      <c r="I907" s="995"/>
      <c r="J907" s="801"/>
      <c r="K907" s="801"/>
      <c r="L907" s="890"/>
      <c r="M907" s="801"/>
      <c r="N907" s="801"/>
      <c r="O907" s="801"/>
      <c r="P907" s="890"/>
      <c r="Q907" s="801"/>
      <c r="R907" s="801"/>
      <c r="S907" s="801"/>
      <c r="T907" s="801"/>
      <c r="U907" s="801"/>
      <c r="V907" s="801"/>
      <c r="W907" s="801"/>
      <c r="X907" s="801"/>
      <c r="Y907" s="801"/>
      <c r="Z907" s="801"/>
    </row>
    <row r="908" spans="1:26" ht="15.75" customHeight="1">
      <c r="A908" s="801"/>
      <c r="B908" s="801"/>
      <c r="C908" s="801"/>
      <c r="D908" s="801"/>
      <c r="E908" s="802"/>
      <c r="F908" s="802"/>
      <c r="G908" s="803"/>
      <c r="H908" s="803"/>
      <c r="I908" s="995"/>
      <c r="J908" s="801"/>
      <c r="K908" s="801"/>
      <c r="L908" s="890"/>
      <c r="M908" s="801"/>
      <c r="N908" s="801"/>
      <c r="O908" s="801"/>
      <c r="P908" s="890"/>
      <c r="Q908" s="801"/>
      <c r="R908" s="801"/>
      <c r="S908" s="801"/>
      <c r="T908" s="801"/>
      <c r="U908" s="801"/>
      <c r="V908" s="801"/>
      <c r="W908" s="801"/>
      <c r="X908" s="801"/>
      <c r="Y908" s="801"/>
      <c r="Z908" s="801"/>
    </row>
    <row r="909" spans="1:26" ht="15.75" customHeight="1">
      <c r="A909" s="801"/>
      <c r="B909" s="801"/>
      <c r="C909" s="801"/>
      <c r="D909" s="801"/>
      <c r="E909" s="802"/>
      <c r="F909" s="802"/>
      <c r="G909" s="803"/>
      <c r="H909" s="803"/>
      <c r="I909" s="995"/>
      <c r="J909" s="801"/>
      <c r="K909" s="801"/>
      <c r="L909" s="890"/>
      <c r="M909" s="801"/>
      <c r="N909" s="801"/>
      <c r="O909" s="801"/>
      <c r="P909" s="890"/>
      <c r="Q909" s="801"/>
      <c r="R909" s="801"/>
      <c r="S909" s="801"/>
      <c r="T909" s="801"/>
      <c r="U909" s="801"/>
      <c r="V909" s="801"/>
      <c r="W909" s="801"/>
      <c r="X909" s="801"/>
      <c r="Y909" s="801"/>
      <c r="Z909" s="801"/>
    </row>
    <row r="910" spans="1:26" ht="15.75" customHeight="1">
      <c r="A910" s="801"/>
      <c r="B910" s="801"/>
      <c r="C910" s="801"/>
      <c r="D910" s="801"/>
      <c r="E910" s="802"/>
      <c r="F910" s="802"/>
      <c r="G910" s="803"/>
      <c r="H910" s="803"/>
      <c r="I910" s="995"/>
      <c r="J910" s="801"/>
      <c r="K910" s="801"/>
      <c r="L910" s="890"/>
      <c r="M910" s="801"/>
      <c r="N910" s="801"/>
      <c r="O910" s="801"/>
      <c r="P910" s="890"/>
      <c r="Q910" s="801"/>
      <c r="R910" s="801"/>
      <c r="S910" s="801"/>
      <c r="T910" s="801"/>
      <c r="U910" s="801"/>
      <c r="V910" s="801"/>
      <c r="W910" s="801"/>
      <c r="X910" s="801"/>
      <c r="Y910" s="801"/>
      <c r="Z910" s="801"/>
    </row>
    <row r="911" spans="1:26" ht="15.75" customHeight="1">
      <c r="A911" s="801"/>
      <c r="B911" s="801"/>
      <c r="C911" s="801"/>
      <c r="D911" s="801"/>
      <c r="E911" s="802"/>
      <c r="F911" s="802"/>
      <c r="G911" s="803"/>
      <c r="H911" s="803"/>
      <c r="I911" s="995"/>
      <c r="J911" s="801"/>
      <c r="K911" s="801"/>
      <c r="L911" s="890"/>
      <c r="M911" s="801"/>
      <c r="N911" s="801"/>
      <c r="O911" s="801"/>
      <c r="P911" s="890"/>
      <c r="Q911" s="801"/>
      <c r="R911" s="801"/>
      <c r="S911" s="801"/>
      <c r="T911" s="801"/>
      <c r="U911" s="801"/>
      <c r="V911" s="801"/>
      <c r="W911" s="801"/>
      <c r="X911" s="801"/>
      <c r="Y911" s="801"/>
      <c r="Z911" s="801"/>
    </row>
    <row r="912" spans="1:26" ht="15.75" customHeight="1">
      <c r="A912" s="801"/>
      <c r="B912" s="801"/>
      <c r="C912" s="801"/>
      <c r="D912" s="801"/>
      <c r="E912" s="802"/>
      <c r="F912" s="802"/>
      <c r="G912" s="803"/>
      <c r="H912" s="803"/>
      <c r="I912" s="995"/>
      <c r="J912" s="801"/>
      <c r="K912" s="801"/>
      <c r="L912" s="890"/>
      <c r="M912" s="801"/>
      <c r="N912" s="801"/>
      <c r="O912" s="801"/>
      <c r="P912" s="890"/>
      <c r="Q912" s="801"/>
      <c r="R912" s="801"/>
      <c r="S912" s="801"/>
      <c r="T912" s="801"/>
      <c r="U912" s="801"/>
      <c r="V912" s="801"/>
      <c r="W912" s="801"/>
      <c r="X912" s="801"/>
      <c r="Y912" s="801"/>
      <c r="Z912" s="801"/>
    </row>
    <row r="913" spans="1:26" ht="15.75" customHeight="1">
      <c r="A913" s="801"/>
      <c r="B913" s="801"/>
      <c r="C913" s="801"/>
      <c r="D913" s="801"/>
      <c r="E913" s="802"/>
      <c r="F913" s="802"/>
      <c r="G913" s="803"/>
      <c r="H913" s="803"/>
      <c r="I913" s="995"/>
      <c r="J913" s="801"/>
      <c r="K913" s="801"/>
      <c r="L913" s="890"/>
      <c r="M913" s="801"/>
      <c r="N913" s="801"/>
      <c r="O913" s="801"/>
      <c r="P913" s="890"/>
      <c r="Q913" s="801"/>
      <c r="R913" s="801"/>
      <c r="S913" s="801"/>
      <c r="T913" s="801"/>
      <c r="U913" s="801"/>
      <c r="V913" s="801"/>
      <c r="W913" s="801"/>
      <c r="X913" s="801"/>
      <c r="Y913" s="801"/>
      <c r="Z913" s="801"/>
    </row>
    <row r="914" spans="1:26" ht="15.75" customHeight="1">
      <c r="A914" s="801"/>
      <c r="B914" s="801"/>
      <c r="C914" s="801"/>
      <c r="D914" s="801"/>
      <c r="E914" s="802"/>
      <c r="F914" s="802"/>
      <c r="G914" s="803"/>
      <c r="H914" s="803"/>
      <c r="I914" s="995"/>
      <c r="J914" s="801"/>
      <c r="K914" s="801"/>
      <c r="L914" s="890"/>
      <c r="M914" s="801"/>
      <c r="N914" s="801"/>
      <c r="O914" s="801"/>
      <c r="P914" s="890"/>
      <c r="Q914" s="801"/>
      <c r="R914" s="801"/>
      <c r="S914" s="801"/>
      <c r="T914" s="801"/>
      <c r="U914" s="801"/>
      <c r="V914" s="801"/>
      <c r="W914" s="801"/>
      <c r="X914" s="801"/>
      <c r="Y914" s="801"/>
      <c r="Z914" s="801"/>
    </row>
    <row r="915" spans="1:26" ht="15.75" customHeight="1">
      <c r="A915" s="801"/>
      <c r="B915" s="801"/>
      <c r="C915" s="801"/>
      <c r="D915" s="801"/>
      <c r="E915" s="802"/>
      <c r="F915" s="802"/>
      <c r="G915" s="803"/>
      <c r="H915" s="803"/>
      <c r="I915" s="995"/>
      <c r="J915" s="801"/>
      <c r="K915" s="801"/>
      <c r="L915" s="890"/>
      <c r="M915" s="801"/>
      <c r="N915" s="801"/>
      <c r="O915" s="801"/>
      <c r="P915" s="890"/>
      <c r="Q915" s="801"/>
      <c r="R915" s="801"/>
      <c r="S915" s="801"/>
      <c r="T915" s="801"/>
      <c r="U915" s="801"/>
      <c r="V915" s="801"/>
      <c r="W915" s="801"/>
      <c r="X915" s="801"/>
      <c r="Y915" s="801"/>
      <c r="Z915" s="801"/>
    </row>
    <row r="916" spans="1:26" ht="15.75" customHeight="1">
      <c r="A916" s="801"/>
      <c r="B916" s="801"/>
      <c r="C916" s="801"/>
      <c r="D916" s="801"/>
      <c r="E916" s="802"/>
      <c r="F916" s="802"/>
      <c r="G916" s="803"/>
      <c r="H916" s="803"/>
      <c r="I916" s="995"/>
      <c r="J916" s="801"/>
      <c r="K916" s="801"/>
      <c r="L916" s="890"/>
      <c r="M916" s="801"/>
      <c r="N916" s="801"/>
      <c r="O916" s="801"/>
      <c r="P916" s="890"/>
      <c r="Q916" s="801"/>
      <c r="R916" s="801"/>
      <c r="S916" s="801"/>
      <c r="T916" s="801"/>
      <c r="U916" s="801"/>
      <c r="V916" s="801"/>
      <c r="W916" s="801"/>
      <c r="X916" s="801"/>
      <c r="Y916" s="801"/>
      <c r="Z916" s="801"/>
    </row>
    <row r="917" spans="1:26" ht="15.75" customHeight="1">
      <c r="A917" s="801"/>
      <c r="B917" s="801"/>
      <c r="C917" s="801"/>
      <c r="D917" s="801"/>
      <c r="E917" s="802"/>
      <c r="F917" s="802"/>
      <c r="G917" s="803"/>
      <c r="H917" s="803"/>
      <c r="I917" s="995"/>
      <c r="J917" s="801"/>
      <c r="K917" s="801"/>
      <c r="L917" s="890"/>
      <c r="M917" s="801"/>
      <c r="N917" s="801"/>
      <c r="O917" s="801"/>
      <c r="P917" s="890"/>
      <c r="Q917" s="801"/>
      <c r="R917" s="801"/>
      <c r="S917" s="801"/>
      <c r="T917" s="801"/>
      <c r="U917" s="801"/>
      <c r="V917" s="801"/>
      <c r="W917" s="801"/>
      <c r="X917" s="801"/>
      <c r="Y917" s="801"/>
      <c r="Z917" s="801"/>
    </row>
    <row r="918" spans="1:26" ht="15.75" customHeight="1">
      <c r="A918" s="801"/>
      <c r="B918" s="801"/>
      <c r="C918" s="801"/>
      <c r="D918" s="801"/>
      <c r="E918" s="802"/>
      <c r="F918" s="802"/>
      <c r="G918" s="803"/>
      <c r="H918" s="803"/>
      <c r="I918" s="995"/>
      <c r="J918" s="801"/>
      <c r="K918" s="801"/>
      <c r="L918" s="890"/>
      <c r="M918" s="801"/>
      <c r="N918" s="801"/>
      <c r="O918" s="801"/>
      <c r="P918" s="890"/>
      <c r="Q918" s="801"/>
      <c r="R918" s="801"/>
      <c r="S918" s="801"/>
      <c r="T918" s="801"/>
      <c r="U918" s="801"/>
      <c r="V918" s="801"/>
      <c r="W918" s="801"/>
      <c r="X918" s="801"/>
      <c r="Y918" s="801"/>
      <c r="Z918" s="801"/>
    </row>
    <row r="919" spans="1:26" ht="15.75" customHeight="1">
      <c r="A919" s="801"/>
      <c r="B919" s="801"/>
      <c r="C919" s="801"/>
      <c r="D919" s="801"/>
      <c r="E919" s="802"/>
      <c r="F919" s="802"/>
      <c r="G919" s="803"/>
      <c r="H919" s="803"/>
      <c r="I919" s="995"/>
      <c r="J919" s="801"/>
      <c r="K919" s="801"/>
      <c r="L919" s="890"/>
      <c r="M919" s="801"/>
      <c r="N919" s="801"/>
      <c r="O919" s="801"/>
      <c r="P919" s="890"/>
      <c r="Q919" s="801"/>
      <c r="R919" s="801"/>
      <c r="S919" s="801"/>
      <c r="T919" s="801"/>
      <c r="U919" s="801"/>
      <c r="V919" s="801"/>
      <c r="W919" s="801"/>
      <c r="X919" s="801"/>
      <c r="Y919" s="801"/>
      <c r="Z919" s="801"/>
    </row>
    <row r="920" spans="1:26" ht="15.75" customHeight="1">
      <c r="A920" s="801"/>
      <c r="B920" s="801"/>
      <c r="C920" s="801"/>
      <c r="D920" s="801"/>
      <c r="E920" s="802"/>
      <c r="F920" s="802"/>
      <c r="G920" s="803"/>
      <c r="H920" s="803"/>
      <c r="I920" s="995"/>
      <c r="J920" s="801"/>
      <c r="K920" s="801"/>
      <c r="L920" s="890"/>
      <c r="M920" s="801"/>
      <c r="N920" s="801"/>
      <c r="O920" s="801"/>
      <c r="P920" s="890"/>
      <c r="Q920" s="801"/>
      <c r="R920" s="801"/>
      <c r="S920" s="801"/>
      <c r="T920" s="801"/>
      <c r="U920" s="801"/>
      <c r="V920" s="801"/>
      <c r="W920" s="801"/>
      <c r="X920" s="801"/>
      <c r="Y920" s="801"/>
      <c r="Z920" s="801"/>
    </row>
    <row r="921" spans="1:26" ht="15.75" customHeight="1">
      <c r="A921" s="801"/>
      <c r="B921" s="801"/>
      <c r="C921" s="801"/>
      <c r="D921" s="801"/>
      <c r="E921" s="802"/>
      <c r="F921" s="802"/>
      <c r="G921" s="803"/>
      <c r="H921" s="803"/>
      <c r="I921" s="995"/>
      <c r="J921" s="801"/>
      <c r="K921" s="801"/>
      <c r="L921" s="890"/>
      <c r="M921" s="801"/>
      <c r="N921" s="801"/>
      <c r="O921" s="801"/>
      <c r="P921" s="890"/>
      <c r="Q921" s="801"/>
      <c r="R921" s="801"/>
      <c r="S921" s="801"/>
      <c r="T921" s="801"/>
      <c r="U921" s="801"/>
      <c r="V921" s="801"/>
      <c r="W921" s="801"/>
      <c r="X921" s="801"/>
      <c r="Y921" s="801"/>
      <c r="Z921" s="801"/>
    </row>
    <row r="922" spans="1:26" ht="15.75" customHeight="1">
      <c r="A922" s="801"/>
      <c r="B922" s="801"/>
      <c r="C922" s="801"/>
      <c r="D922" s="801"/>
      <c r="E922" s="802"/>
      <c r="F922" s="802"/>
      <c r="G922" s="803"/>
      <c r="H922" s="803"/>
      <c r="I922" s="995"/>
      <c r="J922" s="801"/>
      <c r="K922" s="801"/>
      <c r="L922" s="890"/>
      <c r="M922" s="801"/>
      <c r="N922" s="801"/>
      <c r="O922" s="801"/>
      <c r="P922" s="890"/>
      <c r="Q922" s="801"/>
      <c r="R922" s="801"/>
      <c r="S922" s="801"/>
      <c r="T922" s="801"/>
      <c r="U922" s="801"/>
      <c r="V922" s="801"/>
      <c r="W922" s="801"/>
      <c r="X922" s="801"/>
      <c r="Y922" s="801"/>
      <c r="Z922" s="801"/>
    </row>
    <row r="923" spans="1:26" ht="15.75" customHeight="1">
      <c r="A923" s="801"/>
      <c r="B923" s="801"/>
      <c r="C923" s="801"/>
      <c r="D923" s="801"/>
      <c r="E923" s="802"/>
      <c r="F923" s="802"/>
      <c r="G923" s="803"/>
      <c r="H923" s="803"/>
      <c r="I923" s="995"/>
      <c r="J923" s="801"/>
      <c r="K923" s="801"/>
      <c r="L923" s="890"/>
      <c r="M923" s="801"/>
      <c r="N923" s="801"/>
      <c r="O923" s="801"/>
      <c r="P923" s="890"/>
      <c r="Q923" s="801"/>
      <c r="R923" s="801"/>
      <c r="S923" s="801"/>
      <c r="T923" s="801"/>
      <c r="U923" s="801"/>
      <c r="V923" s="801"/>
      <c r="W923" s="801"/>
      <c r="X923" s="801"/>
      <c r="Y923" s="801"/>
      <c r="Z923" s="801"/>
    </row>
    <row r="924" spans="1:26" ht="15.75" customHeight="1">
      <c r="A924" s="801"/>
      <c r="B924" s="801"/>
      <c r="C924" s="801"/>
      <c r="D924" s="801"/>
      <c r="E924" s="802"/>
      <c r="F924" s="802"/>
      <c r="G924" s="803"/>
      <c r="H924" s="803"/>
      <c r="I924" s="995"/>
      <c r="J924" s="801"/>
      <c r="K924" s="801"/>
      <c r="L924" s="890"/>
      <c r="M924" s="801"/>
      <c r="N924" s="801"/>
      <c r="O924" s="801"/>
      <c r="P924" s="890"/>
      <c r="Q924" s="801"/>
      <c r="R924" s="801"/>
      <c r="S924" s="801"/>
      <c r="T924" s="801"/>
      <c r="U924" s="801"/>
      <c r="V924" s="801"/>
      <c r="W924" s="801"/>
      <c r="X924" s="801"/>
      <c r="Y924" s="801"/>
      <c r="Z924" s="801"/>
    </row>
    <row r="925" spans="1:26" ht="15.75" customHeight="1">
      <c r="A925" s="801"/>
      <c r="B925" s="801"/>
      <c r="C925" s="801"/>
      <c r="D925" s="801"/>
      <c r="E925" s="802"/>
      <c r="F925" s="802"/>
      <c r="G925" s="803"/>
      <c r="H925" s="803"/>
      <c r="I925" s="995"/>
      <c r="J925" s="801"/>
      <c r="K925" s="801"/>
      <c r="L925" s="890"/>
      <c r="M925" s="801"/>
      <c r="N925" s="801"/>
      <c r="O925" s="801"/>
      <c r="P925" s="890"/>
      <c r="Q925" s="801"/>
      <c r="R925" s="801"/>
      <c r="S925" s="801"/>
      <c r="T925" s="801"/>
      <c r="U925" s="801"/>
      <c r="V925" s="801"/>
      <c r="W925" s="801"/>
      <c r="X925" s="801"/>
      <c r="Y925" s="801"/>
      <c r="Z925" s="801"/>
    </row>
    <row r="926" spans="1:26" ht="15.75" customHeight="1">
      <c r="A926" s="801"/>
      <c r="B926" s="801"/>
      <c r="C926" s="801"/>
      <c r="D926" s="801"/>
      <c r="E926" s="802"/>
      <c r="F926" s="802"/>
      <c r="G926" s="803"/>
      <c r="H926" s="803"/>
      <c r="I926" s="995"/>
      <c r="J926" s="801"/>
      <c r="K926" s="801"/>
      <c r="L926" s="890"/>
      <c r="M926" s="801"/>
      <c r="N926" s="801"/>
      <c r="O926" s="801"/>
      <c r="P926" s="890"/>
      <c r="Q926" s="801"/>
      <c r="R926" s="801"/>
      <c r="S926" s="801"/>
      <c r="T926" s="801"/>
      <c r="U926" s="801"/>
      <c r="V926" s="801"/>
      <c r="W926" s="801"/>
      <c r="X926" s="801"/>
      <c r="Y926" s="801"/>
      <c r="Z926" s="801"/>
    </row>
    <row r="927" spans="1:26" ht="15.75" customHeight="1">
      <c r="A927" s="801"/>
      <c r="B927" s="801"/>
      <c r="C927" s="801"/>
      <c r="D927" s="801"/>
      <c r="E927" s="802"/>
      <c r="F927" s="802"/>
      <c r="G927" s="803"/>
      <c r="H927" s="803"/>
      <c r="I927" s="995"/>
      <c r="J927" s="801"/>
      <c r="K927" s="801"/>
      <c r="L927" s="890"/>
      <c r="M927" s="801"/>
      <c r="N927" s="801"/>
      <c r="O927" s="801"/>
      <c r="P927" s="890"/>
      <c r="Q927" s="801"/>
      <c r="R927" s="801"/>
      <c r="S927" s="801"/>
      <c r="T927" s="801"/>
      <c r="U927" s="801"/>
      <c r="V927" s="801"/>
      <c r="W927" s="801"/>
      <c r="X927" s="801"/>
      <c r="Y927" s="801"/>
      <c r="Z927" s="801"/>
    </row>
    <row r="928" spans="1:26" ht="15.75" customHeight="1">
      <c r="A928" s="801"/>
      <c r="B928" s="801"/>
      <c r="C928" s="801"/>
      <c r="D928" s="801"/>
      <c r="E928" s="802"/>
      <c r="F928" s="802"/>
      <c r="G928" s="803"/>
      <c r="H928" s="803"/>
      <c r="I928" s="995"/>
      <c r="J928" s="801"/>
      <c r="K928" s="801"/>
      <c r="L928" s="890"/>
      <c r="M928" s="801"/>
      <c r="N928" s="801"/>
      <c r="O928" s="801"/>
      <c r="P928" s="890"/>
      <c r="Q928" s="801"/>
      <c r="R928" s="801"/>
      <c r="S928" s="801"/>
      <c r="T928" s="801"/>
      <c r="U928" s="801"/>
      <c r="V928" s="801"/>
      <c r="W928" s="801"/>
      <c r="X928" s="801"/>
      <c r="Y928" s="801"/>
      <c r="Z928" s="801"/>
    </row>
    <row r="929" spans="1:26" ht="15.75" customHeight="1">
      <c r="A929" s="801"/>
      <c r="B929" s="801"/>
      <c r="C929" s="801"/>
      <c r="D929" s="801"/>
      <c r="E929" s="802"/>
      <c r="F929" s="802"/>
      <c r="G929" s="803"/>
      <c r="H929" s="803"/>
      <c r="I929" s="995"/>
      <c r="J929" s="801"/>
      <c r="K929" s="801"/>
      <c r="L929" s="890"/>
      <c r="M929" s="801"/>
      <c r="N929" s="801"/>
      <c r="O929" s="801"/>
      <c r="P929" s="890"/>
      <c r="Q929" s="801"/>
      <c r="R929" s="801"/>
      <c r="S929" s="801"/>
      <c r="T929" s="801"/>
      <c r="U929" s="801"/>
      <c r="V929" s="801"/>
      <c r="W929" s="801"/>
      <c r="X929" s="801"/>
      <c r="Y929" s="801"/>
      <c r="Z929" s="801"/>
    </row>
    <row r="930" spans="1:26" ht="15.75" customHeight="1">
      <c r="A930" s="801"/>
      <c r="B930" s="801"/>
      <c r="C930" s="801"/>
      <c r="D930" s="801"/>
      <c r="E930" s="802"/>
      <c r="F930" s="802"/>
      <c r="G930" s="803"/>
      <c r="H930" s="803"/>
      <c r="I930" s="995"/>
      <c r="J930" s="801"/>
      <c r="K930" s="801"/>
      <c r="L930" s="890"/>
      <c r="M930" s="801"/>
      <c r="N930" s="801"/>
      <c r="O930" s="801"/>
      <c r="P930" s="890"/>
      <c r="Q930" s="801"/>
      <c r="R930" s="801"/>
      <c r="S930" s="801"/>
      <c r="T930" s="801"/>
      <c r="U930" s="801"/>
      <c r="V930" s="801"/>
      <c r="W930" s="801"/>
      <c r="X930" s="801"/>
      <c r="Y930" s="801"/>
      <c r="Z930" s="801"/>
    </row>
    <row r="931" spans="1:26" ht="15.75" customHeight="1">
      <c r="A931" s="801"/>
      <c r="B931" s="801"/>
      <c r="C931" s="801"/>
      <c r="D931" s="801"/>
      <c r="E931" s="802"/>
      <c r="F931" s="802"/>
      <c r="G931" s="803"/>
      <c r="H931" s="803"/>
      <c r="I931" s="995"/>
      <c r="J931" s="801"/>
      <c r="K931" s="801"/>
      <c r="L931" s="890"/>
      <c r="M931" s="801"/>
      <c r="N931" s="801"/>
      <c r="O931" s="801"/>
      <c r="P931" s="890"/>
      <c r="Q931" s="801"/>
      <c r="R931" s="801"/>
      <c r="S931" s="801"/>
      <c r="T931" s="801"/>
      <c r="U931" s="801"/>
      <c r="V931" s="801"/>
      <c r="W931" s="801"/>
      <c r="X931" s="801"/>
      <c r="Y931" s="801"/>
      <c r="Z931" s="801"/>
    </row>
    <row r="932" spans="1:26" ht="15.75" customHeight="1">
      <c r="A932" s="801"/>
      <c r="B932" s="801"/>
      <c r="C932" s="801"/>
      <c r="D932" s="801"/>
      <c r="E932" s="802"/>
      <c r="F932" s="802"/>
      <c r="G932" s="803"/>
      <c r="H932" s="803"/>
      <c r="I932" s="995"/>
      <c r="J932" s="801"/>
      <c r="K932" s="801"/>
      <c r="L932" s="890"/>
      <c r="M932" s="801"/>
      <c r="N932" s="801"/>
      <c r="O932" s="801"/>
      <c r="P932" s="890"/>
      <c r="Q932" s="801"/>
      <c r="R932" s="801"/>
      <c r="S932" s="801"/>
      <c r="T932" s="801"/>
      <c r="U932" s="801"/>
      <c r="V932" s="801"/>
      <c r="W932" s="801"/>
      <c r="X932" s="801"/>
      <c r="Y932" s="801"/>
      <c r="Z932" s="801"/>
    </row>
    <row r="933" spans="1:26" ht="15.75" customHeight="1">
      <c r="A933" s="801"/>
      <c r="B933" s="801"/>
      <c r="C933" s="801"/>
      <c r="D933" s="801"/>
      <c r="E933" s="802"/>
      <c r="F933" s="802"/>
      <c r="G933" s="803"/>
      <c r="H933" s="803"/>
      <c r="I933" s="995"/>
      <c r="J933" s="801"/>
      <c r="K933" s="801"/>
      <c r="L933" s="890"/>
      <c r="M933" s="801"/>
      <c r="N933" s="801"/>
      <c r="O933" s="801"/>
      <c r="P933" s="890"/>
      <c r="Q933" s="801"/>
      <c r="R933" s="801"/>
      <c r="S933" s="801"/>
      <c r="T933" s="801"/>
      <c r="U933" s="801"/>
      <c r="V933" s="801"/>
      <c r="W933" s="801"/>
      <c r="X933" s="801"/>
      <c r="Y933" s="801"/>
      <c r="Z933" s="801"/>
    </row>
    <row r="934" spans="1:26" ht="15.75" customHeight="1">
      <c r="A934" s="801"/>
      <c r="B934" s="801"/>
      <c r="C934" s="801"/>
      <c r="D934" s="801"/>
      <c r="E934" s="802"/>
      <c r="F934" s="802"/>
      <c r="G934" s="803"/>
      <c r="H934" s="803"/>
      <c r="I934" s="995"/>
      <c r="J934" s="801"/>
      <c r="K934" s="801"/>
      <c r="L934" s="890"/>
      <c r="M934" s="801"/>
      <c r="N934" s="801"/>
      <c r="O934" s="801"/>
      <c r="P934" s="890"/>
      <c r="Q934" s="801"/>
      <c r="R934" s="801"/>
      <c r="S934" s="801"/>
      <c r="T934" s="801"/>
      <c r="U934" s="801"/>
      <c r="V934" s="801"/>
      <c r="W934" s="801"/>
      <c r="X934" s="801"/>
      <c r="Y934" s="801"/>
      <c r="Z934" s="801"/>
    </row>
    <row r="935" spans="1:26" ht="15.75" customHeight="1">
      <c r="A935" s="801"/>
      <c r="B935" s="801"/>
      <c r="C935" s="801"/>
      <c r="D935" s="801"/>
      <c r="E935" s="802"/>
      <c r="F935" s="802"/>
      <c r="G935" s="803"/>
      <c r="H935" s="803"/>
      <c r="I935" s="995"/>
      <c r="J935" s="801"/>
      <c r="K935" s="801"/>
      <c r="L935" s="890"/>
      <c r="M935" s="801"/>
      <c r="N935" s="801"/>
      <c r="O935" s="801"/>
      <c r="P935" s="890"/>
      <c r="Q935" s="801"/>
      <c r="R935" s="801"/>
      <c r="S935" s="801"/>
      <c r="T935" s="801"/>
      <c r="U935" s="801"/>
      <c r="V935" s="801"/>
      <c r="W935" s="801"/>
      <c r="X935" s="801"/>
      <c r="Y935" s="801"/>
      <c r="Z935" s="801"/>
    </row>
    <row r="936" spans="1:26" ht="15.75" customHeight="1">
      <c r="A936" s="801"/>
      <c r="B936" s="801"/>
      <c r="C936" s="801"/>
      <c r="D936" s="801"/>
      <c r="E936" s="802"/>
      <c r="F936" s="802"/>
      <c r="G936" s="803"/>
      <c r="H936" s="803"/>
      <c r="I936" s="995"/>
      <c r="J936" s="801"/>
      <c r="K936" s="801"/>
      <c r="L936" s="890"/>
      <c r="M936" s="801"/>
      <c r="N936" s="801"/>
      <c r="O936" s="801"/>
      <c r="P936" s="890"/>
      <c r="Q936" s="801"/>
      <c r="R936" s="801"/>
      <c r="S936" s="801"/>
      <c r="T936" s="801"/>
      <c r="U936" s="801"/>
      <c r="V936" s="801"/>
      <c r="W936" s="801"/>
      <c r="X936" s="801"/>
      <c r="Y936" s="801"/>
      <c r="Z936" s="801"/>
    </row>
    <row r="937" spans="1:26" ht="15.75" customHeight="1">
      <c r="A937" s="801"/>
      <c r="B937" s="801"/>
      <c r="C937" s="801"/>
      <c r="D937" s="801"/>
      <c r="E937" s="802"/>
      <c r="F937" s="802"/>
      <c r="G937" s="803"/>
      <c r="H937" s="803"/>
      <c r="I937" s="995"/>
      <c r="J937" s="801"/>
      <c r="K937" s="801"/>
      <c r="L937" s="890"/>
      <c r="M937" s="801"/>
      <c r="N937" s="801"/>
      <c r="O937" s="801"/>
      <c r="P937" s="890"/>
      <c r="Q937" s="801"/>
      <c r="R937" s="801"/>
      <c r="S937" s="801"/>
      <c r="T937" s="801"/>
      <c r="U937" s="801"/>
      <c r="V937" s="801"/>
      <c r="W937" s="801"/>
      <c r="X937" s="801"/>
      <c r="Y937" s="801"/>
      <c r="Z937" s="801"/>
    </row>
    <row r="938" spans="1:26" ht="15.75" customHeight="1">
      <c r="A938" s="801"/>
      <c r="B938" s="801"/>
      <c r="C938" s="801"/>
      <c r="D938" s="801"/>
      <c r="E938" s="802"/>
      <c r="F938" s="802"/>
      <c r="G938" s="803"/>
      <c r="H938" s="803"/>
      <c r="I938" s="995"/>
      <c r="J938" s="801"/>
      <c r="K938" s="801"/>
      <c r="L938" s="890"/>
      <c r="M938" s="801"/>
      <c r="N938" s="801"/>
      <c r="O938" s="801"/>
      <c r="P938" s="890"/>
      <c r="Q938" s="801"/>
      <c r="R938" s="801"/>
      <c r="S938" s="801"/>
      <c r="T938" s="801"/>
      <c r="U938" s="801"/>
      <c r="V938" s="801"/>
      <c r="W938" s="801"/>
      <c r="X938" s="801"/>
      <c r="Y938" s="801"/>
      <c r="Z938" s="801"/>
    </row>
    <row r="939" spans="1:26" ht="15.75" customHeight="1">
      <c r="A939" s="801"/>
      <c r="B939" s="801"/>
      <c r="C939" s="801"/>
      <c r="D939" s="801"/>
      <c r="E939" s="802"/>
      <c r="F939" s="802"/>
      <c r="G939" s="803"/>
      <c r="H939" s="803"/>
      <c r="I939" s="995"/>
      <c r="J939" s="801"/>
      <c r="K939" s="801"/>
      <c r="L939" s="890"/>
      <c r="M939" s="801"/>
      <c r="N939" s="801"/>
      <c r="O939" s="801"/>
      <c r="P939" s="890"/>
      <c r="Q939" s="801"/>
      <c r="R939" s="801"/>
      <c r="S939" s="801"/>
      <c r="T939" s="801"/>
      <c r="U939" s="801"/>
      <c r="V939" s="801"/>
      <c r="W939" s="801"/>
      <c r="X939" s="801"/>
      <c r="Y939" s="801"/>
      <c r="Z939" s="801"/>
    </row>
    <row r="940" spans="1:26" ht="15.75" customHeight="1">
      <c r="A940" s="801"/>
      <c r="B940" s="801"/>
      <c r="C940" s="801"/>
      <c r="D940" s="801"/>
      <c r="E940" s="802"/>
      <c r="F940" s="802"/>
      <c r="G940" s="803"/>
      <c r="H940" s="803"/>
      <c r="I940" s="995"/>
      <c r="J940" s="801"/>
      <c r="K940" s="801"/>
      <c r="L940" s="890"/>
      <c r="M940" s="801"/>
      <c r="N940" s="801"/>
      <c r="O940" s="801"/>
      <c r="P940" s="890"/>
      <c r="Q940" s="801"/>
      <c r="R940" s="801"/>
      <c r="S940" s="801"/>
      <c r="T940" s="801"/>
      <c r="U940" s="801"/>
      <c r="V940" s="801"/>
      <c r="W940" s="801"/>
      <c r="X940" s="801"/>
      <c r="Y940" s="801"/>
      <c r="Z940" s="801"/>
    </row>
    <row r="941" spans="1:26" ht="15.75" customHeight="1">
      <c r="A941" s="801"/>
      <c r="B941" s="801"/>
      <c r="C941" s="801"/>
      <c r="D941" s="801"/>
      <c r="E941" s="802"/>
      <c r="F941" s="802"/>
      <c r="G941" s="803"/>
      <c r="H941" s="803"/>
      <c r="I941" s="995"/>
      <c r="J941" s="801"/>
      <c r="K941" s="801"/>
      <c r="L941" s="890"/>
      <c r="M941" s="801"/>
      <c r="N941" s="801"/>
      <c r="O941" s="801"/>
      <c r="P941" s="890"/>
      <c r="Q941" s="801"/>
      <c r="R941" s="801"/>
      <c r="S941" s="801"/>
      <c r="T941" s="801"/>
      <c r="U941" s="801"/>
      <c r="V941" s="801"/>
      <c r="W941" s="801"/>
      <c r="X941" s="801"/>
      <c r="Y941" s="801"/>
      <c r="Z941" s="801"/>
    </row>
    <row r="942" spans="1:26" ht="15.75" customHeight="1">
      <c r="A942" s="801"/>
      <c r="B942" s="801"/>
      <c r="C942" s="801"/>
      <c r="D942" s="801"/>
      <c r="E942" s="802"/>
      <c r="F942" s="802"/>
      <c r="G942" s="803"/>
      <c r="H942" s="803"/>
      <c r="I942" s="995"/>
      <c r="J942" s="801"/>
      <c r="K942" s="801"/>
      <c r="L942" s="890"/>
      <c r="M942" s="801"/>
      <c r="N942" s="801"/>
      <c r="O942" s="801"/>
      <c r="P942" s="890"/>
      <c r="Q942" s="801"/>
      <c r="R942" s="801"/>
      <c r="S942" s="801"/>
      <c r="T942" s="801"/>
      <c r="U942" s="801"/>
      <c r="V942" s="801"/>
      <c r="W942" s="801"/>
      <c r="X942" s="801"/>
      <c r="Y942" s="801"/>
      <c r="Z942" s="801"/>
    </row>
    <row r="943" spans="1:26" ht="15.75" customHeight="1">
      <c r="A943" s="801"/>
      <c r="B943" s="801"/>
      <c r="C943" s="801"/>
      <c r="D943" s="801"/>
      <c r="E943" s="802"/>
      <c r="F943" s="802"/>
      <c r="G943" s="803"/>
      <c r="H943" s="803"/>
      <c r="I943" s="995"/>
      <c r="J943" s="801"/>
      <c r="K943" s="801"/>
      <c r="L943" s="890"/>
      <c r="M943" s="801"/>
      <c r="N943" s="801"/>
      <c r="O943" s="801"/>
      <c r="P943" s="890"/>
      <c r="Q943" s="801"/>
      <c r="R943" s="801"/>
      <c r="S943" s="801"/>
      <c r="T943" s="801"/>
      <c r="U943" s="801"/>
      <c r="V943" s="801"/>
      <c r="W943" s="801"/>
      <c r="X943" s="801"/>
      <c r="Y943" s="801"/>
      <c r="Z943" s="801"/>
    </row>
    <row r="944" spans="1:26" ht="15.75" customHeight="1">
      <c r="A944" s="801"/>
      <c r="B944" s="801"/>
      <c r="C944" s="801"/>
      <c r="D944" s="801"/>
      <c r="E944" s="802"/>
      <c r="F944" s="802"/>
      <c r="G944" s="803"/>
      <c r="H944" s="803"/>
      <c r="I944" s="995"/>
      <c r="J944" s="801"/>
      <c r="K944" s="801"/>
      <c r="L944" s="890"/>
      <c r="M944" s="801"/>
      <c r="N944" s="801"/>
      <c r="O944" s="801"/>
      <c r="P944" s="890"/>
      <c r="Q944" s="801"/>
      <c r="R944" s="801"/>
      <c r="S944" s="801"/>
      <c r="T944" s="801"/>
      <c r="U944" s="801"/>
      <c r="V944" s="801"/>
      <c r="W944" s="801"/>
      <c r="X944" s="801"/>
      <c r="Y944" s="801"/>
      <c r="Z944" s="801"/>
    </row>
    <row r="945" spans="1:26" ht="15.75" customHeight="1">
      <c r="A945" s="801"/>
      <c r="B945" s="801"/>
      <c r="C945" s="801"/>
      <c r="D945" s="801"/>
      <c r="E945" s="802"/>
      <c r="F945" s="802"/>
      <c r="G945" s="803"/>
      <c r="H945" s="803"/>
      <c r="I945" s="995"/>
      <c r="J945" s="801"/>
      <c r="K945" s="801"/>
      <c r="L945" s="890"/>
      <c r="M945" s="801"/>
      <c r="N945" s="801"/>
      <c r="O945" s="801"/>
      <c r="P945" s="890"/>
      <c r="Q945" s="801"/>
      <c r="R945" s="801"/>
      <c r="S945" s="801"/>
      <c r="T945" s="801"/>
      <c r="U945" s="801"/>
      <c r="V945" s="801"/>
      <c r="W945" s="801"/>
      <c r="X945" s="801"/>
      <c r="Y945" s="801"/>
      <c r="Z945" s="801"/>
    </row>
    <row r="946" spans="1:26" ht="15.75" customHeight="1">
      <c r="A946" s="801"/>
      <c r="B946" s="801"/>
      <c r="C946" s="801"/>
      <c r="D946" s="801"/>
      <c r="E946" s="802"/>
      <c r="F946" s="802"/>
      <c r="G946" s="803"/>
      <c r="H946" s="803"/>
      <c r="I946" s="995"/>
      <c r="J946" s="801"/>
      <c r="K946" s="801"/>
      <c r="L946" s="890"/>
      <c r="M946" s="801"/>
      <c r="N946" s="801"/>
      <c r="O946" s="801"/>
      <c r="P946" s="890"/>
      <c r="Q946" s="801"/>
      <c r="R946" s="801"/>
      <c r="S946" s="801"/>
      <c r="T946" s="801"/>
      <c r="U946" s="801"/>
      <c r="V946" s="801"/>
      <c r="W946" s="801"/>
      <c r="X946" s="801"/>
      <c r="Y946" s="801"/>
      <c r="Z946" s="801"/>
    </row>
    <row r="947" spans="1:26" ht="15.75" customHeight="1">
      <c r="A947" s="801"/>
      <c r="B947" s="801"/>
      <c r="C947" s="801"/>
      <c r="D947" s="801"/>
      <c r="E947" s="802"/>
      <c r="F947" s="802"/>
      <c r="G947" s="803"/>
      <c r="H947" s="803"/>
      <c r="I947" s="995"/>
      <c r="J947" s="801"/>
      <c r="K947" s="801"/>
      <c r="L947" s="890"/>
      <c r="M947" s="801"/>
      <c r="N947" s="801"/>
      <c r="O947" s="801"/>
      <c r="P947" s="890"/>
      <c r="Q947" s="801"/>
      <c r="R947" s="801"/>
      <c r="S947" s="801"/>
      <c r="T947" s="801"/>
      <c r="U947" s="801"/>
      <c r="V947" s="801"/>
      <c r="W947" s="801"/>
      <c r="X947" s="801"/>
      <c r="Y947" s="801"/>
      <c r="Z947" s="801"/>
    </row>
    <row r="948" spans="1:26" ht="15.75" customHeight="1">
      <c r="A948" s="801"/>
      <c r="B948" s="801"/>
      <c r="C948" s="801"/>
      <c r="D948" s="801"/>
      <c r="E948" s="802"/>
      <c r="F948" s="802"/>
      <c r="G948" s="803"/>
      <c r="H948" s="803"/>
      <c r="I948" s="995"/>
      <c r="J948" s="801"/>
      <c r="K948" s="801"/>
      <c r="L948" s="890"/>
      <c r="M948" s="801"/>
      <c r="N948" s="801"/>
      <c r="O948" s="801"/>
      <c r="P948" s="890"/>
      <c r="Q948" s="801"/>
      <c r="R948" s="801"/>
      <c r="S948" s="801"/>
      <c r="T948" s="801"/>
      <c r="U948" s="801"/>
      <c r="V948" s="801"/>
      <c r="W948" s="801"/>
      <c r="X948" s="801"/>
      <c r="Y948" s="801"/>
      <c r="Z948" s="801"/>
    </row>
    <row r="949" spans="1:26" ht="15.75" customHeight="1">
      <c r="A949" s="801"/>
      <c r="B949" s="801"/>
      <c r="C949" s="801"/>
      <c r="D949" s="801"/>
      <c r="E949" s="802"/>
      <c r="F949" s="802"/>
      <c r="G949" s="803"/>
      <c r="H949" s="803"/>
      <c r="I949" s="995"/>
      <c r="J949" s="801"/>
      <c r="K949" s="801"/>
      <c r="L949" s="890"/>
      <c r="M949" s="801"/>
      <c r="N949" s="801"/>
      <c r="O949" s="801"/>
      <c r="P949" s="890"/>
      <c r="Q949" s="801"/>
      <c r="R949" s="801"/>
      <c r="S949" s="801"/>
      <c r="T949" s="801"/>
      <c r="U949" s="801"/>
      <c r="V949" s="801"/>
      <c r="W949" s="801"/>
      <c r="X949" s="801"/>
      <c r="Y949" s="801"/>
      <c r="Z949" s="801"/>
    </row>
    <row r="950" spans="1:26" ht="15.75" customHeight="1">
      <c r="A950" s="801"/>
      <c r="B950" s="801"/>
      <c r="C950" s="801"/>
      <c r="D950" s="801"/>
      <c r="E950" s="802"/>
      <c r="F950" s="802"/>
      <c r="G950" s="803"/>
      <c r="H950" s="803"/>
      <c r="I950" s="995"/>
      <c r="J950" s="801"/>
      <c r="K950" s="801"/>
      <c r="L950" s="890"/>
      <c r="M950" s="801"/>
      <c r="N950" s="801"/>
      <c r="O950" s="801"/>
      <c r="P950" s="890"/>
      <c r="Q950" s="801"/>
      <c r="R950" s="801"/>
      <c r="S950" s="801"/>
      <c r="T950" s="801"/>
      <c r="U950" s="801"/>
      <c r="V950" s="801"/>
      <c r="W950" s="801"/>
      <c r="X950" s="801"/>
      <c r="Y950" s="801"/>
      <c r="Z950" s="801"/>
    </row>
    <row r="951" spans="1:26" ht="15.75" customHeight="1">
      <c r="A951" s="801"/>
      <c r="B951" s="801"/>
      <c r="C951" s="801"/>
      <c r="D951" s="801"/>
      <c r="E951" s="802"/>
      <c r="F951" s="802"/>
      <c r="G951" s="803"/>
      <c r="H951" s="803"/>
      <c r="I951" s="995"/>
      <c r="J951" s="801"/>
      <c r="K951" s="801"/>
      <c r="L951" s="890"/>
      <c r="M951" s="801"/>
      <c r="N951" s="801"/>
      <c r="O951" s="801"/>
      <c r="P951" s="890"/>
      <c r="Q951" s="801"/>
      <c r="R951" s="801"/>
      <c r="S951" s="801"/>
      <c r="T951" s="801"/>
      <c r="U951" s="801"/>
      <c r="V951" s="801"/>
      <c r="W951" s="801"/>
      <c r="X951" s="801"/>
      <c r="Y951" s="801"/>
      <c r="Z951" s="801"/>
    </row>
    <row r="952" spans="1:26" ht="15.75" customHeight="1">
      <c r="A952" s="801"/>
      <c r="B952" s="801"/>
      <c r="C952" s="801"/>
      <c r="D952" s="801"/>
      <c r="E952" s="802"/>
      <c r="F952" s="802"/>
      <c r="G952" s="803"/>
      <c r="H952" s="803"/>
      <c r="I952" s="995"/>
      <c r="J952" s="801"/>
      <c r="K952" s="801"/>
      <c r="L952" s="890"/>
      <c r="M952" s="801"/>
      <c r="N952" s="801"/>
      <c r="O952" s="801"/>
      <c r="P952" s="890"/>
      <c r="Q952" s="801"/>
      <c r="R952" s="801"/>
      <c r="S952" s="801"/>
      <c r="T952" s="801"/>
      <c r="U952" s="801"/>
      <c r="V952" s="801"/>
      <c r="W952" s="801"/>
      <c r="X952" s="801"/>
      <c r="Y952" s="801"/>
      <c r="Z952" s="801"/>
    </row>
    <row r="953" spans="1:26" ht="15.75" customHeight="1">
      <c r="A953" s="801"/>
      <c r="B953" s="801"/>
      <c r="C953" s="801"/>
      <c r="D953" s="801"/>
      <c r="E953" s="802"/>
      <c r="F953" s="802"/>
      <c r="G953" s="803"/>
      <c r="H953" s="803"/>
      <c r="I953" s="995"/>
      <c r="J953" s="801"/>
      <c r="K953" s="801"/>
      <c r="L953" s="890"/>
      <c r="M953" s="801"/>
      <c r="N953" s="801"/>
      <c r="O953" s="801"/>
      <c r="P953" s="890"/>
      <c r="Q953" s="801"/>
      <c r="R953" s="801"/>
      <c r="S953" s="801"/>
      <c r="T953" s="801"/>
      <c r="U953" s="801"/>
      <c r="V953" s="801"/>
      <c r="W953" s="801"/>
      <c r="X953" s="801"/>
      <c r="Y953" s="801"/>
      <c r="Z953" s="801"/>
    </row>
    <row r="954" spans="1:26" ht="15.75" customHeight="1">
      <c r="A954" s="801"/>
      <c r="B954" s="801"/>
      <c r="C954" s="801"/>
      <c r="D954" s="801"/>
      <c r="E954" s="802"/>
      <c r="F954" s="802"/>
      <c r="G954" s="803"/>
      <c r="H954" s="803"/>
      <c r="I954" s="995"/>
      <c r="J954" s="801"/>
      <c r="K954" s="801"/>
      <c r="L954" s="890"/>
      <c r="M954" s="801"/>
      <c r="N954" s="801"/>
      <c r="O954" s="801"/>
      <c r="P954" s="890"/>
      <c r="Q954" s="801"/>
      <c r="R954" s="801"/>
      <c r="S954" s="801"/>
      <c r="T954" s="801"/>
      <c r="U954" s="801"/>
      <c r="V954" s="801"/>
      <c r="W954" s="801"/>
      <c r="X954" s="801"/>
      <c r="Y954" s="801"/>
      <c r="Z954" s="801"/>
    </row>
    <row r="955" spans="1:26" ht="15.75" customHeight="1">
      <c r="A955" s="801"/>
      <c r="B955" s="801"/>
      <c r="C955" s="801"/>
      <c r="D955" s="801"/>
      <c r="E955" s="802"/>
      <c r="F955" s="802"/>
      <c r="G955" s="803"/>
      <c r="H955" s="803"/>
      <c r="I955" s="995"/>
      <c r="J955" s="801"/>
      <c r="K955" s="801"/>
      <c r="L955" s="890"/>
      <c r="M955" s="801"/>
      <c r="N955" s="801"/>
      <c r="O955" s="801"/>
      <c r="P955" s="890"/>
      <c r="Q955" s="801"/>
      <c r="R955" s="801"/>
      <c r="S955" s="801"/>
      <c r="T955" s="801"/>
      <c r="U955" s="801"/>
      <c r="V955" s="801"/>
      <c r="W955" s="801"/>
      <c r="X955" s="801"/>
      <c r="Y955" s="801"/>
      <c r="Z955" s="801"/>
    </row>
    <row r="956" spans="1:26" ht="15.75" customHeight="1">
      <c r="A956" s="801"/>
      <c r="B956" s="801"/>
      <c r="C956" s="801"/>
      <c r="D956" s="801"/>
      <c r="E956" s="802"/>
      <c r="F956" s="802"/>
      <c r="G956" s="803"/>
      <c r="H956" s="803"/>
      <c r="I956" s="995"/>
      <c r="J956" s="801"/>
      <c r="K956" s="801"/>
      <c r="L956" s="890"/>
      <c r="M956" s="801"/>
      <c r="N956" s="801"/>
      <c r="O956" s="801"/>
      <c r="P956" s="890"/>
      <c r="Q956" s="801"/>
      <c r="R956" s="801"/>
      <c r="S956" s="801"/>
      <c r="T956" s="801"/>
      <c r="U956" s="801"/>
      <c r="V956" s="801"/>
      <c r="W956" s="801"/>
      <c r="X956" s="801"/>
      <c r="Y956" s="801"/>
      <c r="Z956" s="801"/>
    </row>
    <row r="957" spans="1:26" ht="15.75" customHeight="1">
      <c r="A957" s="801"/>
      <c r="B957" s="801"/>
      <c r="C957" s="801"/>
      <c r="D957" s="801"/>
      <c r="E957" s="802"/>
      <c r="F957" s="802"/>
      <c r="G957" s="803"/>
      <c r="H957" s="803"/>
      <c r="I957" s="995"/>
      <c r="J957" s="801"/>
      <c r="K957" s="801"/>
      <c r="L957" s="890"/>
      <c r="M957" s="801"/>
      <c r="N957" s="801"/>
      <c r="O957" s="801"/>
      <c r="P957" s="890"/>
      <c r="Q957" s="801"/>
      <c r="R957" s="801"/>
      <c r="S957" s="801"/>
      <c r="T957" s="801"/>
      <c r="U957" s="801"/>
      <c r="V957" s="801"/>
      <c r="W957" s="801"/>
      <c r="X957" s="801"/>
      <c r="Y957" s="801"/>
      <c r="Z957" s="801"/>
    </row>
    <row r="958" spans="1:26" ht="15.75" customHeight="1">
      <c r="A958" s="801"/>
      <c r="B958" s="801"/>
      <c r="C958" s="801"/>
      <c r="D958" s="801"/>
      <c r="E958" s="802"/>
      <c r="F958" s="802"/>
      <c r="G958" s="803"/>
      <c r="H958" s="803"/>
      <c r="I958" s="995"/>
      <c r="J958" s="801"/>
      <c r="K958" s="801"/>
      <c r="L958" s="890"/>
      <c r="M958" s="801"/>
      <c r="N958" s="801"/>
      <c r="O958" s="801"/>
      <c r="P958" s="890"/>
      <c r="Q958" s="801"/>
      <c r="R958" s="801"/>
      <c r="S958" s="801"/>
      <c r="T958" s="801"/>
      <c r="U958" s="801"/>
      <c r="V958" s="801"/>
      <c r="W958" s="801"/>
      <c r="X958" s="801"/>
      <c r="Y958" s="801"/>
      <c r="Z958" s="801"/>
    </row>
    <row r="959" spans="1:26" ht="15.75" customHeight="1">
      <c r="A959" s="801"/>
      <c r="B959" s="801"/>
      <c r="C959" s="801"/>
      <c r="D959" s="801"/>
      <c r="E959" s="802"/>
      <c r="F959" s="802"/>
      <c r="G959" s="803"/>
      <c r="H959" s="803"/>
      <c r="I959" s="995"/>
      <c r="J959" s="801"/>
      <c r="K959" s="801"/>
      <c r="L959" s="890"/>
      <c r="M959" s="801"/>
      <c r="N959" s="801"/>
      <c r="O959" s="801"/>
      <c r="P959" s="890"/>
      <c r="Q959" s="801"/>
      <c r="R959" s="801"/>
      <c r="S959" s="801"/>
      <c r="T959" s="801"/>
      <c r="U959" s="801"/>
      <c r="V959" s="801"/>
      <c r="W959" s="801"/>
      <c r="X959" s="801"/>
      <c r="Y959" s="801"/>
      <c r="Z959" s="801"/>
    </row>
    <row r="960" spans="1:26" ht="15.75" customHeight="1">
      <c r="A960" s="801"/>
      <c r="B960" s="801"/>
      <c r="C960" s="801"/>
      <c r="D960" s="801"/>
      <c r="E960" s="802"/>
      <c r="F960" s="802"/>
      <c r="G960" s="803"/>
      <c r="H960" s="803"/>
      <c r="I960" s="995"/>
      <c r="J960" s="801"/>
      <c r="K960" s="801"/>
      <c r="L960" s="890"/>
      <c r="M960" s="801"/>
      <c r="N960" s="801"/>
      <c r="O960" s="801"/>
      <c r="P960" s="890"/>
      <c r="Q960" s="801"/>
      <c r="R960" s="801"/>
      <c r="S960" s="801"/>
      <c r="T960" s="801"/>
      <c r="U960" s="801"/>
      <c r="V960" s="801"/>
      <c r="W960" s="801"/>
      <c r="X960" s="801"/>
      <c r="Y960" s="801"/>
      <c r="Z960" s="801"/>
    </row>
    <row r="961" spans="1:26" ht="15.75" customHeight="1">
      <c r="A961" s="801"/>
      <c r="B961" s="801"/>
      <c r="C961" s="801"/>
      <c r="D961" s="801"/>
      <c r="E961" s="802"/>
      <c r="F961" s="802"/>
      <c r="G961" s="803"/>
      <c r="H961" s="803"/>
      <c r="I961" s="995"/>
      <c r="J961" s="801"/>
      <c r="K961" s="801"/>
      <c r="L961" s="890"/>
      <c r="M961" s="801"/>
      <c r="N961" s="801"/>
      <c r="O961" s="801"/>
      <c r="P961" s="890"/>
      <c r="Q961" s="801"/>
      <c r="R961" s="801"/>
      <c r="S961" s="801"/>
      <c r="T961" s="801"/>
      <c r="U961" s="801"/>
      <c r="V961" s="801"/>
      <c r="W961" s="801"/>
      <c r="X961" s="801"/>
      <c r="Y961" s="801"/>
      <c r="Z961" s="801"/>
    </row>
    <row r="962" spans="1:26" ht="15.75" customHeight="1">
      <c r="A962" s="801"/>
      <c r="B962" s="801"/>
      <c r="C962" s="801"/>
      <c r="D962" s="801"/>
      <c r="E962" s="802"/>
      <c r="F962" s="802"/>
      <c r="G962" s="803"/>
      <c r="H962" s="803"/>
      <c r="I962" s="995"/>
      <c r="J962" s="801"/>
      <c r="K962" s="801"/>
      <c r="L962" s="890"/>
      <c r="M962" s="801"/>
      <c r="N962" s="801"/>
      <c r="O962" s="801"/>
      <c r="P962" s="890"/>
      <c r="Q962" s="801"/>
      <c r="R962" s="801"/>
      <c r="S962" s="801"/>
      <c r="T962" s="801"/>
      <c r="U962" s="801"/>
      <c r="V962" s="801"/>
      <c r="W962" s="801"/>
      <c r="X962" s="801"/>
      <c r="Y962" s="801"/>
      <c r="Z962" s="801"/>
    </row>
    <row r="963" spans="1:26" ht="15.75" customHeight="1">
      <c r="A963" s="801"/>
      <c r="B963" s="801"/>
      <c r="C963" s="801"/>
      <c r="D963" s="801"/>
      <c r="E963" s="802"/>
      <c r="F963" s="802"/>
      <c r="G963" s="803"/>
      <c r="H963" s="803"/>
      <c r="I963" s="995"/>
      <c r="J963" s="801"/>
      <c r="K963" s="801"/>
      <c r="L963" s="890"/>
      <c r="M963" s="801"/>
      <c r="N963" s="801"/>
      <c r="O963" s="801"/>
      <c r="P963" s="890"/>
      <c r="Q963" s="801"/>
      <c r="R963" s="801"/>
      <c r="S963" s="801"/>
      <c r="T963" s="801"/>
      <c r="U963" s="801"/>
      <c r="V963" s="801"/>
      <c r="W963" s="801"/>
      <c r="X963" s="801"/>
      <c r="Y963" s="801"/>
      <c r="Z963" s="801"/>
    </row>
    <row r="964" spans="1:26" ht="15.75" customHeight="1">
      <c r="A964" s="801"/>
      <c r="B964" s="801"/>
      <c r="C964" s="801"/>
      <c r="D964" s="801"/>
      <c r="E964" s="802"/>
      <c r="F964" s="802"/>
      <c r="G964" s="803"/>
      <c r="H964" s="803"/>
      <c r="I964" s="995"/>
      <c r="J964" s="801"/>
      <c r="K964" s="801"/>
      <c r="L964" s="890"/>
      <c r="M964" s="801"/>
      <c r="N964" s="801"/>
      <c r="O964" s="801"/>
      <c r="P964" s="890"/>
      <c r="Q964" s="801"/>
      <c r="R964" s="801"/>
      <c r="S964" s="801"/>
      <c r="T964" s="801"/>
      <c r="U964" s="801"/>
      <c r="V964" s="801"/>
      <c r="W964" s="801"/>
      <c r="X964" s="801"/>
      <c r="Y964" s="801"/>
      <c r="Z964" s="801"/>
    </row>
    <row r="965" spans="1:26" ht="15.75" customHeight="1">
      <c r="A965" s="801"/>
      <c r="B965" s="801"/>
      <c r="C965" s="801"/>
      <c r="D965" s="801"/>
      <c r="E965" s="802"/>
      <c r="F965" s="802"/>
      <c r="G965" s="803"/>
      <c r="H965" s="803"/>
      <c r="I965" s="995"/>
      <c r="J965" s="801"/>
      <c r="K965" s="801"/>
      <c r="L965" s="890"/>
      <c r="M965" s="801"/>
      <c r="N965" s="801"/>
      <c r="O965" s="801"/>
      <c r="P965" s="890"/>
      <c r="Q965" s="801"/>
      <c r="R965" s="801"/>
      <c r="S965" s="801"/>
      <c r="T965" s="801"/>
      <c r="U965" s="801"/>
      <c r="V965" s="801"/>
      <c r="W965" s="801"/>
      <c r="X965" s="801"/>
      <c r="Y965" s="801"/>
      <c r="Z965" s="801"/>
    </row>
    <row r="966" spans="1:26" ht="15.75" customHeight="1">
      <c r="A966" s="801"/>
      <c r="B966" s="801"/>
      <c r="C966" s="801"/>
      <c r="D966" s="801"/>
      <c r="E966" s="802"/>
      <c r="F966" s="802"/>
      <c r="G966" s="803"/>
      <c r="H966" s="803"/>
      <c r="I966" s="995"/>
      <c r="J966" s="801"/>
      <c r="K966" s="801"/>
      <c r="L966" s="890"/>
      <c r="M966" s="801"/>
      <c r="N966" s="801"/>
      <c r="O966" s="801"/>
      <c r="P966" s="890"/>
      <c r="Q966" s="801"/>
      <c r="R966" s="801"/>
      <c r="S966" s="801"/>
      <c r="T966" s="801"/>
      <c r="U966" s="801"/>
      <c r="V966" s="801"/>
      <c r="W966" s="801"/>
      <c r="X966" s="801"/>
      <c r="Y966" s="801"/>
      <c r="Z966" s="801"/>
    </row>
    <row r="967" spans="1:26" ht="15.75" customHeight="1">
      <c r="A967" s="801"/>
      <c r="B967" s="801"/>
      <c r="C967" s="801"/>
      <c r="D967" s="801"/>
      <c r="E967" s="802"/>
      <c r="F967" s="802"/>
      <c r="G967" s="803"/>
      <c r="H967" s="803"/>
      <c r="I967" s="995"/>
      <c r="J967" s="801"/>
      <c r="K967" s="801"/>
      <c r="L967" s="890"/>
      <c r="M967" s="801"/>
      <c r="N967" s="801"/>
      <c r="O967" s="801"/>
      <c r="P967" s="890"/>
      <c r="Q967" s="801"/>
      <c r="R967" s="801"/>
      <c r="S967" s="801"/>
      <c r="T967" s="801"/>
      <c r="U967" s="801"/>
      <c r="V967" s="801"/>
      <c r="W967" s="801"/>
      <c r="X967" s="801"/>
      <c r="Y967" s="801"/>
      <c r="Z967" s="801"/>
    </row>
    <row r="968" spans="1:26" ht="15.75" customHeight="1">
      <c r="A968" s="801"/>
      <c r="B968" s="801"/>
      <c r="C968" s="801"/>
      <c r="D968" s="801"/>
      <c r="E968" s="802"/>
      <c r="F968" s="802"/>
      <c r="G968" s="803"/>
      <c r="H968" s="803"/>
      <c r="I968" s="995"/>
      <c r="J968" s="801"/>
      <c r="K968" s="801"/>
      <c r="L968" s="890"/>
      <c r="M968" s="801"/>
      <c r="N968" s="801"/>
      <c r="O968" s="801"/>
      <c r="P968" s="890"/>
      <c r="Q968" s="801"/>
      <c r="R968" s="801"/>
      <c r="S968" s="801"/>
      <c r="T968" s="801"/>
      <c r="U968" s="801"/>
      <c r="V968" s="801"/>
      <c r="W968" s="801"/>
      <c r="X968" s="801"/>
      <c r="Y968" s="801"/>
      <c r="Z968" s="801"/>
    </row>
    <row r="969" spans="1:26" ht="15.75" customHeight="1">
      <c r="A969" s="801"/>
      <c r="B969" s="801"/>
      <c r="C969" s="801"/>
      <c r="D969" s="801"/>
      <c r="E969" s="802"/>
      <c r="F969" s="802"/>
      <c r="G969" s="803"/>
      <c r="H969" s="803"/>
      <c r="I969" s="995"/>
      <c r="J969" s="801"/>
      <c r="K969" s="801"/>
      <c r="L969" s="890"/>
      <c r="M969" s="801"/>
      <c r="N969" s="801"/>
      <c r="O969" s="801"/>
      <c r="P969" s="890"/>
      <c r="Q969" s="801"/>
      <c r="R969" s="801"/>
      <c r="S969" s="801"/>
      <c r="T969" s="801"/>
      <c r="U969" s="801"/>
      <c r="V969" s="801"/>
      <c r="W969" s="801"/>
      <c r="X969" s="801"/>
      <c r="Y969" s="801"/>
      <c r="Z969" s="801"/>
    </row>
    <row r="970" spans="1:26" ht="15.75" customHeight="1">
      <c r="A970" s="801"/>
      <c r="B970" s="801"/>
      <c r="C970" s="801"/>
      <c r="D970" s="801"/>
      <c r="E970" s="802"/>
      <c r="F970" s="802"/>
      <c r="G970" s="803"/>
      <c r="H970" s="803"/>
      <c r="I970" s="995"/>
      <c r="J970" s="801"/>
      <c r="K970" s="801"/>
      <c r="L970" s="890"/>
      <c r="M970" s="801"/>
      <c r="N970" s="801"/>
      <c r="O970" s="801"/>
      <c r="P970" s="890"/>
      <c r="Q970" s="801"/>
      <c r="R970" s="801"/>
      <c r="S970" s="801"/>
      <c r="T970" s="801"/>
      <c r="U970" s="801"/>
      <c r="V970" s="801"/>
      <c r="W970" s="801"/>
      <c r="X970" s="801"/>
      <c r="Y970" s="801"/>
      <c r="Z970" s="801"/>
    </row>
    <row r="971" spans="1:26" ht="15.75" customHeight="1">
      <c r="A971" s="801"/>
      <c r="B971" s="801"/>
      <c r="C971" s="801"/>
      <c r="D971" s="801"/>
      <c r="E971" s="802"/>
      <c r="F971" s="802"/>
      <c r="G971" s="803"/>
      <c r="H971" s="803"/>
      <c r="I971" s="995"/>
      <c r="J971" s="801"/>
      <c r="K971" s="801"/>
      <c r="L971" s="890"/>
      <c r="M971" s="801"/>
      <c r="N971" s="801"/>
      <c r="O971" s="801"/>
      <c r="P971" s="890"/>
      <c r="Q971" s="801"/>
      <c r="R971" s="801"/>
      <c r="S971" s="801"/>
      <c r="T971" s="801"/>
      <c r="U971" s="801"/>
      <c r="V971" s="801"/>
      <c r="W971" s="801"/>
      <c r="X971" s="801"/>
      <c r="Y971" s="801"/>
      <c r="Z971" s="801"/>
    </row>
    <row r="972" spans="1:26" ht="15.75" customHeight="1">
      <c r="A972" s="801"/>
      <c r="B972" s="801"/>
      <c r="C972" s="801"/>
      <c r="D972" s="801"/>
      <c r="E972" s="802"/>
      <c r="F972" s="802"/>
      <c r="G972" s="803"/>
      <c r="H972" s="803"/>
      <c r="I972" s="995"/>
      <c r="J972" s="801"/>
      <c r="K972" s="801"/>
      <c r="L972" s="890"/>
      <c r="M972" s="801"/>
      <c r="N972" s="801"/>
      <c r="O972" s="801"/>
      <c r="P972" s="890"/>
      <c r="Q972" s="801"/>
      <c r="R972" s="801"/>
      <c r="S972" s="801"/>
      <c r="T972" s="801"/>
      <c r="U972" s="801"/>
      <c r="V972" s="801"/>
      <c r="W972" s="801"/>
      <c r="X972" s="801"/>
      <c r="Y972" s="801"/>
      <c r="Z972" s="801"/>
    </row>
    <row r="973" spans="1:26" ht="15.75" customHeight="1">
      <c r="A973" s="801"/>
      <c r="B973" s="801"/>
      <c r="C973" s="801"/>
      <c r="D973" s="801"/>
      <c r="E973" s="802"/>
      <c r="F973" s="802"/>
      <c r="G973" s="803"/>
      <c r="H973" s="803"/>
      <c r="I973" s="995"/>
      <c r="J973" s="801"/>
      <c r="K973" s="801"/>
      <c r="L973" s="890"/>
      <c r="M973" s="801"/>
      <c r="N973" s="801"/>
      <c r="O973" s="801"/>
      <c r="P973" s="890"/>
      <c r="Q973" s="801"/>
      <c r="R973" s="801"/>
      <c r="S973" s="801"/>
      <c r="T973" s="801"/>
      <c r="U973" s="801"/>
      <c r="V973" s="801"/>
      <c r="W973" s="801"/>
      <c r="X973" s="801"/>
      <c r="Y973" s="801"/>
      <c r="Z973" s="801"/>
    </row>
    <row r="974" spans="1:26" ht="15.75" customHeight="1">
      <c r="A974" s="801"/>
      <c r="B974" s="801"/>
      <c r="C974" s="801"/>
      <c r="D974" s="801"/>
      <c r="E974" s="802"/>
      <c r="F974" s="802"/>
      <c r="G974" s="803"/>
      <c r="H974" s="803"/>
      <c r="I974" s="995"/>
      <c r="J974" s="801"/>
      <c r="K974" s="801"/>
      <c r="L974" s="890"/>
      <c r="M974" s="801"/>
      <c r="N974" s="801"/>
      <c r="O974" s="801"/>
      <c r="P974" s="890"/>
      <c r="Q974" s="801"/>
      <c r="R974" s="801"/>
      <c r="S974" s="801"/>
      <c r="T974" s="801"/>
      <c r="U974" s="801"/>
      <c r="V974" s="801"/>
      <c r="W974" s="801"/>
      <c r="X974" s="801"/>
      <c r="Y974" s="801"/>
      <c r="Z974" s="801"/>
    </row>
    <row r="975" spans="1:26" ht="15.75" customHeight="1">
      <c r="A975" s="801"/>
      <c r="B975" s="801"/>
      <c r="C975" s="801"/>
      <c r="D975" s="801"/>
      <c r="E975" s="802"/>
      <c r="F975" s="802"/>
      <c r="G975" s="803"/>
      <c r="H975" s="803"/>
      <c r="I975" s="995"/>
      <c r="J975" s="801"/>
      <c r="K975" s="801"/>
      <c r="L975" s="890"/>
      <c r="M975" s="801"/>
      <c r="N975" s="801"/>
      <c r="O975" s="801"/>
      <c r="P975" s="890"/>
      <c r="Q975" s="801"/>
      <c r="R975" s="801"/>
      <c r="S975" s="801"/>
      <c r="T975" s="801"/>
      <c r="U975" s="801"/>
      <c r="V975" s="801"/>
      <c r="W975" s="801"/>
      <c r="X975" s="801"/>
      <c r="Y975" s="801"/>
      <c r="Z975" s="801"/>
    </row>
    <row r="976" spans="1:26" ht="15.75" customHeight="1">
      <c r="A976" s="801"/>
      <c r="B976" s="801"/>
      <c r="C976" s="801"/>
      <c r="D976" s="801"/>
      <c r="E976" s="802"/>
      <c r="F976" s="802"/>
      <c r="G976" s="803"/>
      <c r="H976" s="803"/>
      <c r="I976" s="995"/>
      <c r="J976" s="801"/>
      <c r="K976" s="801"/>
      <c r="L976" s="890"/>
      <c r="M976" s="801"/>
      <c r="N976" s="801"/>
      <c r="O976" s="801"/>
      <c r="P976" s="890"/>
      <c r="Q976" s="801"/>
      <c r="R976" s="801"/>
      <c r="S976" s="801"/>
      <c r="T976" s="801"/>
      <c r="U976" s="801"/>
      <c r="V976" s="801"/>
      <c r="W976" s="801"/>
      <c r="X976" s="801"/>
      <c r="Y976" s="801"/>
      <c r="Z976" s="801"/>
    </row>
    <row r="977" spans="1:26" ht="15.75" customHeight="1">
      <c r="A977" s="801"/>
      <c r="B977" s="801"/>
      <c r="C977" s="801"/>
      <c r="D977" s="801"/>
      <c r="E977" s="802"/>
      <c r="F977" s="802"/>
      <c r="G977" s="803"/>
      <c r="H977" s="803"/>
      <c r="I977" s="995"/>
      <c r="J977" s="801"/>
      <c r="K977" s="801"/>
      <c r="L977" s="890"/>
      <c r="M977" s="801"/>
      <c r="N977" s="801"/>
      <c r="O977" s="801"/>
      <c r="P977" s="890"/>
      <c r="Q977" s="801"/>
      <c r="R977" s="801"/>
      <c r="S977" s="801"/>
      <c r="T977" s="801"/>
      <c r="U977" s="801"/>
      <c r="V977" s="801"/>
      <c r="W977" s="801"/>
      <c r="X977" s="801"/>
      <c r="Y977" s="801"/>
      <c r="Z977" s="801"/>
    </row>
    <row r="978" spans="1:26" ht="15.75" customHeight="1">
      <c r="A978" s="801"/>
      <c r="B978" s="801"/>
      <c r="C978" s="801"/>
      <c r="D978" s="801"/>
      <c r="E978" s="802"/>
      <c r="F978" s="802"/>
      <c r="G978" s="803"/>
      <c r="H978" s="803"/>
      <c r="I978" s="995"/>
      <c r="J978" s="801"/>
      <c r="K978" s="801"/>
      <c r="L978" s="890"/>
      <c r="M978" s="801"/>
      <c r="N978" s="801"/>
      <c r="O978" s="801"/>
      <c r="P978" s="890"/>
      <c r="Q978" s="801"/>
      <c r="R978" s="801"/>
      <c r="S978" s="801"/>
      <c r="T978" s="801"/>
      <c r="U978" s="801"/>
      <c r="V978" s="801"/>
      <c r="W978" s="801"/>
      <c r="X978" s="801"/>
      <c r="Y978" s="801"/>
      <c r="Z978" s="801"/>
    </row>
    <row r="979" spans="1:26" ht="15.75" customHeight="1">
      <c r="A979" s="801"/>
      <c r="B979" s="801"/>
      <c r="C979" s="801"/>
      <c r="D979" s="801"/>
      <c r="E979" s="802"/>
      <c r="F979" s="802"/>
      <c r="G979" s="803"/>
      <c r="H979" s="803"/>
      <c r="I979" s="995"/>
      <c r="J979" s="801"/>
      <c r="K979" s="801"/>
      <c r="L979" s="890"/>
      <c r="M979" s="801"/>
      <c r="N979" s="801"/>
      <c r="O979" s="801"/>
      <c r="P979" s="890"/>
      <c r="Q979" s="801"/>
      <c r="R979" s="801"/>
      <c r="S979" s="801"/>
      <c r="T979" s="801"/>
      <c r="U979" s="801"/>
      <c r="V979" s="801"/>
      <c r="W979" s="801"/>
      <c r="X979" s="801"/>
      <c r="Y979" s="801"/>
      <c r="Z979" s="801"/>
    </row>
    <row r="980" spans="1:26" ht="15.75" customHeight="1">
      <c r="A980" s="801"/>
      <c r="B980" s="801"/>
      <c r="C980" s="801"/>
      <c r="D980" s="801"/>
      <c r="E980" s="802"/>
      <c r="F980" s="802"/>
      <c r="G980" s="803"/>
      <c r="H980" s="803"/>
      <c r="I980" s="995"/>
      <c r="J980" s="801"/>
      <c r="K980" s="801"/>
      <c r="L980" s="890"/>
      <c r="M980" s="801"/>
      <c r="N980" s="801"/>
      <c r="O980" s="801"/>
      <c r="P980" s="890"/>
      <c r="Q980" s="801"/>
      <c r="R980" s="801"/>
      <c r="S980" s="801"/>
      <c r="T980" s="801"/>
      <c r="U980" s="801"/>
      <c r="V980" s="801"/>
      <c r="W980" s="801"/>
      <c r="X980" s="801"/>
      <c r="Y980" s="801"/>
      <c r="Z980" s="801"/>
    </row>
    <row r="981" spans="1:26" ht="15.75" customHeight="1">
      <c r="A981" s="801"/>
      <c r="B981" s="801"/>
      <c r="C981" s="801"/>
      <c r="D981" s="801"/>
      <c r="E981" s="802"/>
      <c r="F981" s="802"/>
      <c r="G981" s="803"/>
      <c r="H981" s="803"/>
      <c r="I981" s="995"/>
      <c r="J981" s="801"/>
      <c r="K981" s="801"/>
      <c r="L981" s="890"/>
      <c r="M981" s="801"/>
      <c r="N981" s="801"/>
      <c r="O981" s="801"/>
      <c r="P981" s="890"/>
      <c r="Q981" s="801"/>
      <c r="R981" s="801"/>
      <c r="S981" s="801"/>
      <c r="T981" s="801"/>
      <c r="U981" s="801"/>
      <c r="V981" s="801"/>
      <c r="W981" s="801"/>
      <c r="X981" s="801"/>
      <c r="Y981" s="801"/>
      <c r="Z981" s="801"/>
    </row>
    <row r="982" spans="1:26" ht="15.75" customHeight="1">
      <c r="A982" s="801"/>
      <c r="B982" s="801"/>
      <c r="C982" s="801"/>
      <c r="D982" s="801"/>
      <c r="E982" s="802"/>
      <c r="F982" s="802"/>
      <c r="G982" s="803"/>
      <c r="H982" s="803"/>
      <c r="I982" s="995"/>
      <c r="J982" s="801"/>
      <c r="K982" s="801"/>
      <c r="L982" s="890"/>
      <c r="M982" s="801"/>
      <c r="N982" s="801"/>
      <c r="O982" s="801"/>
      <c r="P982" s="890"/>
      <c r="Q982" s="801"/>
      <c r="R982" s="801"/>
      <c r="S982" s="801"/>
      <c r="T982" s="801"/>
      <c r="U982" s="801"/>
      <c r="V982" s="801"/>
      <c r="W982" s="801"/>
      <c r="X982" s="801"/>
      <c r="Y982" s="801"/>
      <c r="Z982" s="801"/>
    </row>
    <row r="983" spans="1:26" ht="15.75" customHeight="1">
      <c r="A983" s="801"/>
      <c r="B983" s="801"/>
      <c r="C983" s="801"/>
      <c r="D983" s="801"/>
      <c r="E983" s="802"/>
      <c r="F983" s="802"/>
      <c r="G983" s="803"/>
      <c r="H983" s="803"/>
      <c r="I983" s="995"/>
      <c r="J983" s="801"/>
      <c r="K983" s="801"/>
      <c r="L983" s="890"/>
      <c r="M983" s="801"/>
      <c r="N983" s="801"/>
      <c r="O983" s="801"/>
      <c r="P983" s="890"/>
      <c r="Q983" s="801"/>
      <c r="R983" s="801"/>
      <c r="S983" s="801"/>
      <c r="T983" s="801"/>
      <c r="U983" s="801"/>
      <c r="V983" s="801"/>
      <c r="W983" s="801"/>
      <c r="X983" s="801"/>
      <c r="Y983" s="801"/>
      <c r="Z983" s="801"/>
    </row>
    <row r="984" spans="1:26" ht="15.75" customHeight="1">
      <c r="A984" s="801"/>
      <c r="B984" s="801"/>
      <c r="C984" s="801"/>
      <c r="D984" s="801"/>
      <c r="E984" s="802"/>
      <c r="F984" s="802"/>
      <c r="G984" s="803"/>
      <c r="H984" s="803"/>
      <c r="I984" s="995"/>
      <c r="J984" s="801"/>
      <c r="K984" s="801"/>
      <c r="L984" s="890"/>
      <c r="M984" s="801"/>
      <c r="N984" s="801"/>
      <c r="O984" s="801"/>
      <c r="P984" s="890"/>
      <c r="Q984" s="801"/>
      <c r="R984" s="801"/>
      <c r="S984" s="801"/>
      <c r="T984" s="801"/>
      <c r="U984" s="801"/>
      <c r="V984" s="801"/>
      <c r="W984" s="801"/>
      <c r="X984" s="801"/>
      <c r="Y984" s="801"/>
      <c r="Z984" s="801"/>
    </row>
    <row r="985" spans="1:26" ht="15.75" customHeight="1">
      <c r="A985" s="801"/>
      <c r="B985" s="801"/>
      <c r="C985" s="801"/>
      <c r="D985" s="801"/>
      <c r="E985" s="802"/>
      <c r="F985" s="802"/>
      <c r="G985" s="803"/>
      <c r="H985" s="803"/>
      <c r="I985" s="995"/>
      <c r="J985" s="801"/>
      <c r="K985" s="801"/>
      <c r="L985" s="890"/>
      <c r="M985" s="801"/>
      <c r="N985" s="801"/>
      <c r="O985" s="801"/>
      <c r="P985" s="890"/>
      <c r="Q985" s="801"/>
      <c r="R985" s="801"/>
      <c r="S985" s="801"/>
      <c r="T985" s="801"/>
      <c r="U985" s="801"/>
      <c r="V985" s="801"/>
      <c r="W985" s="801"/>
      <c r="X985" s="801"/>
      <c r="Y985" s="801"/>
      <c r="Z985" s="801"/>
    </row>
    <row r="986" spans="1:26" ht="15.75" customHeight="1">
      <c r="A986" s="801"/>
      <c r="B986" s="801"/>
      <c r="C986" s="801"/>
      <c r="D986" s="801"/>
      <c r="E986" s="802"/>
      <c r="F986" s="802"/>
      <c r="G986" s="803"/>
      <c r="H986" s="803"/>
      <c r="I986" s="995"/>
      <c r="J986" s="801"/>
      <c r="K986" s="801"/>
      <c r="L986" s="890"/>
      <c r="M986" s="801"/>
      <c r="N986" s="801"/>
      <c r="O986" s="801"/>
      <c r="P986" s="890"/>
      <c r="Q986" s="801"/>
      <c r="R986" s="801"/>
      <c r="S986" s="801"/>
      <c r="T986" s="801"/>
      <c r="U986" s="801"/>
      <c r="V986" s="801"/>
      <c r="W986" s="801"/>
      <c r="X986" s="801"/>
      <c r="Y986" s="801"/>
      <c r="Z986" s="801"/>
    </row>
    <row r="987" spans="1:26" ht="15.75" customHeight="1">
      <c r="A987" s="801"/>
      <c r="B987" s="801"/>
      <c r="C987" s="801"/>
      <c r="D987" s="801"/>
      <c r="E987" s="802"/>
      <c r="F987" s="802"/>
      <c r="G987" s="803"/>
      <c r="H987" s="803"/>
      <c r="I987" s="995"/>
      <c r="J987" s="801"/>
      <c r="K987" s="801"/>
      <c r="L987" s="890"/>
      <c r="M987" s="801"/>
      <c r="N987" s="801"/>
      <c r="O987" s="801"/>
      <c r="P987" s="890"/>
      <c r="Q987" s="801"/>
      <c r="R987" s="801"/>
      <c r="S987" s="801"/>
      <c r="T987" s="801"/>
      <c r="U987" s="801"/>
      <c r="V987" s="801"/>
      <c r="W987" s="801"/>
      <c r="X987" s="801"/>
      <c r="Y987" s="801"/>
      <c r="Z987" s="801"/>
    </row>
    <row r="988" spans="1:26" ht="15.75" customHeight="1">
      <c r="A988" s="801"/>
      <c r="B988" s="801"/>
      <c r="C988" s="801"/>
      <c r="D988" s="801"/>
      <c r="E988" s="802"/>
      <c r="F988" s="802"/>
      <c r="G988" s="803"/>
      <c r="H988" s="803"/>
      <c r="I988" s="995"/>
      <c r="J988" s="801"/>
      <c r="K988" s="801"/>
      <c r="L988" s="890"/>
      <c r="M988" s="801"/>
      <c r="N988" s="801"/>
      <c r="O988" s="801"/>
      <c r="P988" s="890"/>
      <c r="Q988" s="801"/>
      <c r="R988" s="801"/>
      <c r="S988" s="801"/>
      <c r="T988" s="801"/>
      <c r="U988" s="801"/>
      <c r="V988" s="801"/>
      <c r="W988" s="801"/>
      <c r="X988" s="801"/>
      <c r="Y988" s="801"/>
      <c r="Z988" s="801"/>
    </row>
    <row r="989" spans="1:26" ht="15.75" customHeight="1">
      <c r="A989" s="801"/>
      <c r="B989" s="801"/>
      <c r="C989" s="801"/>
      <c r="D989" s="801"/>
      <c r="E989" s="802"/>
      <c r="F989" s="802"/>
      <c r="G989" s="803"/>
      <c r="H989" s="803"/>
      <c r="I989" s="995"/>
      <c r="J989" s="801"/>
      <c r="K989" s="801"/>
      <c r="L989" s="890"/>
      <c r="M989" s="801"/>
      <c r="N989" s="801"/>
      <c r="O989" s="801"/>
      <c r="P989" s="890"/>
      <c r="Q989" s="801"/>
      <c r="R989" s="801"/>
      <c r="S989" s="801"/>
      <c r="T989" s="801"/>
      <c r="U989" s="801"/>
      <c r="V989" s="801"/>
      <c r="W989" s="801"/>
      <c r="X989" s="801"/>
      <c r="Y989" s="801"/>
      <c r="Z989" s="801"/>
    </row>
    <row r="990" spans="1:26" ht="15.75" customHeight="1">
      <c r="A990" s="801"/>
      <c r="B990" s="801"/>
      <c r="C990" s="801"/>
      <c r="D990" s="801"/>
      <c r="E990" s="802"/>
      <c r="F990" s="802"/>
      <c r="G990" s="803"/>
      <c r="H990" s="803"/>
      <c r="I990" s="995"/>
      <c r="J990" s="801"/>
      <c r="K990" s="801"/>
      <c r="L990" s="890"/>
      <c r="M990" s="801"/>
      <c r="N990" s="801"/>
      <c r="O990" s="801"/>
      <c r="P990" s="890"/>
      <c r="Q990" s="801"/>
      <c r="R990" s="801"/>
      <c r="S990" s="801"/>
      <c r="T990" s="801"/>
      <c r="U990" s="801"/>
      <c r="V990" s="801"/>
      <c r="W990" s="801"/>
      <c r="X990" s="801"/>
      <c r="Y990" s="801"/>
      <c r="Z990" s="801"/>
    </row>
    <row r="991" spans="1:26" ht="15.75" customHeight="1">
      <c r="A991" s="801"/>
      <c r="B991" s="801"/>
      <c r="C991" s="801"/>
      <c r="D991" s="801"/>
      <c r="E991" s="802"/>
      <c r="F991" s="802"/>
      <c r="G991" s="803"/>
      <c r="H991" s="803"/>
      <c r="I991" s="995"/>
      <c r="J991" s="801"/>
      <c r="K991" s="801"/>
      <c r="L991" s="890"/>
      <c r="M991" s="801"/>
      <c r="N991" s="801"/>
      <c r="O991" s="801"/>
      <c r="P991" s="890"/>
      <c r="Q991" s="801"/>
      <c r="R991" s="801"/>
      <c r="S991" s="801"/>
      <c r="T991" s="801"/>
      <c r="U991" s="801"/>
      <c r="V991" s="801"/>
      <c r="W991" s="801"/>
      <c r="X991" s="801"/>
      <c r="Y991" s="801"/>
      <c r="Z991" s="801"/>
    </row>
    <row r="992" spans="1:26" ht="15.75" customHeight="1">
      <c r="A992" s="801"/>
      <c r="B992" s="801"/>
      <c r="C992" s="801"/>
      <c r="D992" s="801"/>
      <c r="E992" s="802"/>
      <c r="F992" s="802"/>
      <c r="G992" s="803"/>
      <c r="H992" s="803"/>
      <c r="I992" s="995"/>
      <c r="J992" s="801"/>
      <c r="K992" s="801"/>
      <c r="L992" s="890"/>
      <c r="M992" s="801"/>
      <c r="N992" s="801"/>
      <c r="O992" s="801"/>
      <c r="P992" s="890"/>
      <c r="Q992" s="801"/>
      <c r="R992" s="801"/>
      <c r="S992" s="801"/>
      <c r="T992" s="801"/>
      <c r="U992" s="801"/>
      <c r="V992" s="801"/>
      <c r="W992" s="801"/>
      <c r="X992" s="801"/>
      <c r="Y992" s="801"/>
      <c r="Z992" s="801"/>
    </row>
    <row r="993" spans="1:26" ht="15.75" customHeight="1">
      <c r="A993" s="801"/>
      <c r="B993" s="801"/>
      <c r="C993" s="801"/>
      <c r="D993" s="801"/>
      <c r="E993" s="802"/>
      <c r="F993" s="802"/>
      <c r="G993" s="803"/>
      <c r="H993" s="803"/>
      <c r="I993" s="995"/>
      <c r="J993" s="801"/>
      <c r="K993" s="801"/>
      <c r="L993" s="890"/>
      <c r="M993" s="801"/>
      <c r="N993" s="801"/>
      <c r="O993" s="801"/>
      <c r="P993" s="890"/>
      <c r="Q993" s="801"/>
      <c r="R993" s="801"/>
      <c r="S993" s="801"/>
      <c r="T993" s="801"/>
      <c r="U993" s="801"/>
      <c r="V993" s="801"/>
      <c r="W993" s="801"/>
      <c r="X993" s="801"/>
      <c r="Y993" s="801"/>
      <c r="Z993" s="801"/>
    </row>
    <row r="994" spans="1:26" ht="15.75" customHeight="1">
      <c r="A994" s="801"/>
      <c r="B994" s="801"/>
      <c r="C994" s="801"/>
      <c r="D994" s="801"/>
      <c r="E994" s="802"/>
      <c r="F994" s="802"/>
      <c r="G994" s="803"/>
      <c r="H994" s="803"/>
      <c r="I994" s="995"/>
      <c r="J994" s="801"/>
      <c r="K994" s="801"/>
      <c r="L994" s="890"/>
      <c r="M994" s="801"/>
      <c r="N994" s="801"/>
      <c r="O994" s="801"/>
      <c r="P994" s="890"/>
      <c r="Q994" s="801"/>
      <c r="R994" s="801"/>
      <c r="S994" s="801"/>
      <c r="T994" s="801"/>
      <c r="U994" s="801"/>
      <c r="V994" s="801"/>
      <c r="W994" s="801"/>
      <c r="X994" s="801"/>
      <c r="Y994" s="801"/>
      <c r="Z994" s="801"/>
    </row>
    <row r="995" spans="1:26" ht="15.75" customHeight="1">
      <c r="A995" s="801"/>
      <c r="B995" s="801"/>
      <c r="C995" s="801"/>
      <c r="D995" s="801"/>
      <c r="E995" s="802"/>
      <c r="F995" s="802"/>
      <c r="G995" s="803"/>
      <c r="H995" s="803"/>
      <c r="I995" s="995"/>
      <c r="J995" s="801"/>
      <c r="K995" s="801"/>
      <c r="L995" s="890"/>
      <c r="M995" s="801"/>
      <c r="N995" s="801"/>
      <c r="O995" s="801"/>
      <c r="P995" s="890"/>
      <c r="Q995" s="801"/>
      <c r="R995" s="801"/>
      <c r="S995" s="801"/>
      <c r="T995" s="801"/>
      <c r="U995" s="801"/>
      <c r="V995" s="801"/>
      <c r="W995" s="801"/>
      <c r="X995" s="801"/>
      <c r="Y995" s="801"/>
      <c r="Z995" s="801"/>
    </row>
    <row r="996" spans="1:26" ht="15.75" customHeight="1">
      <c r="A996" s="801"/>
      <c r="B996" s="801"/>
      <c r="C996" s="801"/>
      <c r="D996" s="801"/>
      <c r="E996" s="802"/>
      <c r="F996" s="802"/>
      <c r="G996" s="803"/>
      <c r="H996" s="803"/>
      <c r="I996" s="995"/>
      <c r="J996" s="801"/>
      <c r="K996" s="801"/>
      <c r="L996" s="890"/>
      <c r="M996" s="801"/>
      <c r="N996" s="801"/>
      <c r="O996" s="801"/>
      <c r="P996" s="890"/>
      <c r="Q996" s="801"/>
      <c r="R996" s="801"/>
      <c r="S996" s="801"/>
      <c r="T996" s="801"/>
      <c r="U996" s="801"/>
      <c r="V996" s="801"/>
      <c r="W996" s="801"/>
      <c r="X996" s="801"/>
      <c r="Y996" s="801"/>
      <c r="Z996" s="801"/>
    </row>
    <row r="997" spans="1:26" ht="15.75" customHeight="1">
      <c r="A997" s="801"/>
      <c r="B997" s="801"/>
      <c r="C997" s="801"/>
      <c r="D997" s="801"/>
      <c r="E997" s="802"/>
      <c r="F997" s="802"/>
      <c r="G997" s="803"/>
      <c r="H997" s="803"/>
      <c r="I997" s="995"/>
      <c r="J997" s="801"/>
      <c r="K997" s="801"/>
      <c r="L997" s="890"/>
      <c r="M997" s="801"/>
      <c r="N997" s="801"/>
      <c r="O997" s="801"/>
      <c r="P997" s="890"/>
      <c r="Q997" s="801"/>
      <c r="R997" s="801"/>
      <c r="S997" s="801"/>
      <c r="T997" s="801"/>
      <c r="U997" s="801"/>
      <c r="V997" s="801"/>
      <c r="W997" s="801"/>
      <c r="X997" s="801"/>
      <c r="Y997" s="801"/>
      <c r="Z997" s="801"/>
    </row>
    <row r="998" spans="1:26" ht="15.75" customHeight="1">
      <c r="A998" s="801"/>
      <c r="B998" s="801"/>
      <c r="C998" s="801"/>
      <c r="D998" s="801"/>
      <c r="E998" s="802"/>
      <c r="F998" s="802"/>
      <c r="G998" s="803"/>
      <c r="H998" s="803"/>
      <c r="I998" s="995"/>
      <c r="J998" s="801"/>
      <c r="K998" s="801"/>
      <c r="L998" s="890"/>
      <c r="M998" s="801"/>
      <c r="N998" s="801"/>
      <c r="O998" s="801"/>
      <c r="P998" s="890"/>
      <c r="Q998" s="801"/>
      <c r="R998" s="801"/>
      <c r="S998" s="801"/>
      <c r="T998" s="801"/>
      <c r="U998" s="801"/>
      <c r="V998" s="801"/>
      <c r="W998" s="801"/>
      <c r="X998" s="801"/>
      <c r="Y998" s="801"/>
      <c r="Z998" s="801"/>
    </row>
    <row r="999" spans="1:26" ht="15.75" customHeight="1">
      <c r="A999" s="801"/>
      <c r="B999" s="801"/>
      <c r="C999" s="801"/>
      <c r="D999" s="801"/>
      <c r="E999" s="802"/>
      <c r="F999" s="802"/>
      <c r="G999" s="803"/>
      <c r="H999" s="803"/>
      <c r="I999" s="995"/>
      <c r="J999" s="801"/>
      <c r="K999" s="801"/>
      <c r="L999" s="890"/>
      <c r="M999" s="801"/>
      <c r="N999" s="801"/>
      <c r="O999" s="801"/>
      <c r="P999" s="890"/>
      <c r="Q999" s="801"/>
      <c r="R999" s="801"/>
      <c r="S999" s="801"/>
      <c r="T999" s="801"/>
      <c r="U999" s="801"/>
      <c r="V999" s="801"/>
      <c r="W999" s="801"/>
      <c r="X999" s="801"/>
      <c r="Y999" s="801"/>
      <c r="Z999" s="801"/>
    </row>
    <row r="1000" spans="1:26" ht="15.75" customHeight="1">
      <c r="A1000" s="801"/>
      <c r="B1000" s="801"/>
      <c r="C1000" s="801"/>
      <c r="D1000" s="801"/>
      <c r="E1000" s="802"/>
      <c r="F1000" s="802"/>
      <c r="G1000" s="803"/>
      <c r="H1000" s="803"/>
      <c r="I1000" s="995"/>
      <c r="J1000" s="801"/>
      <c r="K1000" s="801"/>
      <c r="L1000" s="890"/>
      <c r="M1000" s="801"/>
      <c r="N1000" s="801"/>
      <c r="O1000" s="801"/>
      <c r="P1000" s="890"/>
      <c r="Q1000" s="801"/>
      <c r="R1000" s="801"/>
      <c r="S1000" s="801"/>
      <c r="T1000" s="801"/>
      <c r="U1000" s="801"/>
      <c r="V1000" s="801"/>
      <c r="W1000" s="801"/>
      <c r="X1000" s="801"/>
      <c r="Y1000" s="801"/>
      <c r="Z1000" s="801"/>
    </row>
  </sheetData>
  <mergeCells count="14">
    <mergeCell ref="B47:C47"/>
    <mergeCell ref="B48:C48"/>
    <mergeCell ref="A50:D50"/>
    <mergeCell ref="P8:P9"/>
    <mergeCell ref="A21:B21"/>
    <mergeCell ref="B32:C32"/>
    <mergeCell ref="A33:B33"/>
    <mergeCell ref="B38:C38"/>
    <mergeCell ref="A40:B40"/>
    <mergeCell ref="I8:J8"/>
    <mergeCell ref="M8:N8"/>
    <mergeCell ref="B13:C13"/>
    <mergeCell ref="G14:K14"/>
    <mergeCell ref="I19:J19"/>
  </mergeCells>
  <printOptions horizontalCentered="1"/>
  <pageMargins left="0.21" right="0" top="1" bottom="0.5" header="0" footer="0"/>
  <pageSetup paperSize="9" pageOrder="overThenDown" orientation="landscape"/>
  <headerFooter>
    <oddHeader>&amp;RAPPENDIX 1B Revised as @ 25 October 2006 Page &amp;P of 3</oddHeader>
    <oddFooter>&amp;R&amp;F-&amp;A-&amp;D,&amp;T</oddFooter>
  </headerFooter>
  <rowBreaks count="1" manualBreakCount="1">
    <brk id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4296875" defaultRowHeight="15" customHeight="1"/>
  <cols>
    <col min="1" max="1" width="5.36328125" customWidth="1"/>
    <col min="2" max="2" width="22.90625" customWidth="1"/>
    <col min="3" max="3" width="23" customWidth="1"/>
    <col min="4" max="4" width="11.6328125" customWidth="1"/>
    <col min="5" max="5" width="12.36328125" customWidth="1"/>
    <col min="6" max="6" width="13" customWidth="1"/>
    <col min="7" max="7" width="12.36328125" hidden="1" customWidth="1"/>
    <col min="8" max="8" width="11.08984375" customWidth="1"/>
    <col min="9" max="9" width="12" customWidth="1"/>
    <col min="10" max="10" width="25.36328125" customWidth="1"/>
    <col min="11" max="11" width="12.90625" hidden="1" customWidth="1"/>
    <col min="12" max="12" width="12.08984375" hidden="1" customWidth="1"/>
    <col min="13" max="13" width="9.6328125" hidden="1" customWidth="1"/>
    <col min="14" max="14" width="15" hidden="1" customWidth="1"/>
    <col min="15" max="18" width="15.6328125" customWidth="1"/>
    <col min="19" max="20" width="12.6328125" customWidth="1"/>
    <col min="21" max="22" width="8.6328125" hidden="1" customWidth="1"/>
    <col min="23" max="23" width="10.36328125" hidden="1" customWidth="1"/>
    <col min="24" max="24" width="8.6328125" hidden="1" customWidth="1"/>
    <col min="25" max="26" width="8.6328125" customWidth="1"/>
  </cols>
  <sheetData>
    <row r="1" spans="1:26" ht="12.75" customHeight="1">
      <c r="A1" s="625" t="s">
        <v>337</v>
      </c>
      <c r="B1" s="625"/>
      <c r="S1" s="746"/>
      <c r="T1" s="714" t="s">
        <v>516</v>
      </c>
      <c r="W1" s="747"/>
    </row>
    <row r="2" spans="1:26" ht="12.75" customHeight="1">
      <c r="A2" s="626" t="s">
        <v>338</v>
      </c>
      <c r="B2" s="626"/>
      <c r="C2" s="626"/>
      <c r="S2" s="746"/>
      <c r="W2" s="747"/>
    </row>
    <row r="3" spans="1:26" ht="12.75" customHeight="1">
      <c r="K3" s="713"/>
      <c r="L3" s="713"/>
      <c r="M3" s="714"/>
      <c r="S3" s="746"/>
      <c r="W3" s="747"/>
    </row>
    <row r="4" spans="1:26" ht="12.75" customHeight="1">
      <c r="A4" s="627"/>
      <c r="B4" s="627"/>
      <c r="C4" s="627"/>
      <c r="D4" s="627" t="s">
        <v>517</v>
      </c>
      <c r="E4" s="627"/>
      <c r="F4" s="627"/>
      <c r="G4" s="627" t="s">
        <v>517</v>
      </c>
      <c r="H4" s="627"/>
      <c r="I4" s="627"/>
      <c r="J4" s="627"/>
      <c r="K4" s="627" t="s">
        <v>517</v>
      </c>
      <c r="L4" s="627" t="s">
        <v>517</v>
      </c>
      <c r="M4" s="627" t="s">
        <v>517</v>
      </c>
      <c r="N4" s="627" t="s">
        <v>517</v>
      </c>
      <c r="O4" s="627"/>
      <c r="P4" s="627"/>
      <c r="Q4" s="627"/>
      <c r="R4" s="627"/>
      <c r="S4" s="748"/>
      <c r="T4" s="627"/>
      <c r="U4" s="627" t="s">
        <v>517</v>
      </c>
      <c r="V4" s="627" t="s">
        <v>517</v>
      </c>
      <c r="W4" s="627" t="s">
        <v>517</v>
      </c>
      <c r="X4" s="627" t="s">
        <v>517</v>
      </c>
      <c r="Y4" s="627"/>
      <c r="Z4" s="627"/>
    </row>
    <row r="5" spans="1:26" ht="17.25" customHeight="1">
      <c r="A5" s="628" t="s">
        <v>5</v>
      </c>
      <c r="B5" s="628" t="s">
        <v>339</v>
      </c>
      <c r="C5" s="629" t="s">
        <v>340</v>
      </c>
      <c r="D5" s="630" t="s">
        <v>346</v>
      </c>
      <c r="E5" s="628" t="s">
        <v>341</v>
      </c>
      <c r="F5" s="628" t="s">
        <v>342</v>
      </c>
      <c r="G5" s="629" t="s">
        <v>518</v>
      </c>
      <c r="H5" s="1422" t="s">
        <v>347</v>
      </c>
      <c r="I5" s="1423"/>
      <c r="J5" s="628" t="s">
        <v>348</v>
      </c>
      <c r="K5" s="715" t="s">
        <v>343</v>
      </c>
      <c r="L5" s="715" t="s">
        <v>343</v>
      </c>
      <c r="M5" s="715" t="s">
        <v>354</v>
      </c>
      <c r="N5" s="715" t="s">
        <v>519</v>
      </c>
      <c r="O5" s="1424" t="s">
        <v>349</v>
      </c>
      <c r="P5" s="1392"/>
      <c r="Q5" s="1392"/>
      <c r="R5" s="1423"/>
      <c r="S5" s="1425" t="s">
        <v>350</v>
      </c>
      <c r="T5" s="1426"/>
      <c r="U5" s="1427" t="s">
        <v>520</v>
      </c>
      <c r="V5" s="1426"/>
      <c r="W5" s="1424" t="s">
        <v>521</v>
      </c>
      <c r="X5" s="1423"/>
      <c r="Y5" s="737"/>
      <c r="Z5" s="737"/>
    </row>
    <row r="6" spans="1:26" ht="17.25" customHeight="1">
      <c r="A6" s="631"/>
      <c r="B6" s="631"/>
      <c r="C6" s="631"/>
      <c r="D6" s="632" t="s">
        <v>355</v>
      </c>
      <c r="E6" s="631"/>
      <c r="F6" s="631"/>
      <c r="G6" s="631" t="s">
        <v>522</v>
      </c>
      <c r="H6" s="631" t="s">
        <v>356</v>
      </c>
      <c r="I6" s="631" t="s">
        <v>357</v>
      </c>
      <c r="J6" s="631"/>
      <c r="K6" s="716" t="s">
        <v>523</v>
      </c>
      <c r="L6" s="716" t="s">
        <v>524</v>
      </c>
      <c r="M6" s="716" t="s">
        <v>363</v>
      </c>
      <c r="N6" s="716"/>
      <c r="O6" s="717" t="s">
        <v>525</v>
      </c>
      <c r="P6" s="717" t="s">
        <v>526</v>
      </c>
      <c r="Q6" s="1424" t="s">
        <v>360</v>
      </c>
      <c r="R6" s="1423"/>
      <c r="S6" s="749"/>
      <c r="T6" s="750"/>
      <c r="U6" s="751"/>
      <c r="V6" s="750"/>
      <c r="W6" s="1389" t="s">
        <v>527</v>
      </c>
      <c r="X6" s="1390" t="s">
        <v>362</v>
      </c>
      <c r="Y6" s="737"/>
      <c r="Z6" s="737"/>
    </row>
    <row r="7" spans="1:26" ht="16.5" customHeight="1">
      <c r="A7" s="633"/>
      <c r="B7" s="1428" t="s">
        <v>528</v>
      </c>
      <c r="C7" s="1392"/>
      <c r="D7" s="634"/>
      <c r="E7" s="634"/>
      <c r="F7" s="634"/>
      <c r="G7" s="634"/>
      <c r="H7" s="634"/>
      <c r="I7" s="634"/>
      <c r="J7" s="634"/>
      <c r="K7" s="634"/>
      <c r="L7" s="634"/>
      <c r="M7" s="634"/>
      <c r="N7" s="718"/>
      <c r="O7" s="719"/>
      <c r="P7" s="720"/>
      <c r="Q7" s="720"/>
      <c r="R7" s="720"/>
      <c r="S7" s="752"/>
      <c r="T7" s="753"/>
      <c r="U7" s="754"/>
      <c r="V7" s="755"/>
      <c r="W7" s="756"/>
      <c r="X7" s="755"/>
      <c r="Y7" s="737"/>
      <c r="Z7" s="737"/>
    </row>
    <row r="8" spans="1:26" ht="16.5" customHeight="1">
      <c r="A8" s="635">
        <v>1</v>
      </c>
      <c r="B8" s="636" t="s">
        <v>364</v>
      </c>
      <c r="C8" s="637" t="s">
        <v>365</v>
      </c>
      <c r="D8" s="635">
        <v>523</v>
      </c>
      <c r="E8" s="638">
        <v>39096</v>
      </c>
      <c r="F8" s="639" t="s">
        <v>366</v>
      </c>
      <c r="G8" s="638"/>
      <c r="H8" s="640">
        <v>11.5</v>
      </c>
      <c r="I8" s="640">
        <f>H8*D8</f>
        <v>6014.5</v>
      </c>
      <c r="J8" s="636" t="s">
        <v>368</v>
      </c>
      <c r="K8" s="656" t="s">
        <v>366</v>
      </c>
      <c r="L8" s="656" t="s">
        <v>366</v>
      </c>
      <c r="M8" s="688" t="s">
        <v>369</v>
      </c>
      <c r="N8" s="688" t="s">
        <v>380</v>
      </c>
      <c r="O8" s="721">
        <f>combine!X308/12</f>
        <v>32091.324166666702</v>
      </c>
      <c r="P8" s="721">
        <f>combine!AB310</f>
        <v>0</v>
      </c>
      <c r="Q8" s="721">
        <f>P8+H8</f>
        <v>11.5</v>
      </c>
      <c r="R8" s="721">
        <f>Q8*D8</f>
        <v>6014.5</v>
      </c>
      <c r="S8" s="757">
        <v>12</v>
      </c>
      <c r="T8" s="757">
        <f>S8*D8</f>
        <v>6276</v>
      </c>
      <c r="U8" s="1429">
        <f>T8/O8</f>
        <v>0.19556687556442101</v>
      </c>
      <c r="V8" s="1423"/>
      <c r="W8" s="758">
        <f>(S8-H8)/H8</f>
        <v>4.3478260869565202E-2</v>
      </c>
      <c r="X8" s="758">
        <f>(S8-Q8)/Q8</f>
        <v>4.3478260869565202E-2</v>
      </c>
      <c r="Y8" s="737"/>
      <c r="Z8" s="737"/>
    </row>
    <row r="9" spans="1:26" ht="16.5" customHeight="1">
      <c r="A9" s="641">
        <v>2</v>
      </c>
      <c r="B9" s="642" t="s">
        <v>370</v>
      </c>
      <c r="C9" s="643" t="s">
        <v>371</v>
      </c>
      <c r="D9" s="641">
        <v>879</v>
      </c>
      <c r="E9" s="644">
        <v>39122</v>
      </c>
      <c r="F9" s="645" t="s">
        <v>366</v>
      </c>
      <c r="G9" s="644"/>
      <c r="H9" s="646">
        <v>8.5</v>
      </c>
      <c r="I9" s="640">
        <f>H9*D9</f>
        <v>7471.5</v>
      </c>
      <c r="J9" s="654" t="s">
        <v>366</v>
      </c>
      <c r="K9" s="645" t="s">
        <v>366</v>
      </c>
      <c r="L9" s="645" t="s">
        <v>102</v>
      </c>
      <c r="M9" s="722" t="s">
        <v>369</v>
      </c>
      <c r="N9" s="722" t="s">
        <v>380</v>
      </c>
      <c r="O9" s="1430" t="s">
        <v>372</v>
      </c>
      <c r="P9" s="1392"/>
      <c r="Q9" s="1392"/>
      <c r="R9" s="1423"/>
      <c r="S9" s="757">
        <v>9.5</v>
      </c>
      <c r="T9" s="757">
        <f>S9*D9</f>
        <v>8350.5</v>
      </c>
      <c r="U9" s="759"/>
      <c r="V9" s="755"/>
      <c r="W9" s="758">
        <f>(S9-H9)/H9</f>
        <v>0.11764705882352899</v>
      </c>
      <c r="X9" s="758"/>
      <c r="Y9" s="737"/>
      <c r="Z9" s="737"/>
    </row>
    <row r="10" spans="1:26" ht="16.5" customHeight="1">
      <c r="A10" s="641">
        <v>3</v>
      </c>
      <c r="B10" s="642" t="s">
        <v>373</v>
      </c>
      <c r="C10" s="643" t="s">
        <v>374</v>
      </c>
      <c r="D10" s="641">
        <v>310</v>
      </c>
      <c r="E10" s="644">
        <v>39122</v>
      </c>
      <c r="F10" s="645" t="s">
        <v>366</v>
      </c>
      <c r="G10" s="644"/>
      <c r="H10" s="646">
        <v>9.68</v>
      </c>
      <c r="I10" s="640">
        <f>H10*D10</f>
        <v>3000.8</v>
      </c>
      <c r="J10" s="642" t="s">
        <v>375</v>
      </c>
      <c r="K10" s="639" t="s">
        <v>366</v>
      </c>
      <c r="L10" s="639" t="s">
        <v>102</v>
      </c>
      <c r="M10" s="722" t="s">
        <v>376</v>
      </c>
      <c r="N10" s="722" t="s">
        <v>398</v>
      </c>
      <c r="O10" s="721">
        <f>combine!X459/11</f>
        <v>10134.086363636399</v>
      </c>
      <c r="P10" s="721">
        <f>combine!AB461</f>
        <v>0</v>
      </c>
      <c r="Q10" s="721">
        <f>P10+H10</f>
        <v>9.68</v>
      </c>
      <c r="R10" s="721">
        <f>Q10*D10</f>
        <v>3000.8</v>
      </c>
      <c r="S10" s="757">
        <v>10.7</v>
      </c>
      <c r="T10" s="757">
        <f>S10*D10</f>
        <v>3317</v>
      </c>
      <c r="U10" s="759">
        <f>T10/O10</f>
        <v>0.32731120309988898</v>
      </c>
      <c r="V10" s="760" t="s">
        <v>398</v>
      </c>
      <c r="W10" s="758">
        <f>(S10-H10)/H10</f>
        <v>0.105371900826446</v>
      </c>
      <c r="X10" s="758">
        <f>(S10-Q10)/Q10</f>
        <v>0.105371900826446</v>
      </c>
      <c r="Y10" s="737"/>
      <c r="Z10" s="737"/>
    </row>
    <row r="11" spans="1:26" ht="16.5" customHeight="1">
      <c r="A11" s="641">
        <v>4</v>
      </c>
      <c r="B11" s="642" t="s">
        <v>377</v>
      </c>
      <c r="C11" s="643" t="s">
        <v>378</v>
      </c>
      <c r="D11" s="647">
        <v>1053</v>
      </c>
      <c r="E11" s="644">
        <v>39141</v>
      </c>
      <c r="F11" s="641">
        <v>3</v>
      </c>
      <c r="G11" s="644"/>
      <c r="H11" s="646">
        <v>10</v>
      </c>
      <c r="I11" s="640">
        <f>H11*D11</f>
        <v>10530</v>
      </c>
      <c r="J11" s="642" t="s">
        <v>368</v>
      </c>
      <c r="K11" s="722" t="s">
        <v>379</v>
      </c>
      <c r="L11" s="723">
        <v>38869</v>
      </c>
      <c r="M11" s="722" t="s">
        <v>369</v>
      </c>
      <c r="N11" s="722" t="s">
        <v>380</v>
      </c>
      <c r="O11" s="721">
        <f>combine!X246/12</f>
        <v>59061.153333333299</v>
      </c>
      <c r="P11" s="721">
        <f>combine!AB248</f>
        <v>0.517185818296929</v>
      </c>
      <c r="Q11" s="721">
        <f>P11+H11</f>
        <v>10.5171858182969</v>
      </c>
      <c r="R11" s="721">
        <f>Q11*D11</f>
        <v>11074.596666666699</v>
      </c>
      <c r="S11" s="757">
        <v>13</v>
      </c>
      <c r="T11" s="757">
        <f>S11*D11</f>
        <v>13689</v>
      </c>
      <c r="U11" s="1429">
        <f>T11/O11</f>
        <v>0.23177671324400101</v>
      </c>
      <c r="V11" s="1423"/>
      <c r="W11" s="758">
        <f>(S11-H11)/H11</f>
        <v>0.3</v>
      </c>
      <c r="X11" s="758">
        <f>(S11-Q11)/Q11</f>
        <v>0.236072103754569</v>
      </c>
      <c r="Y11" s="737"/>
      <c r="Z11" s="737"/>
    </row>
    <row r="12" spans="1:26" ht="16.5" customHeight="1">
      <c r="A12" s="648">
        <f>A11+1</f>
        <v>5</v>
      </c>
      <c r="B12" s="649" t="s">
        <v>381</v>
      </c>
      <c r="C12" s="650" t="s">
        <v>529</v>
      </c>
      <c r="D12" s="648"/>
      <c r="E12" s="651">
        <v>39141</v>
      </c>
      <c r="F12" s="648">
        <v>2</v>
      </c>
      <c r="G12" s="652"/>
      <c r="H12" s="653" t="s">
        <v>366</v>
      </c>
      <c r="I12" s="662">
        <v>5000</v>
      </c>
      <c r="J12" s="653" t="s">
        <v>366</v>
      </c>
      <c r="K12" s="724" t="s">
        <v>383</v>
      </c>
      <c r="L12" s="725">
        <v>38961</v>
      </c>
      <c r="M12" s="688" t="s">
        <v>369</v>
      </c>
      <c r="N12" s="688" t="s">
        <v>380</v>
      </c>
      <c r="O12" s="1431" t="s">
        <v>372</v>
      </c>
      <c r="P12" s="1432"/>
      <c r="Q12" s="1432"/>
      <c r="R12" s="1433"/>
      <c r="S12" s="761">
        <v>0</v>
      </c>
      <c r="T12" s="762">
        <v>5200</v>
      </c>
      <c r="U12" s="1434" t="s">
        <v>372</v>
      </c>
      <c r="V12" s="1433"/>
      <c r="W12" s="763">
        <f>(T12-I12)/I12</f>
        <v>0.04</v>
      </c>
      <c r="X12" s="763"/>
      <c r="Y12" s="737"/>
      <c r="Z12" s="737"/>
    </row>
    <row r="13" spans="1:26" ht="16.5" customHeight="1">
      <c r="A13" s="648">
        <f>A12+1</f>
        <v>6</v>
      </c>
      <c r="B13" s="642" t="s">
        <v>384</v>
      </c>
      <c r="C13" s="643" t="s">
        <v>385</v>
      </c>
      <c r="D13" s="641" t="s">
        <v>465</v>
      </c>
      <c r="E13" s="644">
        <v>39141</v>
      </c>
      <c r="F13" s="645" t="s">
        <v>366</v>
      </c>
      <c r="G13" s="644"/>
      <c r="H13" s="654" t="s">
        <v>366</v>
      </c>
      <c r="I13" s="646">
        <v>2000</v>
      </c>
      <c r="J13" s="654" t="s">
        <v>366</v>
      </c>
      <c r="K13" s="645" t="s">
        <v>366</v>
      </c>
      <c r="L13" s="645" t="s">
        <v>102</v>
      </c>
      <c r="M13" s="722" t="s">
        <v>369</v>
      </c>
      <c r="N13" s="722" t="s">
        <v>380</v>
      </c>
      <c r="O13" s="1430" t="s">
        <v>372</v>
      </c>
      <c r="P13" s="1392"/>
      <c r="Q13" s="1392"/>
      <c r="R13" s="1423"/>
      <c r="S13" s="764">
        <v>0</v>
      </c>
      <c r="T13" s="757">
        <v>2200</v>
      </c>
      <c r="U13" s="1435" t="s">
        <v>372</v>
      </c>
      <c r="V13" s="1423"/>
      <c r="W13" s="758">
        <f>(T13-I13)/I13</f>
        <v>0.1</v>
      </c>
      <c r="X13" s="758"/>
      <c r="Y13" s="737"/>
      <c r="Z13" s="737"/>
    </row>
    <row r="14" spans="1:26" ht="16.5" customHeight="1">
      <c r="A14" s="648">
        <f>A13+1</f>
        <v>7</v>
      </c>
      <c r="B14" s="642" t="s">
        <v>384</v>
      </c>
      <c r="C14" s="643" t="s">
        <v>386</v>
      </c>
      <c r="D14" s="645" t="s">
        <v>465</v>
      </c>
      <c r="E14" s="644">
        <v>39141</v>
      </c>
      <c r="F14" s="645" t="s">
        <v>366</v>
      </c>
      <c r="G14" s="644"/>
      <c r="H14" s="654" t="s">
        <v>366</v>
      </c>
      <c r="I14" s="646">
        <v>2500</v>
      </c>
      <c r="J14" s="654" t="s">
        <v>366</v>
      </c>
      <c r="K14" s="645" t="s">
        <v>366</v>
      </c>
      <c r="L14" s="645" t="s">
        <v>366</v>
      </c>
      <c r="M14" s="722" t="s">
        <v>369</v>
      </c>
      <c r="N14" s="722" t="s">
        <v>380</v>
      </c>
      <c r="O14" s="1430" t="s">
        <v>372</v>
      </c>
      <c r="P14" s="1392"/>
      <c r="Q14" s="1392"/>
      <c r="R14" s="1423"/>
      <c r="S14" s="764">
        <v>0</v>
      </c>
      <c r="T14" s="757">
        <v>2600</v>
      </c>
      <c r="U14" s="1435" t="s">
        <v>372</v>
      </c>
      <c r="V14" s="1423"/>
      <c r="W14" s="758">
        <f>(T14-I14)/I14</f>
        <v>0.04</v>
      </c>
      <c r="X14" s="758"/>
      <c r="Y14" s="737"/>
      <c r="Z14" s="737"/>
    </row>
    <row r="15" spans="1:26" ht="16.5" customHeight="1">
      <c r="A15" s="648">
        <f>A14+1</f>
        <v>8</v>
      </c>
      <c r="B15" s="642" t="s">
        <v>387</v>
      </c>
      <c r="C15" s="643" t="s">
        <v>388</v>
      </c>
      <c r="D15" s="647">
        <v>1025</v>
      </c>
      <c r="E15" s="644">
        <v>39183</v>
      </c>
      <c r="F15" s="645" t="s">
        <v>366</v>
      </c>
      <c r="G15" s="644"/>
      <c r="H15" s="646">
        <v>14.8</v>
      </c>
      <c r="I15" s="640">
        <f>H15*D15</f>
        <v>15170</v>
      </c>
      <c r="J15" s="642" t="s">
        <v>389</v>
      </c>
      <c r="K15" s="645" t="s">
        <v>366</v>
      </c>
      <c r="L15" s="645" t="s">
        <v>366</v>
      </c>
      <c r="M15" s="722" t="s">
        <v>376</v>
      </c>
      <c r="N15" s="722" t="s">
        <v>380</v>
      </c>
      <c r="O15" s="721">
        <f>combine!X298/12</f>
        <v>556275.33583333297</v>
      </c>
      <c r="P15" s="721">
        <f>combine!AB300</f>
        <v>0</v>
      </c>
      <c r="Q15" s="721">
        <f>P15+H15</f>
        <v>14.8</v>
      </c>
      <c r="R15" s="721">
        <f>Q15*D15</f>
        <v>15170</v>
      </c>
      <c r="S15" s="757">
        <v>15.5</v>
      </c>
      <c r="T15" s="757">
        <f>S15*D15</f>
        <v>15887.5</v>
      </c>
      <c r="U15" s="1429">
        <f>T15/O15</f>
        <v>2.8560496891704899E-2</v>
      </c>
      <c r="V15" s="1423"/>
      <c r="W15" s="758">
        <f>(S15-H15)/H15</f>
        <v>4.7297297297297203E-2</v>
      </c>
      <c r="X15" s="758">
        <f>(S15-Q15)/Q15</f>
        <v>4.7297297297297203E-2</v>
      </c>
      <c r="Y15" s="737"/>
      <c r="Z15" s="737"/>
    </row>
    <row r="16" spans="1:26" ht="16.5" customHeight="1">
      <c r="A16" s="655">
        <f>A15+1</f>
        <v>9</v>
      </c>
      <c r="B16" s="636" t="s">
        <v>390</v>
      </c>
      <c r="C16" s="637" t="s">
        <v>391</v>
      </c>
      <c r="D16" s="635">
        <v>540</v>
      </c>
      <c r="E16" s="638">
        <v>39194</v>
      </c>
      <c r="F16" s="639" t="s">
        <v>366</v>
      </c>
      <c r="G16" s="638"/>
      <c r="H16" s="636" t="s">
        <v>530</v>
      </c>
      <c r="I16" s="640">
        <f>D16*14.5</f>
        <v>7830</v>
      </c>
      <c r="J16" s="636" t="s">
        <v>395</v>
      </c>
      <c r="K16" s="639" t="s">
        <v>366</v>
      </c>
      <c r="L16" s="639" t="s">
        <v>366</v>
      </c>
      <c r="M16" s="671" t="s">
        <v>369</v>
      </c>
      <c r="N16" s="671" t="s">
        <v>380</v>
      </c>
      <c r="O16" s="726">
        <f>combine!X328/12</f>
        <v>51493.427499999998</v>
      </c>
      <c r="P16" s="726">
        <f>combine!AB330</f>
        <v>0</v>
      </c>
      <c r="Q16" s="726">
        <f>P16+15</f>
        <v>15</v>
      </c>
      <c r="R16" s="726">
        <f>Q16*D16</f>
        <v>8100</v>
      </c>
      <c r="S16" s="765">
        <v>15.5</v>
      </c>
      <c r="T16" s="766">
        <f>S16*D16</f>
        <v>8370</v>
      </c>
      <c r="U16" s="1436">
        <f>T16/O16</f>
        <v>0.162545016060545</v>
      </c>
      <c r="V16" s="1426"/>
      <c r="W16" s="767">
        <f>(S16-15)/15</f>
        <v>3.3333333333333298E-2</v>
      </c>
      <c r="X16" s="768">
        <f>(S16-Q16)/Q16</f>
        <v>3.3333333333333298E-2</v>
      </c>
      <c r="Y16" s="737"/>
      <c r="Z16" s="737"/>
    </row>
    <row r="17" spans="1:26" ht="16.5" customHeight="1">
      <c r="A17" s="635"/>
      <c r="B17" s="636"/>
      <c r="C17" s="637"/>
      <c r="D17" s="635"/>
      <c r="E17" s="638"/>
      <c r="F17" s="639"/>
      <c r="G17" s="638"/>
      <c r="H17" s="636" t="s">
        <v>531</v>
      </c>
      <c r="I17" s="640">
        <f>15*D16</f>
        <v>8100</v>
      </c>
      <c r="J17" s="636"/>
      <c r="K17" s="639"/>
      <c r="L17" s="639"/>
      <c r="M17" s="671"/>
      <c r="N17" s="671"/>
      <c r="O17" s="727"/>
      <c r="P17" s="673"/>
      <c r="Q17" s="673"/>
      <c r="R17" s="673"/>
      <c r="S17" s="769"/>
      <c r="T17" s="673"/>
      <c r="U17" s="770"/>
      <c r="V17" s="771"/>
      <c r="W17" s="772"/>
      <c r="X17" s="773"/>
      <c r="Y17" s="737"/>
      <c r="Z17" s="737"/>
    </row>
    <row r="18" spans="1:26" ht="16.5" customHeight="1">
      <c r="A18" s="648"/>
      <c r="B18" s="649"/>
      <c r="C18" s="650"/>
      <c r="D18" s="648"/>
      <c r="E18" s="652"/>
      <c r="F18" s="656"/>
      <c r="G18" s="652"/>
      <c r="H18" s="649" t="s">
        <v>532</v>
      </c>
      <c r="I18" s="662">
        <f>15*D16</f>
        <v>8100</v>
      </c>
      <c r="J18" s="649"/>
      <c r="K18" s="656"/>
      <c r="L18" s="656"/>
      <c r="M18" s="688"/>
      <c r="N18" s="688"/>
      <c r="O18" s="728"/>
      <c r="P18" s="690"/>
      <c r="Q18" s="690"/>
      <c r="R18" s="690"/>
      <c r="S18" s="774"/>
      <c r="T18" s="690"/>
      <c r="U18" s="775"/>
      <c r="V18" s="776"/>
      <c r="W18" s="763"/>
      <c r="X18" s="777"/>
      <c r="Y18" s="737"/>
      <c r="Z18" s="737"/>
    </row>
    <row r="19" spans="1:26" ht="16.5" customHeight="1">
      <c r="A19" s="641">
        <f>A16+1</f>
        <v>10</v>
      </c>
      <c r="B19" s="642" t="s">
        <v>396</v>
      </c>
      <c r="C19" s="643" t="s">
        <v>397</v>
      </c>
      <c r="D19" s="641">
        <v>528</v>
      </c>
      <c r="E19" s="644">
        <v>39216</v>
      </c>
      <c r="F19" s="641">
        <v>3</v>
      </c>
      <c r="G19" s="644"/>
      <c r="H19" s="646">
        <v>11</v>
      </c>
      <c r="I19" s="646">
        <f>H19*D19</f>
        <v>5808</v>
      </c>
      <c r="J19" s="642" t="s">
        <v>399</v>
      </c>
      <c r="K19" s="722" t="s">
        <v>379</v>
      </c>
      <c r="L19" s="723">
        <v>38961</v>
      </c>
      <c r="M19" s="722" t="s">
        <v>400</v>
      </c>
      <c r="N19" s="722" t="s">
        <v>398</v>
      </c>
      <c r="O19" s="721">
        <f>combine!X218/10</f>
        <v>19130.185000000001</v>
      </c>
      <c r="P19" s="721">
        <f>combine!AB220</f>
        <v>0.37887310606060598</v>
      </c>
      <c r="Q19" s="721">
        <f>P19+H19</f>
        <v>11.378873106060601</v>
      </c>
      <c r="R19" s="721">
        <f>Q19*D19</f>
        <v>6008.0450000000001</v>
      </c>
      <c r="S19" s="757">
        <v>13</v>
      </c>
      <c r="T19" s="757">
        <f t="shared" ref="T19:T24" si="0">S19*D19</f>
        <v>6864</v>
      </c>
      <c r="U19" s="759">
        <f t="shared" ref="U19:U24" si="1">T19/O19</f>
        <v>0.35880468484753297</v>
      </c>
      <c r="V19" s="760" t="s">
        <v>398</v>
      </c>
      <c r="W19" s="758">
        <f>(S19-H19)/H19</f>
        <v>0.18181818181818199</v>
      </c>
      <c r="X19" s="758">
        <f>(S19-Q19)/Q19</f>
        <v>0.14246814063476601</v>
      </c>
      <c r="Y19" s="737"/>
      <c r="Z19" s="737"/>
    </row>
    <row r="20" spans="1:26" ht="16.5" customHeight="1">
      <c r="A20" s="655">
        <f>A19+1</f>
        <v>11</v>
      </c>
      <c r="B20" s="657" t="s">
        <v>401</v>
      </c>
      <c r="C20" s="658" t="s">
        <v>402</v>
      </c>
      <c r="D20" s="659">
        <v>1091</v>
      </c>
      <c r="E20" s="660">
        <v>39218</v>
      </c>
      <c r="F20" s="655">
        <v>3</v>
      </c>
      <c r="G20" s="660"/>
      <c r="H20" s="661">
        <v>12.5</v>
      </c>
      <c r="I20" s="646">
        <f>H20*D20</f>
        <v>13637.5</v>
      </c>
      <c r="J20" s="657" t="s">
        <v>368</v>
      </c>
      <c r="K20" s="671" t="s">
        <v>379</v>
      </c>
      <c r="L20" s="729">
        <v>38961</v>
      </c>
      <c r="M20" s="666" t="s">
        <v>369</v>
      </c>
      <c r="N20" s="666" t="s">
        <v>533</v>
      </c>
      <c r="O20" s="721">
        <f>combine!X29/12</f>
        <v>91851.182499999995</v>
      </c>
      <c r="P20" s="721">
        <f>combine!AB31</f>
        <v>0</v>
      </c>
      <c r="Q20" s="721">
        <f>P20+H20</f>
        <v>12.5</v>
      </c>
      <c r="R20" s="721">
        <f>Q20*D20</f>
        <v>13637.5</v>
      </c>
      <c r="S20" s="757">
        <v>13.5</v>
      </c>
      <c r="T20" s="757">
        <f t="shared" si="0"/>
        <v>14728.5</v>
      </c>
      <c r="U20" s="759">
        <f t="shared" si="1"/>
        <v>0.16035177336992901</v>
      </c>
      <c r="V20" s="760" t="s">
        <v>398</v>
      </c>
      <c r="W20" s="758">
        <f>(S20-H20)/H20</f>
        <v>0.08</v>
      </c>
      <c r="X20" s="758">
        <f>(S20-Q20)/Q20</f>
        <v>0.08</v>
      </c>
      <c r="Y20" s="737"/>
      <c r="Z20" s="737"/>
    </row>
    <row r="21" spans="1:26" ht="16.5" customHeight="1">
      <c r="A21" s="655">
        <f>A20+1</f>
        <v>12</v>
      </c>
      <c r="B21" s="642" t="s">
        <v>403</v>
      </c>
      <c r="C21" s="643" t="s">
        <v>404</v>
      </c>
      <c r="D21" s="641">
        <v>439</v>
      </c>
      <c r="E21" s="644">
        <v>39223</v>
      </c>
      <c r="F21" s="641">
        <v>3</v>
      </c>
      <c r="G21" s="644"/>
      <c r="H21" s="646">
        <v>10</v>
      </c>
      <c r="I21" s="646">
        <f>H21*D21</f>
        <v>4390</v>
      </c>
      <c r="J21" s="642" t="s">
        <v>405</v>
      </c>
      <c r="K21" s="722" t="s">
        <v>379</v>
      </c>
      <c r="L21" s="723">
        <v>38961</v>
      </c>
      <c r="M21" s="722" t="s">
        <v>400</v>
      </c>
      <c r="N21" s="722" t="s">
        <v>398</v>
      </c>
      <c r="O21" s="721">
        <f>combine!X183/10</f>
        <v>21969.821</v>
      </c>
      <c r="P21" s="721">
        <f>combine!AB185</f>
        <v>1.1620569476082001</v>
      </c>
      <c r="Q21" s="721">
        <f>P21+H21</f>
        <v>11.1620569476082</v>
      </c>
      <c r="R21" s="721">
        <f>Q21*D21</f>
        <v>4900.143</v>
      </c>
      <c r="S21" s="757">
        <v>15</v>
      </c>
      <c r="T21" s="757">
        <f t="shared" si="0"/>
        <v>6585</v>
      </c>
      <c r="U21" s="759">
        <f t="shared" si="1"/>
        <v>0.29972934235558901</v>
      </c>
      <c r="V21" s="760" t="s">
        <v>398</v>
      </c>
      <c r="W21" s="758">
        <f>(S21-H21)/H21</f>
        <v>0.5</v>
      </c>
      <c r="X21" s="758">
        <f>(S21-Q21)/Q21</f>
        <v>0.343838332881306</v>
      </c>
      <c r="Y21" s="783"/>
      <c r="Z21" s="783"/>
    </row>
    <row r="22" spans="1:26" ht="16.5" customHeight="1">
      <c r="A22" s="655">
        <f>A21+1</f>
        <v>13</v>
      </c>
      <c r="B22" s="636" t="s">
        <v>406</v>
      </c>
      <c r="C22" s="637" t="s">
        <v>407</v>
      </c>
      <c r="D22" s="635">
        <v>530</v>
      </c>
      <c r="E22" s="638">
        <v>39278</v>
      </c>
      <c r="F22" s="639" t="s">
        <v>366</v>
      </c>
      <c r="G22" s="638"/>
      <c r="H22" s="662">
        <v>12</v>
      </c>
      <c r="I22" s="646">
        <f>H22*D22</f>
        <v>6360</v>
      </c>
      <c r="J22" s="636" t="s">
        <v>408</v>
      </c>
      <c r="K22" s="656" t="s">
        <v>366</v>
      </c>
      <c r="L22" s="639" t="s">
        <v>366</v>
      </c>
      <c r="M22" s="671" t="s">
        <v>400</v>
      </c>
      <c r="N22" s="671" t="s">
        <v>380</v>
      </c>
      <c r="O22" s="728">
        <f>combine!X211/12</f>
        <v>32205.205833333301</v>
      </c>
      <c r="P22" s="728">
        <f>combine!AB213</f>
        <v>2.84119496855346E-2</v>
      </c>
      <c r="Q22" s="728">
        <f>P22+H22</f>
        <v>12.0284119496855</v>
      </c>
      <c r="R22" s="728">
        <f>Q22*D22</f>
        <v>6375.0583333333298</v>
      </c>
      <c r="S22" s="762">
        <v>13</v>
      </c>
      <c r="T22" s="762">
        <f t="shared" si="0"/>
        <v>6890</v>
      </c>
      <c r="U22" s="1437">
        <f t="shared" si="1"/>
        <v>0.2139405671138</v>
      </c>
      <c r="V22" s="1433"/>
      <c r="W22" s="763">
        <f>(S22-H22)/H22</f>
        <v>8.3333333333333301E-2</v>
      </c>
      <c r="X22" s="763">
        <f>(S22-Q22)/Q22</f>
        <v>8.0774424286313803E-2</v>
      </c>
      <c r="Y22" s="737"/>
      <c r="Z22" s="737"/>
    </row>
    <row r="23" spans="1:26" ht="16.5" customHeight="1">
      <c r="A23" s="655">
        <f>A22+1</f>
        <v>14</v>
      </c>
      <c r="B23" s="642" t="s">
        <v>409</v>
      </c>
      <c r="C23" s="643" t="s">
        <v>410</v>
      </c>
      <c r="D23" s="641">
        <v>883</v>
      </c>
      <c r="E23" s="644">
        <v>39294</v>
      </c>
      <c r="F23" s="641">
        <v>3</v>
      </c>
      <c r="G23" s="644"/>
      <c r="H23" s="646">
        <v>7</v>
      </c>
      <c r="I23" s="646">
        <f>H23*D23</f>
        <v>6181</v>
      </c>
      <c r="J23" s="642" t="s">
        <v>411</v>
      </c>
      <c r="K23" s="722" t="s">
        <v>379</v>
      </c>
      <c r="L23" s="723">
        <v>39022</v>
      </c>
      <c r="M23" s="722" t="s">
        <v>369</v>
      </c>
      <c r="N23" s="722" t="s">
        <v>380</v>
      </c>
      <c r="O23" s="721">
        <f>combine!X252/12</f>
        <v>30729.75</v>
      </c>
      <c r="P23" s="721">
        <f>combine!AB254</f>
        <v>0</v>
      </c>
      <c r="Q23" s="721">
        <f>P23+H23</f>
        <v>7</v>
      </c>
      <c r="R23" s="721">
        <f>Q23*D23</f>
        <v>6181</v>
      </c>
      <c r="S23" s="757">
        <v>11</v>
      </c>
      <c r="T23" s="757">
        <f t="shared" si="0"/>
        <v>9713</v>
      </c>
      <c r="U23" s="1429">
        <f t="shared" si="1"/>
        <v>0.31607806767058</v>
      </c>
      <c r="V23" s="1423"/>
      <c r="W23" s="758">
        <f>(S23-H23)/H23</f>
        <v>0.57142857142857095</v>
      </c>
      <c r="X23" s="758">
        <f>(S23-Q23)/Q23</f>
        <v>0.57142857142857095</v>
      </c>
      <c r="Y23" s="783"/>
      <c r="Z23" s="783"/>
    </row>
    <row r="24" spans="1:26" ht="16.5" customHeight="1">
      <c r="A24" s="635">
        <f>A23+1</f>
        <v>15</v>
      </c>
      <c r="B24" s="636" t="s">
        <v>412</v>
      </c>
      <c r="C24" s="637" t="s">
        <v>413</v>
      </c>
      <c r="D24" s="663">
        <v>2246</v>
      </c>
      <c r="E24" s="638">
        <v>39328</v>
      </c>
      <c r="F24" s="635">
        <v>3</v>
      </c>
      <c r="G24" s="638"/>
      <c r="H24" s="636" t="s">
        <v>534</v>
      </c>
      <c r="I24" s="640">
        <f>7*D24</f>
        <v>15722</v>
      </c>
      <c r="J24" s="636" t="s">
        <v>408</v>
      </c>
      <c r="K24" s="671" t="s">
        <v>379</v>
      </c>
      <c r="L24" s="729">
        <v>39083</v>
      </c>
      <c r="M24" s="671" t="s">
        <v>376</v>
      </c>
      <c r="N24" s="671" t="s">
        <v>535</v>
      </c>
      <c r="O24" s="727">
        <f>combine!X342/12</f>
        <v>183808.30416666699</v>
      </c>
      <c r="P24" s="727"/>
      <c r="Q24" s="727"/>
      <c r="R24" s="727"/>
      <c r="S24" s="778">
        <v>12.5</v>
      </c>
      <c r="T24" s="778">
        <f t="shared" si="0"/>
        <v>28075</v>
      </c>
      <c r="U24" s="1438">
        <f t="shared" si="1"/>
        <v>0.15274065079531601</v>
      </c>
      <c r="V24" s="1401"/>
      <c r="W24" s="772">
        <f>(S24-9)/9</f>
        <v>0.38888888888888901</v>
      </c>
      <c r="X24" s="772"/>
      <c r="Y24" s="737"/>
      <c r="Z24" s="737"/>
    </row>
    <row r="25" spans="1:26" ht="16.5" customHeight="1">
      <c r="A25" s="635"/>
      <c r="B25" s="636"/>
      <c r="C25" s="637"/>
      <c r="D25" s="635"/>
      <c r="E25" s="638"/>
      <c r="F25" s="635"/>
      <c r="G25" s="638"/>
      <c r="H25" s="636" t="s">
        <v>536</v>
      </c>
      <c r="I25" s="640">
        <f>8*D24</f>
        <v>17968</v>
      </c>
      <c r="J25" s="636"/>
      <c r="K25" s="671"/>
      <c r="L25" s="729"/>
      <c r="M25" s="671"/>
      <c r="N25" s="671"/>
      <c r="O25" s="727"/>
      <c r="P25" s="673"/>
      <c r="Q25" s="673"/>
      <c r="R25" s="673"/>
      <c r="S25" s="778"/>
      <c r="T25" s="673"/>
      <c r="U25" s="770"/>
      <c r="V25" s="771"/>
      <c r="W25" s="772"/>
      <c r="X25" s="772"/>
      <c r="Y25" s="737"/>
      <c r="Z25" s="737"/>
    </row>
    <row r="26" spans="1:26" ht="16.5" customHeight="1">
      <c r="A26" s="648"/>
      <c r="B26" s="649"/>
      <c r="C26" s="650"/>
      <c r="D26" s="648"/>
      <c r="E26" s="652"/>
      <c r="F26" s="648"/>
      <c r="G26" s="652"/>
      <c r="H26" s="649" t="s">
        <v>537</v>
      </c>
      <c r="I26" s="662">
        <f>9*D24</f>
        <v>20214</v>
      </c>
      <c r="J26" s="649"/>
      <c r="K26" s="688"/>
      <c r="L26" s="730"/>
      <c r="M26" s="688"/>
      <c r="N26" s="688"/>
      <c r="O26" s="728"/>
      <c r="P26" s="690"/>
      <c r="Q26" s="690"/>
      <c r="R26" s="690"/>
      <c r="S26" s="762"/>
      <c r="T26" s="690"/>
      <c r="U26" s="775"/>
      <c r="V26" s="776"/>
      <c r="W26" s="763"/>
      <c r="X26" s="763"/>
      <c r="Y26" s="737"/>
      <c r="Z26" s="737"/>
    </row>
    <row r="27" spans="1:26" ht="16.5" customHeight="1">
      <c r="A27" s="641">
        <f>A24+1</f>
        <v>16</v>
      </c>
      <c r="B27" s="642" t="s">
        <v>414</v>
      </c>
      <c r="C27" s="643" t="s">
        <v>415</v>
      </c>
      <c r="D27" s="641">
        <v>120</v>
      </c>
      <c r="E27" s="644">
        <v>39339</v>
      </c>
      <c r="F27" s="645" t="s">
        <v>366</v>
      </c>
      <c r="G27" s="644"/>
      <c r="H27" s="664">
        <f>I27/D27</f>
        <v>15.8333333333333</v>
      </c>
      <c r="I27" s="646">
        <v>1900</v>
      </c>
      <c r="J27" s="642" t="s">
        <v>411</v>
      </c>
      <c r="K27" s="645" t="s">
        <v>366</v>
      </c>
      <c r="L27" s="645" t="s">
        <v>366</v>
      </c>
      <c r="M27" s="722" t="s">
        <v>400</v>
      </c>
      <c r="N27" s="722" t="s">
        <v>398</v>
      </c>
      <c r="O27" s="721">
        <f>combine!X399/12</f>
        <v>20156.468333333301</v>
      </c>
      <c r="P27" s="721">
        <f>combine!AB401</f>
        <v>0</v>
      </c>
      <c r="Q27" s="721">
        <f>P27+H27</f>
        <v>15.8333333333333</v>
      </c>
      <c r="R27" s="721">
        <f>Q27*D27</f>
        <v>1900</v>
      </c>
      <c r="S27" s="757">
        <v>0</v>
      </c>
      <c r="T27" s="757">
        <f>S27*D27</f>
        <v>0</v>
      </c>
      <c r="U27" s="1429">
        <f>T27/O27</f>
        <v>0</v>
      </c>
      <c r="V27" s="1423"/>
      <c r="W27" s="758">
        <f>(S27-H27)/H27</f>
        <v>-1</v>
      </c>
      <c r="X27" s="758">
        <f>(S27-Q27)/Q27</f>
        <v>-1</v>
      </c>
      <c r="Y27" s="737"/>
      <c r="Z27" s="737"/>
    </row>
    <row r="28" spans="1:26" ht="16.5" customHeight="1">
      <c r="A28" s="635">
        <f t="shared" ref="A28:A36" si="2">A27+1</f>
        <v>17</v>
      </c>
      <c r="B28" s="636" t="s">
        <v>417</v>
      </c>
      <c r="C28" s="637" t="s">
        <v>418</v>
      </c>
      <c r="D28" s="635">
        <v>880</v>
      </c>
      <c r="E28" s="638">
        <v>39340</v>
      </c>
      <c r="F28" s="635">
        <v>3</v>
      </c>
      <c r="G28" s="638"/>
      <c r="H28" s="662">
        <v>6</v>
      </c>
      <c r="I28" s="662">
        <f>H28*D28</f>
        <v>5280</v>
      </c>
      <c r="J28" s="636" t="s">
        <v>395</v>
      </c>
      <c r="K28" s="671" t="s">
        <v>379</v>
      </c>
      <c r="L28" s="729">
        <v>39083</v>
      </c>
      <c r="M28" s="671" t="s">
        <v>400</v>
      </c>
      <c r="N28" s="671" t="s">
        <v>380</v>
      </c>
      <c r="O28" s="721">
        <f>combine!X352/12</f>
        <v>19864.570833333299</v>
      </c>
      <c r="P28" s="721">
        <f>combine!AB354</f>
        <v>0</v>
      </c>
      <c r="Q28" s="721">
        <f>P28+H28</f>
        <v>6</v>
      </c>
      <c r="R28" s="721">
        <f>Q28*D28</f>
        <v>5280</v>
      </c>
      <c r="S28" s="757">
        <v>7</v>
      </c>
      <c r="T28" s="757">
        <f>S28*D28</f>
        <v>6160</v>
      </c>
      <c r="U28" s="1429">
        <f>T28/O28</f>
        <v>0.31009982806491498</v>
      </c>
      <c r="V28" s="1423"/>
      <c r="W28" s="758">
        <f>(S28-H28)/H28</f>
        <v>0.16666666666666699</v>
      </c>
      <c r="X28" s="758">
        <f>(S28-Q28)/Q28</f>
        <v>0.16666666666666699</v>
      </c>
      <c r="Y28" s="737"/>
      <c r="Z28" s="737"/>
    </row>
    <row r="29" spans="1:26" ht="16.5" customHeight="1">
      <c r="A29" s="635">
        <f t="shared" si="2"/>
        <v>18</v>
      </c>
      <c r="B29" s="642" t="s">
        <v>419</v>
      </c>
      <c r="C29" s="643" t="s">
        <v>420</v>
      </c>
      <c r="D29" s="641">
        <v>517</v>
      </c>
      <c r="E29" s="644">
        <v>39355</v>
      </c>
      <c r="F29" s="641">
        <v>3</v>
      </c>
      <c r="G29" s="644"/>
      <c r="H29" s="646">
        <v>8</v>
      </c>
      <c r="I29" s="662">
        <f>H29*D29</f>
        <v>4136</v>
      </c>
      <c r="J29" s="642" t="s">
        <v>399</v>
      </c>
      <c r="K29" s="722" t="s">
        <v>379</v>
      </c>
      <c r="L29" s="723">
        <v>39083</v>
      </c>
      <c r="M29" s="722" t="s">
        <v>369</v>
      </c>
      <c r="N29" s="722" t="s">
        <v>398</v>
      </c>
      <c r="O29" s="721">
        <f>combine!X358/12</f>
        <v>4559.1716666666698</v>
      </c>
      <c r="P29" s="721">
        <f>combine!AB360</f>
        <v>0</v>
      </c>
      <c r="Q29" s="721">
        <f>P29+H29</f>
        <v>8</v>
      </c>
      <c r="R29" s="721">
        <f>Q29*D29</f>
        <v>4136</v>
      </c>
      <c r="S29" s="757">
        <v>11</v>
      </c>
      <c r="T29" s="757">
        <f>S29*D29</f>
        <v>5687</v>
      </c>
      <c r="U29" s="1429" t="s">
        <v>398</v>
      </c>
      <c r="V29" s="1423"/>
      <c r="W29" s="758">
        <f>(S29-H29)/H29</f>
        <v>0.375</v>
      </c>
      <c r="X29" s="758">
        <f>(S29-Q29)/Q29</f>
        <v>0.375</v>
      </c>
      <c r="Y29" s="783"/>
      <c r="Z29" s="783"/>
    </row>
    <row r="30" spans="1:26" ht="16.5" customHeight="1">
      <c r="A30" s="635">
        <f t="shared" si="2"/>
        <v>19</v>
      </c>
      <c r="B30" s="649" t="s">
        <v>421</v>
      </c>
      <c r="C30" s="650" t="s">
        <v>422</v>
      </c>
      <c r="D30" s="665">
        <v>1214</v>
      </c>
      <c r="E30" s="652">
        <v>39356</v>
      </c>
      <c r="F30" s="648">
        <v>3</v>
      </c>
      <c r="G30" s="652"/>
      <c r="H30" s="662">
        <v>6</v>
      </c>
      <c r="I30" s="662">
        <f>H30*D30</f>
        <v>7284</v>
      </c>
      <c r="J30" s="649" t="s">
        <v>408</v>
      </c>
      <c r="K30" s="688" t="s">
        <v>379</v>
      </c>
      <c r="L30" s="730">
        <v>39114</v>
      </c>
      <c r="M30" s="688" t="s">
        <v>369</v>
      </c>
      <c r="N30" s="688" t="s">
        <v>398</v>
      </c>
      <c r="O30" s="728">
        <f>combine!X346/12</f>
        <v>33142.362500000003</v>
      </c>
      <c r="P30" s="728">
        <f>combine!AB348</f>
        <v>0</v>
      </c>
      <c r="Q30" s="728">
        <f>P30+H30</f>
        <v>6</v>
      </c>
      <c r="R30" s="728">
        <f>Q30*D30</f>
        <v>7284</v>
      </c>
      <c r="S30" s="762">
        <v>8</v>
      </c>
      <c r="T30" s="762">
        <f>S30*D30</f>
        <v>9712</v>
      </c>
      <c r="U30" s="1437">
        <f>T30/O30</f>
        <v>0.29303885623724002</v>
      </c>
      <c r="V30" s="1433"/>
      <c r="W30" s="763">
        <f>(S30-H30)/H30</f>
        <v>0.33333333333333298</v>
      </c>
      <c r="X30" s="763">
        <f>(S30-Q30)/Q30</f>
        <v>0.33333333333333298</v>
      </c>
      <c r="Y30" s="737"/>
      <c r="Z30" s="737"/>
    </row>
    <row r="31" spans="1:26" ht="16.5" customHeight="1">
      <c r="A31" s="635">
        <f t="shared" si="2"/>
        <v>20</v>
      </c>
      <c r="B31" s="642" t="s">
        <v>423</v>
      </c>
      <c r="C31" s="643" t="s">
        <v>424</v>
      </c>
      <c r="D31" s="641">
        <v>210</v>
      </c>
      <c r="E31" s="644">
        <v>39358</v>
      </c>
      <c r="F31" s="645" t="s">
        <v>366</v>
      </c>
      <c r="G31" s="644"/>
      <c r="H31" s="646">
        <f>I31/D31</f>
        <v>20.476190476190499</v>
      </c>
      <c r="I31" s="662">
        <v>4300</v>
      </c>
      <c r="J31" s="642" t="s">
        <v>399</v>
      </c>
      <c r="K31" s="639" t="s">
        <v>366</v>
      </c>
      <c r="L31" s="639" t="s">
        <v>366</v>
      </c>
      <c r="M31" s="722" t="s">
        <v>400</v>
      </c>
      <c r="N31" s="722" t="s">
        <v>380</v>
      </c>
      <c r="O31" s="721">
        <f>combine!X269/11</f>
        <v>21271.2427272727</v>
      </c>
      <c r="P31" s="721">
        <f>combine!AB271</f>
        <v>0.97777489177489196</v>
      </c>
      <c r="Q31" s="721">
        <f>P31+H31</f>
        <v>21.453965367965399</v>
      </c>
      <c r="R31" s="721">
        <f>Q31*D31</f>
        <v>4505.3327272727302</v>
      </c>
      <c r="S31" s="764">
        <f>T31/D31</f>
        <v>23.8095238095238</v>
      </c>
      <c r="T31" s="769">
        <v>5000</v>
      </c>
      <c r="U31" s="1429">
        <f>T31/O31</f>
        <v>0.23505913895614999</v>
      </c>
      <c r="V31" s="1423"/>
      <c r="W31" s="758">
        <f>(T31-I31)/I31</f>
        <v>0.162790697674419</v>
      </c>
      <c r="X31" s="758">
        <f>(S31-Q31)/Q31</f>
        <v>0.109795946863777</v>
      </c>
      <c r="Y31" s="737"/>
      <c r="Z31" s="737"/>
    </row>
    <row r="32" spans="1:26" ht="16.5" customHeight="1">
      <c r="A32" s="635">
        <f t="shared" si="2"/>
        <v>21</v>
      </c>
      <c r="B32" s="642" t="s">
        <v>425</v>
      </c>
      <c r="C32" s="643" t="s">
        <v>426</v>
      </c>
      <c r="D32" s="641">
        <v>443</v>
      </c>
      <c r="E32" s="644">
        <v>39359</v>
      </c>
      <c r="F32" s="641">
        <v>2</v>
      </c>
      <c r="G32" s="644"/>
      <c r="H32" s="646">
        <v>7</v>
      </c>
      <c r="I32" s="662">
        <f>H32*D32</f>
        <v>3101</v>
      </c>
      <c r="J32" s="654" t="s">
        <v>366</v>
      </c>
      <c r="K32" s="722" t="s">
        <v>379</v>
      </c>
      <c r="L32" s="723">
        <v>39114</v>
      </c>
      <c r="M32" s="722" t="s">
        <v>369</v>
      </c>
      <c r="N32" s="722" t="s">
        <v>380</v>
      </c>
      <c r="O32" s="1430" t="s">
        <v>372</v>
      </c>
      <c r="P32" s="1392"/>
      <c r="Q32" s="1392"/>
      <c r="R32" s="1423"/>
      <c r="S32" s="757">
        <v>8</v>
      </c>
      <c r="T32" s="757">
        <f>S32*D32</f>
        <v>3544</v>
      </c>
      <c r="U32" s="1435" t="s">
        <v>372</v>
      </c>
      <c r="V32" s="1423"/>
      <c r="W32" s="758">
        <f>(S32-H32)/H32</f>
        <v>0.14285714285714299</v>
      </c>
      <c r="X32" s="758"/>
      <c r="Y32" s="737"/>
      <c r="Z32" s="737"/>
    </row>
    <row r="33" spans="1:26" ht="16.5" customHeight="1">
      <c r="A33" s="635">
        <f t="shared" si="2"/>
        <v>22</v>
      </c>
      <c r="B33" s="642" t="s">
        <v>427</v>
      </c>
      <c r="C33" s="643" t="s">
        <v>428</v>
      </c>
      <c r="D33" s="641">
        <v>323</v>
      </c>
      <c r="E33" s="644">
        <v>39370</v>
      </c>
      <c r="F33" s="641">
        <v>2</v>
      </c>
      <c r="G33" s="644"/>
      <c r="H33" s="646">
        <v>15</v>
      </c>
      <c r="I33" s="662">
        <f>H33*D33</f>
        <v>4845</v>
      </c>
      <c r="J33" s="654" t="s">
        <v>366</v>
      </c>
      <c r="K33" s="722" t="s">
        <v>379</v>
      </c>
      <c r="L33" s="723">
        <v>39114</v>
      </c>
      <c r="M33" s="722" t="s">
        <v>400</v>
      </c>
      <c r="N33" s="722" t="s">
        <v>533</v>
      </c>
      <c r="O33" s="1430" t="s">
        <v>372</v>
      </c>
      <c r="P33" s="1392"/>
      <c r="Q33" s="1392"/>
      <c r="R33" s="1423"/>
      <c r="S33" s="757">
        <v>15.5</v>
      </c>
      <c r="T33" s="757">
        <f>S33*D33</f>
        <v>5006.5</v>
      </c>
      <c r="U33" s="1435" t="s">
        <v>372</v>
      </c>
      <c r="V33" s="1423"/>
      <c r="W33" s="758">
        <f>(S33-H33)/H33</f>
        <v>3.3333333333333298E-2</v>
      </c>
      <c r="X33" s="758"/>
      <c r="Y33" s="783"/>
      <c r="Z33" s="783"/>
    </row>
    <row r="34" spans="1:26" ht="16.5" customHeight="1">
      <c r="A34" s="635">
        <f t="shared" si="2"/>
        <v>23</v>
      </c>
      <c r="B34" s="649" t="s">
        <v>430</v>
      </c>
      <c r="C34" s="650" t="s">
        <v>431</v>
      </c>
      <c r="D34" s="648">
        <v>129</v>
      </c>
      <c r="E34" s="652">
        <v>39395</v>
      </c>
      <c r="F34" s="656" t="s">
        <v>366</v>
      </c>
      <c r="G34" s="652"/>
      <c r="H34" s="662">
        <v>18.559999999999999</v>
      </c>
      <c r="I34" s="662">
        <f>H34*D34</f>
        <v>2394.2399999999998</v>
      </c>
      <c r="J34" s="653" t="s">
        <v>366</v>
      </c>
      <c r="K34" s="656" t="s">
        <v>366</v>
      </c>
      <c r="L34" s="656" t="s">
        <v>102</v>
      </c>
      <c r="M34" s="688" t="s">
        <v>369</v>
      </c>
      <c r="N34" s="688" t="s">
        <v>535</v>
      </c>
      <c r="O34" s="1431" t="s">
        <v>372</v>
      </c>
      <c r="P34" s="1432"/>
      <c r="Q34" s="1432"/>
      <c r="R34" s="1433"/>
      <c r="S34" s="762">
        <v>21.71</v>
      </c>
      <c r="T34" s="757">
        <f>S34*D34</f>
        <v>2800.59</v>
      </c>
      <c r="U34" s="1434" t="s">
        <v>372</v>
      </c>
      <c r="V34" s="1433"/>
      <c r="W34" s="763">
        <f>(S34-H34)/H34</f>
        <v>0.16971982758620699</v>
      </c>
      <c r="X34" s="763"/>
      <c r="Y34" s="737"/>
      <c r="Z34" s="737"/>
    </row>
    <row r="35" spans="1:26" ht="16.5" customHeight="1">
      <c r="A35" s="635">
        <f t="shared" si="2"/>
        <v>24</v>
      </c>
      <c r="B35" s="642" t="s">
        <v>432</v>
      </c>
      <c r="C35" s="643" t="s">
        <v>433</v>
      </c>
      <c r="D35" s="641">
        <v>75</v>
      </c>
      <c r="E35" s="644">
        <v>39395</v>
      </c>
      <c r="F35" s="645" t="s">
        <v>366</v>
      </c>
      <c r="G35" s="644"/>
      <c r="H35" s="646">
        <f>I35/D35</f>
        <v>25.3333333333333</v>
      </c>
      <c r="I35" s="646">
        <v>1900</v>
      </c>
      <c r="J35" s="654" t="s">
        <v>366</v>
      </c>
      <c r="K35" s="645" t="s">
        <v>366</v>
      </c>
      <c r="L35" s="645" t="s">
        <v>366</v>
      </c>
      <c r="M35" s="722" t="s">
        <v>369</v>
      </c>
      <c r="N35" s="722" t="s">
        <v>398</v>
      </c>
      <c r="O35" s="1430" t="s">
        <v>372</v>
      </c>
      <c r="P35" s="1392"/>
      <c r="Q35" s="1392"/>
      <c r="R35" s="1423"/>
      <c r="S35" s="757">
        <v>26.67</v>
      </c>
      <c r="T35" s="757">
        <f>S35*D35</f>
        <v>2000.25</v>
      </c>
      <c r="U35" s="1435" t="s">
        <v>372</v>
      </c>
      <c r="V35" s="1423"/>
      <c r="W35" s="758">
        <f>(S35-H35)/H35</f>
        <v>5.2763157894736998E-2</v>
      </c>
      <c r="X35" s="758"/>
      <c r="Y35" s="737"/>
      <c r="Z35" s="737"/>
    </row>
    <row r="36" spans="1:26" ht="16.5" customHeight="1">
      <c r="A36" s="655">
        <f t="shared" si="2"/>
        <v>25</v>
      </c>
      <c r="B36" s="657" t="s">
        <v>435</v>
      </c>
      <c r="C36" s="658" t="s">
        <v>436</v>
      </c>
      <c r="D36" s="659">
        <v>5939</v>
      </c>
      <c r="E36" s="660">
        <v>39400</v>
      </c>
      <c r="F36" s="655">
        <v>3</v>
      </c>
      <c r="G36" s="660"/>
      <c r="H36" s="657" t="s">
        <v>538</v>
      </c>
      <c r="I36" s="661">
        <f>6*D36</f>
        <v>35634</v>
      </c>
      <c r="J36" s="657" t="s">
        <v>439</v>
      </c>
      <c r="K36" s="666" t="s">
        <v>379</v>
      </c>
      <c r="L36" s="731">
        <v>39142</v>
      </c>
      <c r="M36" s="666" t="s">
        <v>369</v>
      </c>
      <c r="N36" s="666" t="s">
        <v>437</v>
      </c>
      <c r="O36" s="732">
        <f>combine!X235/12</f>
        <v>234940.088333333</v>
      </c>
      <c r="P36" s="726">
        <f>combine!AB237</f>
        <v>0</v>
      </c>
      <c r="Q36" s="726">
        <f>P36+6.5</f>
        <v>6.5</v>
      </c>
      <c r="R36" s="726">
        <f>Q36*D36</f>
        <v>38603.5</v>
      </c>
      <c r="S36" s="766">
        <v>10</v>
      </c>
      <c r="T36" s="766">
        <f>S36*D36</f>
        <v>59390</v>
      </c>
      <c r="U36" s="1436">
        <f>T36/O36</f>
        <v>0.25278785081470401</v>
      </c>
      <c r="V36" s="1426"/>
      <c r="W36" s="767">
        <f>(S36-6.5)/6.5</f>
        <v>0.53846153846153799</v>
      </c>
      <c r="X36" s="767">
        <f>(S36-Q36)/Q36</f>
        <v>0.53846153846153799</v>
      </c>
      <c r="Y36" s="737"/>
      <c r="Z36" s="737"/>
    </row>
    <row r="37" spans="1:26" ht="16.5" customHeight="1">
      <c r="A37" s="635"/>
      <c r="B37" s="636"/>
      <c r="C37" s="637"/>
      <c r="D37" s="663"/>
      <c r="E37" s="638"/>
      <c r="F37" s="635"/>
      <c r="G37" s="638"/>
      <c r="H37" s="636" t="s">
        <v>539</v>
      </c>
      <c r="I37" s="640">
        <f>6.25*D36</f>
        <v>37118.75</v>
      </c>
      <c r="J37" s="636"/>
      <c r="K37" s="671"/>
      <c r="L37" s="729"/>
      <c r="M37" s="671"/>
      <c r="N37" s="671"/>
      <c r="O37" s="733"/>
      <c r="P37" s="673"/>
      <c r="Q37" s="673"/>
      <c r="R37" s="673"/>
      <c r="S37" s="778"/>
      <c r="T37" s="673"/>
      <c r="U37" s="770"/>
      <c r="V37" s="771"/>
      <c r="W37" s="772"/>
      <c r="X37" s="772"/>
      <c r="Y37" s="737"/>
      <c r="Z37" s="737"/>
    </row>
    <row r="38" spans="1:26" ht="16.5" customHeight="1">
      <c r="A38" s="635"/>
      <c r="B38" s="636"/>
      <c r="C38" s="637"/>
      <c r="D38" s="663"/>
      <c r="E38" s="638"/>
      <c r="F38" s="635"/>
      <c r="G38" s="638"/>
      <c r="H38" s="636" t="s">
        <v>540</v>
      </c>
      <c r="I38" s="640">
        <f>6.25*D36</f>
        <v>37118.75</v>
      </c>
      <c r="J38" s="636"/>
      <c r="K38" s="671"/>
      <c r="L38" s="729"/>
      <c r="M38" s="671"/>
      <c r="N38" s="671"/>
      <c r="O38" s="733"/>
      <c r="P38" s="673"/>
      <c r="Q38" s="673"/>
      <c r="R38" s="673"/>
      <c r="S38" s="778"/>
      <c r="T38" s="673"/>
      <c r="U38" s="770"/>
      <c r="V38" s="771"/>
      <c r="W38" s="772"/>
      <c r="X38" s="772"/>
      <c r="Y38" s="737"/>
      <c r="Z38" s="737"/>
    </row>
    <row r="39" spans="1:26" ht="16.5" customHeight="1">
      <c r="A39" s="648"/>
      <c r="B39" s="649"/>
      <c r="C39" s="650"/>
      <c r="D39" s="665"/>
      <c r="E39" s="652"/>
      <c r="F39" s="648"/>
      <c r="G39" s="652"/>
      <c r="H39" s="649" t="s">
        <v>541</v>
      </c>
      <c r="I39" s="662">
        <f>6.5*D36</f>
        <v>38603.5</v>
      </c>
      <c r="J39" s="649"/>
      <c r="K39" s="688"/>
      <c r="L39" s="730"/>
      <c r="M39" s="688"/>
      <c r="N39" s="688"/>
      <c r="O39" s="734"/>
      <c r="P39" s="690"/>
      <c r="Q39" s="690"/>
      <c r="R39" s="690"/>
      <c r="S39" s="762"/>
      <c r="T39" s="690"/>
      <c r="U39" s="775"/>
      <c r="V39" s="776"/>
      <c r="W39" s="763"/>
      <c r="X39" s="763"/>
      <c r="Y39" s="737"/>
      <c r="Z39" s="737"/>
    </row>
    <row r="40" spans="1:26" ht="16.5" customHeight="1">
      <c r="A40" s="641">
        <f>A36+1</f>
        <v>26</v>
      </c>
      <c r="B40" s="642" t="s">
        <v>440</v>
      </c>
      <c r="C40" s="643" t="s">
        <v>441</v>
      </c>
      <c r="D40" s="641">
        <v>388</v>
      </c>
      <c r="E40" s="644">
        <v>39400</v>
      </c>
      <c r="F40" s="641">
        <v>3</v>
      </c>
      <c r="G40" s="644"/>
      <c r="H40" s="646">
        <v>8</v>
      </c>
      <c r="I40" s="646">
        <f>H40*D40</f>
        <v>3104</v>
      </c>
      <c r="J40" s="642" t="s">
        <v>395</v>
      </c>
      <c r="K40" s="722" t="s">
        <v>379</v>
      </c>
      <c r="L40" s="723">
        <v>39142</v>
      </c>
      <c r="M40" s="722" t="s">
        <v>376</v>
      </c>
      <c r="N40" s="722" t="s">
        <v>380</v>
      </c>
      <c r="O40" s="721">
        <f>combine!X364/11</f>
        <v>69167.664545454507</v>
      </c>
      <c r="P40" s="721">
        <f>combine!AB366</f>
        <v>10.826722118088099</v>
      </c>
      <c r="Q40" s="721">
        <f>P40+H40</f>
        <v>18.826722118088099</v>
      </c>
      <c r="R40" s="779">
        <f>Q40*D40</f>
        <v>7304.76818181818</v>
      </c>
      <c r="S40" s="757">
        <v>16</v>
      </c>
      <c r="T40" s="757">
        <f>S40*D40</f>
        <v>6208</v>
      </c>
      <c r="U40" s="1429">
        <f>T40/O40</f>
        <v>8.9752921987416898E-2</v>
      </c>
      <c r="V40" s="1423"/>
      <c r="W40" s="758">
        <f>(S40-H40)/H40</f>
        <v>1</v>
      </c>
      <c r="X40" s="758">
        <f>(S40-Q40)/Q40</f>
        <v>-0.15014414619591601</v>
      </c>
      <c r="Y40" s="783"/>
      <c r="Z40" s="783"/>
    </row>
    <row r="41" spans="1:26" ht="16.5" customHeight="1">
      <c r="A41" s="648">
        <f>A40+1</f>
        <v>27</v>
      </c>
      <c r="B41" s="649" t="s">
        <v>442</v>
      </c>
      <c r="C41" s="650" t="s">
        <v>443</v>
      </c>
      <c r="D41" s="648">
        <v>344</v>
      </c>
      <c r="E41" s="652">
        <v>39431</v>
      </c>
      <c r="F41" s="648">
        <v>2</v>
      </c>
      <c r="G41" s="652"/>
      <c r="H41" s="662">
        <v>9</v>
      </c>
      <c r="I41" s="662">
        <f>H41*D41</f>
        <v>3096</v>
      </c>
      <c r="J41" s="649" t="s">
        <v>444</v>
      </c>
      <c r="K41" s="688" t="s">
        <v>379</v>
      </c>
      <c r="L41" s="730">
        <v>39173</v>
      </c>
      <c r="M41" s="688" t="s">
        <v>369</v>
      </c>
      <c r="N41" s="688" t="s">
        <v>398</v>
      </c>
      <c r="O41" s="728">
        <f>combine!X552/6</f>
        <v>2340.41</v>
      </c>
      <c r="P41" s="728">
        <v>0</v>
      </c>
      <c r="Q41" s="780">
        <f>H41+P41</f>
        <v>9</v>
      </c>
      <c r="R41" s="780">
        <f>Q41*D41</f>
        <v>3096</v>
      </c>
      <c r="S41" s="762">
        <v>9</v>
      </c>
      <c r="T41" s="762">
        <f>S41*D41</f>
        <v>3096</v>
      </c>
      <c r="U41" s="1437" t="s">
        <v>398</v>
      </c>
      <c r="V41" s="1433"/>
      <c r="W41" s="763">
        <f>(S41-H41)/H41</f>
        <v>0</v>
      </c>
      <c r="X41" s="763">
        <f>(S41-Q41)/Q41</f>
        <v>0</v>
      </c>
      <c r="Y41" s="737"/>
      <c r="Z41" s="737"/>
    </row>
    <row r="42" spans="1:26" ht="16.5" customHeight="1">
      <c r="A42" s="641">
        <f>A41+1</f>
        <v>28</v>
      </c>
      <c r="B42" s="642" t="s">
        <v>445</v>
      </c>
      <c r="C42" s="643" t="s">
        <v>446</v>
      </c>
      <c r="D42" s="641">
        <v>491</v>
      </c>
      <c r="E42" s="644">
        <v>39447</v>
      </c>
      <c r="F42" s="641">
        <v>2</v>
      </c>
      <c r="G42" s="644"/>
      <c r="H42" s="646">
        <v>9.5</v>
      </c>
      <c r="I42" s="646">
        <f>H42*D42</f>
        <v>4664.5</v>
      </c>
      <c r="J42" s="642" t="s">
        <v>444</v>
      </c>
      <c r="K42" s="722" t="s">
        <v>379</v>
      </c>
      <c r="L42" s="723">
        <v>39173</v>
      </c>
      <c r="M42" s="722" t="s">
        <v>376</v>
      </c>
      <c r="N42" s="722" t="s">
        <v>380</v>
      </c>
      <c r="O42" s="721">
        <f>combine!X570/8</f>
        <v>48056.375</v>
      </c>
      <c r="P42" s="721">
        <f>combine!AB572</f>
        <v>0.75605651731160906</v>
      </c>
      <c r="Q42" s="721">
        <f>P42+H42</f>
        <v>10.256056517311601</v>
      </c>
      <c r="R42" s="721">
        <f>Q42*D42</f>
        <v>5035.7237500000001</v>
      </c>
      <c r="S42" s="757">
        <v>11</v>
      </c>
      <c r="T42" s="757">
        <f>S42*D42</f>
        <v>5401</v>
      </c>
      <c r="U42" s="1429">
        <f>T42/O42</f>
        <v>0.112388834988074</v>
      </c>
      <c r="V42" s="1423"/>
      <c r="W42" s="758">
        <f>(S42-H42)/H42</f>
        <v>0.157894736842105</v>
      </c>
      <c r="X42" s="758">
        <f>(S42-Q42)/Q42</f>
        <v>7.2536991331186407E-2</v>
      </c>
      <c r="Y42" s="737"/>
      <c r="Z42" s="737"/>
    </row>
    <row r="43" spans="1:26" ht="16.5" customHeight="1">
      <c r="A43" s="633"/>
      <c r="B43" s="1428" t="s">
        <v>542</v>
      </c>
      <c r="C43" s="1392"/>
      <c r="D43" s="634"/>
      <c r="E43" s="634"/>
      <c r="F43" s="634"/>
      <c r="G43" s="634"/>
      <c r="H43" s="634"/>
      <c r="I43" s="634"/>
      <c r="J43" s="634"/>
      <c r="K43" s="634"/>
      <c r="L43" s="634"/>
      <c r="M43" s="735"/>
      <c r="N43" s="736"/>
      <c r="O43" s="737"/>
      <c r="P43" s="737"/>
      <c r="Q43" s="737"/>
      <c r="R43" s="737"/>
      <c r="S43" s="781"/>
      <c r="T43" s="737"/>
      <c r="U43" s="737"/>
      <c r="V43" s="737"/>
      <c r="W43" s="782"/>
      <c r="X43" s="737"/>
      <c r="Y43" s="737"/>
      <c r="Z43" s="737"/>
    </row>
    <row r="44" spans="1:26" ht="16.5" customHeight="1">
      <c r="A44" s="666">
        <v>1</v>
      </c>
      <c r="B44" s="667" t="s">
        <v>543</v>
      </c>
      <c r="C44" s="668" t="s">
        <v>544</v>
      </c>
      <c r="D44" s="669">
        <v>1003</v>
      </c>
      <c r="E44" s="670">
        <v>39462</v>
      </c>
      <c r="F44" s="666">
        <v>3</v>
      </c>
      <c r="G44" s="670"/>
      <c r="H44" s="667" t="s">
        <v>534</v>
      </c>
      <c r="I44" s="701">
        <v>7021</v>
      </c>
      <c r="J44" s="667" t="s">
        <v>545</v>
      </c>
      <c r="K44" s="666" t="s">
        <v>379</v>
      </c>
      <c r="L44" s="731">
        <v>39203</v>
      </c>
      <c r="M44" s="666" t="s">
        <v>546</v>
      </c>
      <c r="N44" s="666"/>
      <c r="O44" s="737"/>
      <c r="P44" s="737"/>
      <c r="Q44" s="737"/>
      <c r="R44" s="737"/>
      <c r="S44" s="781"/>
      <c r="T44" s="737"/>
      <c r="U44" s="737"/>
      <c r="V44" s="737"/>
      <c r="W44" s="782"/>
      <c r="X44" s="737"/>
      <c r="Y44" s="737"/>
      <c r="Z44" s="737"/>
    </row>
    <row r="45" spans="1:26" ht="16.5" customHeight="1">
      <c r="A45" s="671"/>
      <c r="B45" s="672"/>
      <c r="C45" s="673"/>
      <c r="D45" s="674"/>
      <c r="E45" s="675"/>
      <c r="F45" s="671"/>
      <c r="G45" s="675"/>
      <c r="H45" s="672" t="s">
        <v>547</v>
      </c>
      <c r="I45" s="699">
        <v>7271.75</v>
      </c>
      <c r="J45" s="672"/>
      <c r="K45" s="671"/>
      <c r="L45" s="729"/>
      <c r="M45" s="671"/>
      <c r="N45" s="671"/>
      <c r="O45" s="737"/>
      <c r="P45" s="737"/>
      <c r="Q45" s="737"/>
      <c r="R45" s="737"/>
      <c r="S45" s="781"/>
      <c r="T45" s="737"/>
      <c r="U45" s="737"/>
      <c r="V45" s="737"/>
      <c r="W45" s="782"/>
      <c r="X45" s="737"/>
      <c r="Y45" s="737"/>
      <c r="Z45" s="737"/>
    </row>
    <row r="46" spans="1:26" ht="16.5" customHeight="1">
      <c r="A46" s="676"/>
      <c r="B46" s="677"/>
      <c r="C46" s="678"/>
      <c r="D46" s="679"/>
      <c r="E46" s="680"/>
      <c r="F46" s="676"/>
      <c r="G46" s="680"/>
      <c r="H46" s="677" t="s">
        <v>548</v>
      </c>
      <c r="I46" s="705">
        <v>7522.5</v>
      </c>
      <c r="J46" s="677"/>
      <c r="K46" s="676"/>
      <c r="L46" s="738"/>
      <c r="M46" s="676"/>
      <c r="N46" s="676"/>
      <c r="O46" s="737"/>
      <c r="P46" s="737"/>
      <c r="Q46" s="737"/>
      <c r="R46" s="737"/>
      <c r="S46" s="781"/>
      <c r="T46" s="737"/>
      <c r="U46" s="737"/>
      <c r="V46" s="737"/>
      <c r="W46" s="782"/>
      <c r="X46" s="737"/>
      <c r="Y46" s="737"/>
      <c r="Z46" s="737"/>
    </row>
    <row r="47" spans="1:26" ht="16.5" customHeight="1">
      <c r="A47" s="671">
        <v>2</v>
      </c>
      <c r="B47" s="672" t="s">
        <v>549</v>
      </c>
      <c r="C47" s="673" t="s">
        <v>550</v>
      </c>
      <c r="D47" s="674">
        <v>3452</v>
      </c>
      <c r="E47" s="675">
        <v>39489</v>
      </c>
      <c r="F47" s="671">
        <v>3</v>
      </c>
      <c r="G47" s="675"/>
      <c r="H47" s="681">
        <v>3.5</v>
      </c>
      <c r="I47" s="681">
        <v>12082</v>
      </c>
      <c r="J47" s="672" t="s">
        <v>411</v>
      </c>
      <c r="K47" s="671" t="s">
        <v>379</v>
      </c>
      <c r="L47" s="729">
        <v>39234</v>
      </c>
      <c r="M47" s="671" t="s">
        <v>376</v>
      </c>
      <c r="N47" s="671"/>
      <c r="O47" s="737"/>
      <c r="P47" s="737"/>
      <c r="Q47" s="737"/>
      <c r="R47" s="737"/>
      <c r="S47" s="781"/>
      <c r="T47" s="737"/>
      <c r="U47" s="737"/>
      <c r="V47" s="737"/>
      <c r="W47" s="782"/>
      <c r="X47" s="737"/>
      <c r="Y47" s="737"/>
      <c r="Z47" s="737"/>
    </row>
    <row r="48" spans="1:26" ht="16.5" customHeight="1">
      <c r="A48" s="682">
        <v>3</v>
      </c>
      <c r="B48" s="683" t="s">
        <v>551</v>
      </c>
      <c r="C48" s="684" t="s">
        <v>552</v>
      </c>
      <c r="D48" s="685">
        <v>3127</v>
      </c>
      <c r="E48" s="686">
        <v>39497</v>
      </c>
      <c r="F48" s="682">
        <v>3</v>
      </c>
      <c r="G48" s="686"/>
      <c r="H48" s="687">
        <v>3.5</v>
      </c>
      <c r="I48" s="687">
        <v>10994.5</v>
      </c>
      <c r="J48" s="739" t="s">
        <v>366</v>
      </c>
      <c r="K48" s="682" t="s">
        <v>379</v>
      </c>
      <c r="L48" s="740">
        <v>39234</v>
      </c>
      <c r="M48" s="682" t="s">
        <v>546</v>
      </c>
      <c r="N48" s="682"/>
      <c r="O48" s="737"/>
      <c r="P48" s="737"/>
      <c r="Q48" s="737"/>
      <c r="R48" s="737"/>
      <c r="S48" s="781"/>
      <c r="T48" s="737"/>
      <c r="U48" s="737"/>
      <c r="V48" s="737"/>
      <c r="W48" s="782"/>
      <c r="X48" s="737"/>
      <c r="Y48" s="737"/>
      <c r="Z48" s="737"/>
    </row>
    <row r="49" spans="1:26" ht="16.5" customHeight="1">
      <c r="A49" s="688">
        <v>4</v>
      </c>
      <c r="B49" s="689" t="s">
        <v>553</v>
      </c>
      <c r="C49" s="690" t="s">
        <v>554</v>
      </c>
      <c r="D49" s="691">
        <v>1318</v>
      </c>
      <c r="E49" s="692">
        <v>39514</v>
      </c>
      <c r="F49" s="688">
        <v>3</v>
      </c>
      <c r="G49" s="692"/>
      <c r="H49" s="681">
        <v>7.8</v>
      </c>
      <c r="I49" s="681">
        <v>10280.4</v>
      </c>
      <c r="J49" s="689" t="s">
        <v>555</v>
      </c>
      <c r="K49" s="688" t="s">
        <v>379</v>
      </c>
      <c r="L49" s="730">
        <v>39264</v>
      </c>
      <c r="M49" s="688" t="s">
        <v>376</v>
      </c>
      <c r="N49" s="688"/>
      <c r="O49" s="737"/>
      <c r="P49" s="737"/>
      <c r="Q49" s="737"/>
      <c r="R49" s="737"/>
      <c r="S49" s="781"/>
      <c r="T49" s="737"/>
      <c r="U49" s="737"/>
      <c r="V49" s="737"/>
      <c r="W49" s="782"/>
      <c r="X49" s="737"/>
      <c r="Y49" s="737"/>
      <c r="Z49" s="737"/>
    </row>
    <row r="50" spans="1:26" ht="16.5" customHeight="1">
      <c r="A50" s="682">
        <v>5</v>
      </c>
      <c r="B50" s="683" t="s">
        <v>556</v>
      </c>
      <c r="C50" s="684" t="s">
        <v>557</v>
      </c>
      <c r="D50" s="682">
        <v>818</v>
      </c>
      <c r="E50" s="686">
        <v>39538</v>
      </c>
      <c r="F50" s="682">
        <v>2</v>
      </c>
      <c r="G50" s="686"/>
      <c r="H50" s="687">
        <v>9.5</v>
      </c>
      <c r="I50" s="687">
        <v>7771</v>
      </c>
      <c r="J50" s="683" t="s">
        <v>558</v>
      </c>
      <c r="K50" s="682" t="s">
        <v>379</v>
      </c>
      <c r="L50" s="740">
        <v>39264</v>
      </c>
      <c r="M50" s="682" t="s">
        <v>546</v>
      </c>
      <c r="N50" s="682"/>
      <c r="O50" s="737"/>
      <c r="P50" s="737"/>
      <c r="Q50" s="737"/>
      <c r="R50" s="737"/>
      <c r="S50" s="781"/>
      <c r="T50" s="737"/>
      <c r="U50" s="737"/>
      <c r="V50" s="737"/>
      <c r="W50" s="782"/>
      <c r="X50" s="737"/>
      <c r="Y50" s="737"/>
      <c r="Z50" s="737"/>
    </row>
    <row r="51" spans="1:26" ht="16.5" customHeight="1">
      <c r="A51" s="693">
        <v>6</v>
      </c>
      <c r="B51" s="694" t="s">
        <v>559</v>
      </c>
      <c r="C51" s="695" t="s">
        <v>560</v>
      </c>
      <c r="D51" s="693">
        <v>281</v>
      </c>
      <c r="E51" s="696">
        <v>39538</v>
      </c>
      <c r="F51" s="693">
        <v>3</v>
      </c>
      <c r="G51" s="697"/>
      <c r="H51" s="698">
        <v>14.5</v>
      </c>
      <c r="I51" s="698">
        <v>4074.5</v>
      </c>
      <c r="J51" s="741" t="s">
        <v>366</v>
      </c>
      <c r="K51" s="742" t="s">
        <v>383</v>
      </c>
      <c r="L51" s="743">
        <v>39356</v>
      </c>
      <c r="M51" s="693" t="s">
        <v>376</v>
      </c>
      <c r="N51" s="693"/>
      <c r="O51" s="737"/>
      <c r="P51" s="737"/>
      <c r="Q51" s="737"/>
      <c r="R51" s="737"/>
      <c r="S51" s="781"/>
      <c r="T51" s="737"/>
      <c r="U51" s="737"/>
      <c r="V51" s="737"/>
      <c r="W51" s="782"/>
      <c r="X51" s="737"/>
      <c r="Y51" s="737"/>
      <c r="Z51" s="737"/>
    </row>
    <row r="52" spans="1:26" ht="16.5" customHeight="1">
      <c r="A52" s="671">
        <v>7</v>
      </c>
      <c r="B52" s="672" t="s">
        <v>561</v>
      </c>
      <c r="C52" s="673" t="s">
        <v>562</v>
      </c>
      <c r="D52" s="671">
        <v>280</v>
      </c>
      <c r="E52" s="675">
        <v>39553</v>
      </c>
      <c r="F52" s="671">
        <v>2</v>
      </c>
      <c r="G52" s="675"/>
      <c r="H52" s="699">
        <v>13</v>
      </c>
      <c r="I52" s="699">
        <v>3640</v>
      </c>
      <c r="J52" s="744" t="s">
        <v>411</v>
      </c>
      <c r="K52" s="671" t="s">
        <v>379</v>
      </c>
      <c r="L52" s="729">
        <v>39295</v>
      </c>
      <c r="M52" s="671" t="s">
        <v>376</v>
      </c>
      <c r="N52" s="671"/>
      <c r="O52" s="737"/>
      <c r="P52" s="737"/>
      <c r="Q52" s="737"/>
      <c r="R52" s="737"/>
      <c r="S52" s="781"/>
      <c r="T52" s="737"/>
      <c r="U52" s="737"/>
      <c r="V52" s="737"/>
      <c r="W52" s="782"/>
      <c r="X52" s="737"/>
      <c r="Y52" s="737"/>
      <c r="Z52" s="737"/>
    </row>
    <row r="53" spans="1:26" ht="16.5" customHeight="1">
      <c r="A53" s="666">
        <v>8</v>
      </c>
      <c r="B53" s="667" t="s">
        <v>563</v>
      </c>
      <c r="C53" s="668" t="s">
        <v>564</v>
      </c>
      <c r="D53" s="700">
        <v>19052.28</v>
      </c>
      <c r="E53" s="670">
        <v>39568</v>
      </c>
      <c r="F53" s="666">
        <v>2</v>
      </c>
      <c r="G53" s="670"/>
      <c r="H53" s="701">
        <v>4.2</v>
      </c>
      <c r="I53" s="701">
        <v>80019.58</v>
      </c>
      <c r="J53" s="667" t="s">
        <v>565</v>
      </c>
      <c r="K53" s="666" t="s">
        <v>379</v>
      </c>
      <c r="L53" s="731">
        <v>39295</v>
      </c>
      <c r="M53" s="666" t="s">
        <v>376</v>
      </c>
      <c r="N53" s="666"/>
      <c r="O53" s="737"/>
      <c r="P53" s="737"/>
      <c r="Q53" s="737"/>
      <c r="R53" s="737"/>
      <c r="S53" s="781"/>
      <c r="T53" s="737"/>
      <c r="U53" s="737"/>
      <c r="V53" s="737"/>
      <c r="W53" s="782"/>
      <c r="X53" s="737"/>
      <c r="Y53" s="737"/>
      <c r="Z53" s="737"/>
    </row>
    <row r="54" spans="1:26" ht="16.5" customHeight="1">
      <c r="A54" s="688"/>
      <c r="B54" s="689"/>
      <c r="C54" s="690"/>
      <c r="D54" s="702"/>
      <c r="E54" s="692"/>
      <c r="F54" s="688"/>
      <c r="G54" s="692"/>
      <c r="H54" s="681">
        <v>4.4000000000000004</v>
      </c>
      <c r="I54" s="681">
        <v>83830.03</v>
      </c>
      <c r="J54" s="689"/>
      <c r="K54" s="688"/>
      <c r="L54" s="730"/>
      <c r="M54" s="688"/>
      <c r="N54" s="688"/>
      <c r="O54" s="737"/>
      <c r="P54" s="737"/>
      <c r="Q54" s="737"/>
      <c r="R54" s="737"/>
      <c r="S54" s="781"/>
      <c r="T54" s="737"/>
      <c r="U54" s="737"/>
      <c r="V54" s="737"/>
      <c r="W54" s="782"/>
      <c r="X54" s="737"/>
      <c r="Y54" s="737"/>
      <c r="Z54" s="737"/>
    </row>
    <row r="55" spans="1:26" ht="16.5" customHeight="1">
      <c r="A55" s="671">
        <v>9</v>
      </c>
      <c r="B55" s="672" t="s">
        <v>566</v>
      </c>
      <c r="C55" s="673" t="s">
        <v>567</v>
      </c>
      <c r="D55" s="703">
        <v>77586.91</v>
      </c>
      <c r="E55" s="675">
        <v>39568</v>
      </c>
      <c r="F55" s="671">
        <v>2</v>
      </c>
      <c r="G55" s="675"/>
      <c r="H55" s="699">
        <v>4.2</v>
      </c>
      <c r="I55" s="699">
        <v>325865.02</v>
      </c>
      <c r="J55" s="672" t="s">
        <v>568</v>
      </c>
      <c r="K55" s="671" t="s">
        <v>379</v>
      </c>
      <c r="L55" s="729">
        <v>39295</v>
      </c>
      <c r="M55" s="671" t="s">
        <v>376</v>
      </c>
      <c r="N55" s="671"/>
      <c r="O55" s="737"/>
      <c r="P55" s="737"/>
      <c r="Q55" s="737"/>
      <c r="R55" s="737"/>
      <c r="S55" s="781"/>
      <c r="T55" s="737"/>
      <c r="U55" s="737"/>
      <c r="V55" s="737"/>
      <c r="W55" s="782"/>
      <c r="X55" s="737"/>
      <c r="Y55" s="737"/>
      <c r="Z55" s="737"/>
    </row>
    <row r="56" spans="1:26" ht="16.5" customHeight="1">
      <c r="A56" s="671"/>
      <c r="B56" s="672"/>
      <c r="C56" s="673"/>
      <c r="D56" s="703"/>
      <c r="E56" s="675"/>
      <c r="F56" s="671"/>
      <c r="G56" s="675"/>
      <c r="H56" s="699"/>
      <c r="I56" s="699"/>
      <c r="J56" s="672" t="s">
        <v>569</v>
      </c>
      <c r="K56" s="671"/>
      <c r="L56" s="729"/>
      <c r="M56" s="671"/>
      <c r="N56" s="671"/>
      <c r="O56" s="737"/>
      <c r="P56" s="737"/>
      <c r="Q56" s="737"/>
      <c r="R56" s="737"/>
      <c r="S56" s="781"/>
      <c r="T56" s="737"/>
      <c r="U56" s="737"/>
      <c r="V56" s="737"/>
      <c r="W56" s="782"/>
      <c r="X56" s="737"/>
      <c r="Y56" s="737"/>
      <c r="Z56" s="737"/>
    </row>
    <row r="57" spans="1:26" ht="16.5" customHeight="1">
      <c r="A57" s="671"/>
      <c r="B57" s="672"/>
      <c r="C57" s="673"/>
      <c r="D57" s="703"/>
      <c r="E57" s="675"/>
      <c r="F57" s="671"/>
      <c r="G57" s="675"/>
      <c r="H57" s="699"/>
      <c r="I57" s="699"/>
      <c r="J57" s="672" t="s">
        <v>570</v>
      </c>
      <c r="K57" s="671"/>
      <c r="L57" s="729"/>
      <c r="M57" s="671"/>
      <c r="N57" s="671"/>
      <c r="O57" s="737"/>
      <c r="P57" s="737"/>
      <c r="Q57" s="737"/>
      <c r="R57" s="737"/>
      <c r="S57" s="781"/>
      <c r="T57" s="737"/>
      <c r="U57" s="737"/>
      <c r="V57" s="737"/>
      <c r="W57" s="782"/>
      <c r="X57" s="737"/>
      <c r="Y57" s="737"/>
      <c r="Z57" s="737"/>
    </row>
    <row r="58" spans="1:26" ht="16.5" customHeight="1">
      <c r="A58" s="676"/>
      <c r="B58" s="677"/>
      <c r="C58" s="678"/>
      <c r="D58" s="704"/>
      <c r="E58" s="680"/>
      <c r="F58" s="676"/>
      <c r="G58" s="680"/>
      <c r="H58" s="705">
        <v>4.4000000000000004</v>
      </c>
      <c r="I58" s="705">
        <v>341382.40000000002</v>
      </c>
      <c r="J58" s="677"/>
      <c r="K58" s="676"/>
      <c r="L58" s="738"/>
      <c r="M58" s="676"/>
      <c r="N58" s="676"/>
      <c r="O58" s="737"/>
      <c r="P58" s="737"/>
      <c r="Q58" s="737"/>
      <c r="R58" s="737"/>
      <c r="S58" s="781"/>
      <c r="T58" s="737"/>
      <c r="U58" s="737"/>
      <c r="V58" s="737"/>
      <c r="W58" s="782"/>
      <c r="X58" s="737"/>
      <c r="Y58" s="737"/>
      <c r="Z58" s="737"/>
    </row>
    <row r="59" spans="1:26" ht="16.5" customHeight="1">
      <c r="A59" s="671">
        <v>10</v>
      </c>
      <c r="B59" s="672" t="s">
        <v>571</v>
      </c>
      <c r="C59" s="673" t="s">
        <v>572</v>
      </c>
      <c r="D59" s="703">
        <v>1044</v>
      </c>
      <c r="E59" s="675">
        <v>39572</v>
      </c>
      <c r="F59" s="671">
        <v>2</v>
      </c>
      <c r="G59" s="675"/>
      <c r="H59" s="699">
        <v>11.1</v>
      </c>
      <c r="I59" s="699">
        <v>11588.4</v>
      </c>
      <c r="J59" s="672" t="s">
        <v>395</v>
      </c>
      <c r="K59" s="671" t="s">
        <v>379</v>
      </c>
      <c r="L59" s="730">
        <v>39326</v>
      </c>
      <c r="M59" s="688" t="s">
        <v>546</v>
      </c>
      <c r="N59" s="688"/>
      <c r="O59" s="737"/>
      <c r="P59" s="737"/>
      <c r="Q59" s="737"/>
      <c r="R59" s="737"/>
      <c r="S59" s="781"/>
      <c r="T59" s="737"/>
      <c r="U59" s="737"/>
      <c r="V59" s="737"/>
      <c r="W59" s="782"/>
      <c r="X59" s="737"/>
      <c r="Y59" s="737"/>
      <c r="Z59" s="737"/>
    </row>
    <row r="60" spans="1:26" ht="16.5" customHeight="1">
      <c r="A60" s="666">
        <v>11</v>
      </c>
      <c r="B60" s="667" t="s">
        <v>573</v>
      </c>
      <c r="C60" s="668" t="s">
        <v>574</v>
      </c>
      <c r="D60" s="666">
        <v>888</v>
      </c>
      <c r="E60" s="670">
        <v>39575</v>
      </c>
      <c r="F60" s="666">
        <v>3</v>
      </c>
      <c r="G60" s="670"/>
      <c r="H60" s="701">
        <v>10</v>
      </c>
      <c r="I60" s="701">
        <v>8880</v>
      </c>
      <c r="J60" s="667" t="s">
        <v>368</v>
      </c>
      <c r="K60" s="666" t="s">
        <v>379</v>
      </c>
      <c r="L60" s="729">
        <v>39326</v>
      </c>
      <c r="M60" s="671" t="s">
        <v>546</v>
      </c>
      <c r="N60" s="671"/>
      <c r="O60" s="737"/>
      <c r="P60" s="737"/>
      <c r="Q60" s="737"/>
      <c r="R60" s="737"/>
      <c r="S60" s="781"/>
      <c r="T60" s="737"/>
      <c r="U60" s="737"/>
      <c r="V60" s="737"/>
      <c r="W60" s="782"/>
      <c r="X60" s="737"/>
      <c r="Y60" s="737"/>
      <c r="Z60" s="737"/>
    </row>
    <row r="61" spans="1:26" ht="22.5" customHeight="1">
      <c r="A61" s="666">
        <v>12</v>
      </c>
      <c r="B61" s="706" t="s">
        <v>575</v>
      </c>
      <c r="C61" s="668" t="s">
        <v>576</v>
      </c>
      <c r="D61" s="669">
        <v>5891</v>
      </c>
      <c r="E61" s="670">
        <v>39582</v>
      </c>
      <c r="F61" s="666">
        <v>3</v>
      </c>
      <c r="G61" s="670"/>
      <c r="H61" s="701">
        <v>11.08</v>
      </c>
      <c r="I61" s="701">
        <v>65242.9</v>
      </c>
      <c r="J61" s="667" t="s">
        <v>577</v>
      </c>
      <c r="K61" s="666" t="s">
        <v>379</v>
      </c>
      <c r="L61" s="731">
        <v>39326</v>
      </c>
      <c r="M61" s="666" t="s">
        <v>376</v>
      </c>
      <c r="N61" s="666"/>
      <c r="O61" s="737"/>
      <c r="P61" s="737"/>
      <c r="Q61" s="737"/>
      <c r="R61" s="737"/>
      <c r="S61" s="781"/>
      <c r="T61" s="737"/>
      <c r="U61" s="737"/>
      <c r="V61" s="737"/>
      <c r="W61" s="782"/>
      <c r="X61" s="737"/>
      <c r="Y61" s="737"/>
      <c r="Z61" s="737"/>
    </row>
    <row r="62" spans="1:26" ht="16.5" customHeight="1">
      <c r="A62" s="707"/>
      <c r="B62" s="708" t="s">
        <v>578</v>
      </c>
      <c r="C62" s="709" t="s">
        <v>576</v>
      </c>
      <c r="D62" s="710">
        <v>1224</v>
      </c>
      <c r="E62" s="711">
        <v>39582</v>
      </c>
      <c r="F62" s="707">
        <v>3</v>
      </c>
      <c r="G62" s="711"/>
      <c r="H62" s="712">
        <v>8</v>
      </c>
      <c r="I62" s="712">
        <v>9792</v>
      </c>
      <c r="J62" s="708" t="s">
        <v>577</v>
      </c>
      <c r="K62" s="707" t="s">
        <v>379</v>
      </c>
      <c r="L62" s="745">
        <v>39326</v>
      </c>
      <c r="M62" s="707" t="s">
        <v>376</v>
      </c>
      <c r="N62" s="707"/>
      <c r="O62" s="737"/>
      <c r="P62" s="737"/>
      <c r="Q62" s="737"/>
      <c r="R62" s="737"/>
      <c r="S62" s="781"/>
      <c r="T62" s="737"/>
      <c r="U62" s="737"/>
      <c r="V62" s="737"/>
      <c r="W62" s="782"/>
      <c r="X62" s="737"/>
      <c r="Y62" s="737"/>
      <c r="Z62" s="737"/>
    </row>
    <row r="63" spans="1:26" ht="16.5" customHeight="1">
      <c r="A63" s="688">
        <v>13</v>
      </c>
      <c r="B63" s="672" t="s">
        <v>579</v>
      </c>
      <c r="C63" s="690" t="s">
        <v>580</v>
      </c>
      <c r="D63" s="688">
        <v>458</v>
      </c>
      <c r="E63" s="675">
        <v>39599</v>
      </c>
      <c r="F63" s="688">
        <v>3</v>
      </c>
      <c r="G63" s="675"/>
      <c r="H63" s="681">
        <v>10.3</v>
      </c>
      <c r="I63" s="681">
        <v>4717.3999999999996</v>
      </c>
      <c r="J63" s="689" t="s">
        <v>408</v>
      </c>
      <c r="K63" s="688" t="s">
        <v>379</v>
      </c>
      <c r="L63" s="729">
        <v>39326</v>
      </c>
      <c r="M63" s="671" t="s">
        <v>546</v>
      </c>
      <c r="N63" s="671"/>
      <c r="O63" s="737"/>
      <c r="P63" s="737"/>
      <c r="Q63" s="737"/>
      <c r="R63" s="737"/>
      <c r="S63" s="781"/>
      <c r="T63" s="737"/>
      <c r="U63" s="737"/>
      <c r="V63" s="737"/>
      <c r="W63" s="782"/>
      <c r="X63" s="737"/>
      <c r="Y63" s="737"/>
      <c r="Z63" s="737"/>
    </row>
    <row r="64" spans="1:26" ht="16.5" customHeight="1">
      <c r="A64" s="682">
        <v>14</v>
      </c>
      <c r="B64" s="683" t="s">
        <v>581</v>
      </c>
      <c r="C64" s="684" t="s">
        <v>582</v>
      </c>
      <c r="D64" s="682">
        <v>374</v>
      </c>
      <c r="E64" s="686">
        <v>39599</v>
      </c>
      <c r="F64" s="682">
        <v>3</v>
      </c>
      <c r="G64" s="686"/>
      <c r="H64" s="687">
        <v>9</v>
      </c>
      <c r="I64" s="687">
        <v>3366</v>
      </c>
      <c r="J64" s="683" t="s">
        <v>583</v>
      </c>
      <c r="K64" s="682" t="s">
        <v>379</v>
      </c>
      <c r="L64" s="740">
        <v>39326</v>
      </c>
      <c r="M64" s="682" t="s">
        <v>546</v>
      </c>
      <c r="N64" s="682"/>
      <c r="O64" s="737"/>
      <c r="P64" s="737"/>
      <c r="Q64" s="737"/>
      <c r="R64" s="737"/>
      <c r="S64" s="781"/>
      <c r="T64" s="737"/>
      <c r="U64" s="737"/>
      <c r="V64" s="737"/>
      <c r="W64" s="782"/>
      <c r="X64" s="737"/>
      <c r="Y64" s="737"/>
      <c r="Z64" s="737"/>
    </row>
    <row r="65" spans="1:26" ht="16.5" customHeight="1">
      <c r="A65" s="688">
        <v>15</v>
      </c>
      <c r="B65" s="689" t="s">
        <v>584</v>
      </c>
      <c r="C65" s="690" t="s">
        <v>585</v>
      </c>
      <c r="D65" s="688">
        <v>615</v>
      </c>
      <c r="E65" s="692">
        <v>39603</v>
      </c>
      <c r="F65" s="688">
        <v>3</v>
      </c>
      <c r="G65" s="692"/>
      <c r="H65" s="681">
        <v>6</v>
      </c>
      <c r="I65" s="681">
        <v>3690</v>
      </c>
      <c r="J65" s="689" t="s">
        <v>586</v>
      </c>
      <c r="K65" s="688" t="s">
        <v>379</v>
      </c>
      <c r="L65" s="730">
        <v>39356</v>
      </c>
      <c r="M65" s="688" t="s">
        <v>369</v>
      </c>
      <c r="N65" s="688"/>
      <c r="O65" s="737"/>
      <c r="P65" s="737"/>
      <c r="Q65" s="737"/>
      <c r="R65" s="737"/>
      <c r="S65" s="781"/>
      <c r="T65" s="737"/>
      <c r="U65" s="737"/>
      <c r="V65" s="737"/>
      <c r="W65" s="782"/>
      <c r="X65" s="737"/>
      <c r="Y65" s="737"/>
      <c r="Z65" s="737"/>
    </row>
    <row r="66" spans="1:26" ht="16.5" customHeight="1">
      <c r="A66" s="671">
        <v>16</v>
      </c>
      <c r="B66" s="672" t="s">
        <v>587</v>
      </c>
      <c r="C66" s="673" t="s">
        <v>588</v>
      </c>
      <c r="D66" s="674">
        <v>1166</v>
      </c>
      <c r="E66" s="675">
        <v>39613</v>
      </c>
      <c r="F66" s="671">
        <v>3</v>
      </c>
      <c r="G66" s="675"/>
      <c r="H66" s="672" t="s">
        <v>538</v>
      </c>
      <c r="I66" s="699">
        <v>6996</v>
      </c>
      <c r="J66" s="672" t="s">
        <v>589</v>
      </c>
      <c r="K66" s="671" t="s">
        <v>379</v>
      </c>
      <c r="L66" s="729">
        <v>39356</v>
      </c>
      <c r="M66" s="671" t="s">
        <v>546</v>
      </c>
      <c r="N66" s="671"/>
      <c r="O66" s="737"/>
      <c r="P66" s="737"/>
      <c r="Q66" s="737"/>
      <c r="R66" s="737"/>
      <c r="S66" s="781"/>
      <c r="T66" s="737"/>
      <c r="U66" s="737"/>
      <c r="V66" s="737"/>
      <c r="W66" s="782"/>
      <c r="X66" s="737"/>
      <c r="Y66" s="737"/>
      <c r="Z66" s="737"/>
    </row>
    <row r="67" spans="1:26" ht="16.5" customHeight="1">
      <c r="A67" s="671"/>
      <c r="B67" s="672"/>
      <c r="C67" s="673"/>
      <c r="D67" s="674"/>
      <c r="E67" s="675"/>
      <c r="F67" s="671"/>
      <c r="G67" s="675"/>
      <c r="H67" s="672" t="s">
        <v>590</v>
      </c>
      <c r="I67" s="699">
        <v>8162</v>
      </c>
      <c r="J67" s="672"/>
      <c r="K67" s="671"/>
      <c r="L67" s="729"/>
      <c r="M67" s="671"/>
      <c r="N67" s="671"/>
      <c r="O67" s="737"/>
      <c r="P67" s="737"/>
      <c r="Q67" s="737"/>
      <c r="R67" s="737"/>
      <c r="S67" s="781"/>
      <c r="T67" s="737"/>
      <c r="U67" s="737"/>
      <c r="V67" s="737"/>
      <c r="W67" s="782"/>
      <c r="X67" s="737"/>
      <c r="Y67" s="737"/>
      <c r="Z67" s="737"/>
    </row>
    <row r="68" spans="1:26" ht="16.5" customHeight="1">
      <c r="A68" s="688"/>
      <c r="B68" s="689"/>
      <c r="C68" s="690"/>
      <c r="D68" s="691"/>
      <c r="E68" s="692"/>
      <c r="F68" s="688"/>
      <c r="G68" s="692"/>
      <c r="H68" s="689" t="s">
        <v>591</v>
      </c>
      <c r="I68" s="681">
        <v>9328</v>
      </c>
      <c r="J68" s="689"/>
      <c r="K68" s="688"/>
      <c r="L68" s="730"/>
      <c r="M68" s="688"/>
      <c r="N68" s="688"/>
      <c r="O68" s="737"/>
      <c r="P68" s="737"/>
      <c r="Q68" s="737"/>
      <c r="R68" s="737"/>
      <c r="S68" s="781"/>
      <c r="T68" s="737"/>
      <c r="U68" s="737"/>
      <c r="V68" s="737"/>
      <c r="W68" s="782"/>
      <c r="X68" s="737"/>
      <c r="Y68" s="737"/>
      <c r="Z68" s="737"/>
    </row>
    <row r="69" spans="1:26" ht="16.5" customHeight="1">
      <c r="A69" s="671">
        <v>17</v>
      </c>
      <c r="B69" s="672" t="s">
        <v>592</v>
      </c>
      <c r="C69" s="673" t="s">
        <v>593</v>
      </c>
      <c r="D69" s="674">
        <v>2185</v>
      </c>
      <c r="E69" s="675">
        <v>39613</v>
      </c>
      <c r="F69" s="671">
        <v>3</v>
      </c>
      <c r="G69" s="675"/>
      <c r="H69" s="699">
        <v>3.5</v>
      </c>
      <c r="I69" s="699">
        <v>7647.5</v>
      </c>
      <c r="J69" s="672" t="s">
        <v>444</v>
      </c>
      <c r="K69" s="671" t="s">
        <v>379</v>
      </c>
      <c r="L69" s="729">
        <v>39356</v>
      </c>
      <c r="M69" s="671" t="s">
        <v>376</v>
      </c>
      <c r="N69" s="671"/>
      <c r="O69" s="737"/>
      <c r="P69" s="737"/>
      <c r="Q69" s="737"/>
      <c r="R69" s="737"/>
      <c r="S69" s="781"/>
      <c r="T69" s="737"/>
      <c r="U69" s="737"/>
      <c r="V69" s="737"/>
      <c r="W69" s="782"/>
      <c r="X69" s="737"/>
      <c r="Y69" s="737"/>
      <c r="Z69" s="737"/>
    </row>
    <row r="70" spans="1:26" ht="16.5" customHeight="1">
      <c r="A70" s="784">
        <v>18</v>
      </c>
      <c r="B70" s="785" t="s">
        <v>594</v>
      </c>
      <c r="C70" s="786" t="s">
        <v>595</v>
      </c>
      <c r="D70" s="784">
        <v>353</v>
      </c>
      <c r="E70" s="787">
        <v>39629</v>
      </c>
      <c r="F70" s="784">
        <v>3</v>
      </c>
      <c r="G70" s="787"/>
      <c r="H70" s="788">
        <v>2.5</v>
      </c>
      <c r="I70" s="788">
        <v>882.5</v>
      </c>
      <c r="J70" s="797" t="s">
        <v>366</v>
      </c>
      <c r="K70" s="784" t="s">
        <v>379</v>
      </c>
      <c r="L70" s="798">
        <v>39356</v>
      </c>
      <c r="M70" s="784" t="s">
        <v>369</v>
      </c>
      <c r="N70" s="784"/>
      <c r="O70" s="737"/>
      <c r="P70" s="737"/>
      <c r="Q70" s="737"/>
      <c r="R70" s="737"/>
      <c r="S70" s="781"/>
      <c r="T70" s="737"/>
      <c r="U70" s="737"/>
      <c r="V70" s="737"/>
      <c r="W70" s="782"/>
      <c r="X70" s="737"/>
      <c r="Y70" s="737"/>
      <c r="Z70" s="737"/>
    </row>
    <row r="71" spans="1:26" ht="16.5" customHeight="1">
      <c r="A71" s="671"/>
      <c r="B71" s="672" t="s">
        <v>596</v>
      </c>
      <c r="C71" s="673" t="s">
        <v>595</v>
      </c>
      <c r="D71" s="671">
        <v>948</v>
      </c>
      <c r="E71" s="675">
        <v>39629</v>
      </c>
      <c r="F71" s="671">
        <v>3</v>
      </c>
      <c r="G71" s="675"/>
      <c r="H71" s="672" t="s">
        <v>597</v>
      </c>
      <c r="I71" s="699">
        <v>4740</v>
      </c>
      <c r="J71" s="672" t="s">
        <v>368</v>
      </c>
      <c r="K71" s="671" t="s">
        <v>379</v>
      </c>
      <c r="L71" s="729">
        <v>39356</v>
      </c>
      <c r="M71" s="671" t="s">
        <v>369</v>
      </c>
      <c r="N71" s="671"/>
      <c r="O71" s="737"/>
      <c r="P71" s="737"/>
      <c r="Q71" s="737"/>
      <c r="R71" s="737"/>
      <c r="S71" s="781"/>
      <c r="T71" s="737"/>
      <c r="U71" s="737"/>
      <c r="V71" s="737"/>
      <c r="W71" s="782"/>
      <c r="X71" s="737"/>
      <c r="Y71" s="737"/>
      <c r="Z71" s="737"/>
    </row>
    <row r="72" spans="1:26" ht="16.5" customHeight="1">
      <c r="A72" s="671"/>
      <c r="B72" s="672"/>
      <c r="C72" s="673"/>
      <c r="D72" s="671"/>
      <c r="E72" s="675"/>
      <c r="F72" s="671"/>
      <c r="G72" s="675"/>
      <c r="H72" s="672" t="s">
        <v>598</v>
      </c>
      <c r="I72" s="699">
        <v>5688</v>
      </c>
      <c r="J72" s="672"/>
      <c r="K72" s="671"/>
      <c r="L72" s="729"/>
      <c r="M72" s="671"/>
      <c r="N72" s="671"/>
      <c r="O72" s="737"/>
      <c r="P72" s="737"/>
      <c r="Q72" s="737"/>
      <c r="R72" s="737"/>
      <c r="S72" s="781"/>
      <c r="T72" s="737"/>
      <c r="U72" s="737"/>
      <c r="V72" s="737"/>
      <c r="W72" s="782"/>
      <c r="X72" s="737"/>
      <c r="Y72" s="737"/>
      <c r="Z72" s="737"/>
    </row>
    <row r="73" spans="1:26" ht="16.5" customHeight="1">
      <c r="A73" s="688"/>
      <c r="B73" s="689"/>
      <c r="C73" s="690"/>
      <c r="D73" s="688"/>
      <c r="E73" s="692"/>
      <c r="F73" s="688"/>
      <c r="G73" s="692"/>
      <c r="H73" s="689" t="s">
        <v>599</v>
      </c>
      <c r="I73" s="681">
        <v>6636</v>
      </c>
      <c r="J73" s="689"/>
      <c r="K73" s="688"/>
      <c r="L73" s="730"/>
      <c r="M73" s="688"/>
      <c r="N73" s="688"/>
      <c r="O73" s="737"/>
      <c r="P73" s="737"/>
      <c r="Q73" s="737"/>
      <c r="R73" s="737"/>
      <c r="S73" s="781"/>
      <c r="T73" s="737"/>
      <c r="U73" s="737"/>
      <c r="V73" s="737"/>
      <c r="W73" s="782"/>
      <c r="X73" s="737"/>
      <c r="Y73" s="737"/>
      <c r="Z73" s="737"/>
    </row>
    <row r="74" spans="1:26" ht="15.75" customHeight="1">
      <c r="A74" s="671">
        <v>19</v>
      </c>
      <c r="B74" s="672" t="s">
        <v>600</v>
      </c>
      <c r="C74" s="673" t="s">
        <v>601</v>
      </c>
      <c r="D74" s="674">
        <v>1085</v>
      </c>
      <c r="E74" s="675">
        <v>39629</v>
      </c>
      <c r="F74" s="671">
        <v>3</v>
      </c>
      <c r="G74" s="675"/>
      <c r="H74" s="672" t="s">
        <v>602</v>
      </c>
      <c r="I74" s="699">
        <v>8680</v>
      </c>
      <c r="J74" s="672" t="s">
        <v>439</v>
      </c>
      <c r="K74" s="671" t="s">
        <v>379</v>
      </c>
      <c r="L74" s="729">
        <v>39356</v>
      </c>
      <c r="M74" s="671" t="s">
        <v>376</v>
      </c>
      <c r="N74" s="671"/>
      <c r="O74" s="737"/>
      <c r="P74" s="737"/>
      <c r="Q74" s="737"/>
      <c r="R74" s="737"/>
      <c r="S74" s="781"/>
      <c r="T74" s="737"/>
      <c r="U74" s="737"/>
      <c r="V74" s="737"/>
      <c r="W74" s="782"/>
      <c r="X74" s="737"/>
      <c r="Y74" s="737"/>
      <c r="Z74" s="737"/>
    </row>
    <row r="75" spans="1:26" ht="16.5" customHeight="1">
      <c r="A75" s="671"/>
      <c r="B75" s="672"/>
      <c r="C75" s="673"/>
      <c r="D75" s="674"/>
      <c r="E75" s="675"/>
      <c r="F75" s="671"/>
      <c r="G75" s="675"/>
      <c r="H75" s="672" t="s">
        <v>603</v>
      </c>
      <c r="I75" s="699">
        <v>9765</v>
      </c>
      <c r="J75" s="672"/>
      <c r="K75" s="671"/>
      <c r="L75" s="729"/>
      <c r="M75" s="671"/>
      <c r="N75" s="671"/>
      <c r="O75" s="737"/>
      <c r="P75" s="737"/>
      <c r="Q75" s="737"/>
      <c r="R75" s="737"/>
      <c r="S75" s="781"/>
      <c r="T75" s="737"/>
      <c r="U75" s="737"/>
      <c r="V75" s="737"/>
      <c r="W75" s="782"/>
      <c r="X75" s="737"/>
      <c r="Y75" s="737"/>
      <c r="Z75" s="737"/>
    </row>
    <row r="76" spans="1:26" ht="16.5" customHeight="1">
      <c r="A76" s="688"/>
      <c r="B76" s="689"/>
      <c r="C76" s="690"/>
      <c r="D76" s="691"/>
      <c r="E76" s="692"/>
      <c r="F76" s="688"/>
      <c r="G76" s="692"/>
      <c r="H76" s="689" t="s">
        <v>604</v>
      </c>
      <c r="I76" s="681">
        <v>10850</v>
      </c>
      <c r="J76" s="689"/>
      <c r="K76" s="671"/>
      <c r="L76" s="730"/>
      <c r="M76" s="688"/>
      <c r="N76" s="688"/>
      <c r="O76" s="737"/>
      <c r="P76" s="737"/>
      <c r="Q76" s="737"/>
      <c r="R76" s="737"/>
      <c r="S76" s="781"/>
      <c r="T76" s="737"/>
      <c r="U76" s="737"/>
      <c r="V76" s="737"/>
      <c r="W76" s="782"/>
      <c r="X76" s="737"/>
      <c r="Y76" s="737"/>
      <c r="Z76" s="737"/>
    </row>
    <row r="77" spans="1:26" ht="16.5" customHeight="1">
      <c r="A77" s="641">
        <v>20</v>
      </c>
      <c r="B77" s="642" t="s">
        <v>605</v>
      </c>
      <c r="C77" s="643" t="s">
        <v>606</v>
      </c>
      <c r="D77" s="647">
        <v>1512</v>
      </c>
      <c r="E77" s="644">
        <v>39629</v>
      </c>
      <c r="F77" s="645" t="s">
        <v>366</v>
      </c>
      <c r="G77" s="644"/>
      <c r="H77" s="654" t="s">
        <v>607</v>
      </c>
      <c r="I77" s="646">
        <v>19807.2</v>
      </c>
      <c r="J77" s="654" t="s">
        <v>408</v>
      </c>
      <c r="K77" s="645" t="s">
        <v>366</v>
      </c>
      <c r="L77" s="639" t="s">
        <v>366</v>
      </c>
      <c r="M77" s="671" t="s">
        <v>369</v>
      </c>
      <c r="N77" s="671"/>
      <c r="O77" s="737"/>
      <c r="P77" s="737"/>
      <c r="Q77" s="737"/>
      <c r="R77" s="737"/>
      <c r="S77" s="781"/>
      <c r="T77" s="737"/>
      <c r="U77" s="737"/>
      <c r="V77" s="737"/>
      <c r="W77" s="782"/>
      <c r="X77" s="737"/>
      <c r="Y77" s="737"/>
      <c r="Z77" s="737"/>
    </row>
    <row r="78" spans="1:26" ht="16.5" customHeight="1">
      <c r="A78" s="682">
        <v>21</v>
      </c>
      <c r="B78" s="683" t="s">
        <v>608</v>
      </c>
      <c r="C78" s="684" t="s">
        <v>609</v>
      </c>
      <c r="D78" s="685">
        <v>4990</v>
      </c>
      <c r="E78" s="686">
        <v>39629</v>
      </c>
      <c r="F78" s="789" t="s">
        <v>366</v>
      </c>
      <c r="G78" s="686"/>
      <c r="H78" s="687">
        <v>4.5</v>
      </c>
      <c r="I78" s="687">
        <v>22455</v>
      </c>
      <c r="J78" s="683" t="s">
        <v>610</v>
      </c>
      <c r="K78" s="789" t="s">
        <v>366</v>
      </c>
      <c r="L78" s="789" t="s">
        <v>366</v>
      </c>
      <c r="M78" s="682" t="s">
        <v>546</v>
      </c>
      <c r="N78" s="682"/>
      <c r="O78" s="737"/>
      <c r="P78" s="737"/>
      <c r="Q78" s="737"/>
      <c r="R78" s="737"/>
      <c r="S78" s="781"/>
      <c r="T78" s="737"/>
      <c r="U78" s="737"/>
      <c r="V78" s="737"/>
      <c r="W78" s="782"/>
      <c r="X78" s="737"/>
      <c r="Y78" s="737"/>
      <c r="Z78" s="737"/>
    </row>
    <row r="79" spans="1:26" ht="16.5" customHeight="1">
      <c r="A79" s="671">
        <v>22</v>
      </c>
      <c r="B79" s="672" t="s">
        <v>611</v>
      </c>
      <c r="C79" s="673" t="s">
        <v>612</v>
      </c>
      <c r="D79" s="674">
        <v>710</v>
      </c>
      <c r="E79" s="675">
        <v>39647</v>
      </c>
      <c r="F79" s="790" t="s">
        <v>613</v>
      </c>
      <c r="G79" s="675"/>
      <c r="H79" s="699">
        <v>10</v>
      </c>
      <c r="I79" s="699">
        <v>7100</v>
      </c>
      <c r="J79" s="672" t="s">
        <v>411</v>
      </c>
      <c r="K79" s="790" t="s">
        <v>379</v>
      </c>
      <c r="L79" s="790" t="s">
        <v>614</v>
      </c>
      <c r="M79" s="671" t="s">
        <v>546</v>
      </c>
      <c r="N79" s="671"/>
      <c r="O79" s="737"/>
      <c r="P79" s="737"/>
      <c r="Q79" s="737"/>
      <c r="R79" s="737"/>
      <c r="S79" s="781"/>
      <c r="T79" s="737"/>
      <c r="U79" s="737"/>
      <c r="V79" s="737"/>
      <c r="W79" s="782"/>
      <c r="X79" s="737"/>
      <c r="Y79" s="737"/>
      <c r="Z79" s="737"/>
    </row>
    <row r="80" spans="1:26" ht="16.5" customHeight="1">
      <c r="A80" s="666">
        <v>23</v>
      </c>
      <c r="B80" s="667" t="s">
        <v>495</v>
      </c>
      <c r="C80" s="668" t="s">
        <v>615</v>
      </c>
      <c r="D80" s="666">
        <v>943</v>
      </c>
      <c r="E80" s="670">
        <v>39651</v>
      </c>
      <c r="F80" s="666">
        <v>3</v>
      </c>
      <c r="G80" s="670"/>
      <c r="H80" s="667" t="s">
        <v>538</v>
      </c>
      <c r="I80" s="701">
        <v>5658</v>
      </c>
      <c r="J80" s="667" t="s">
        <v>395</v>
      </c>
      <c r="K80" s="666" t="s">
        <v>379</v>
      </c>
      <c r="L80" s="731">
        <v>39387</v>
      </c>
      <c r="M80" s="666" t="s">
        <v>546</v>
      </c>
      <c r="N80" s="666"/>
      <c r="O80" s="737"/>
      <c r="P80" s="737"/>
      <c r="Q80" s="737"/>
      <c r="R80" s="737"/>
      <c r="S80" s="781"/>
      <c r="T80" s="737"/>
      <c r="U80" s="737"/>
      <c r="V80" s="737"/>
      <c r="W80" s="782"/>
      <c r="X80" s="737"/>
      <c r="Y80" s="737"/>
      <c r="Z80" s="737"/>
    </row>
    <row r="81" spans="1:26" ht="16.5" customHeight="1">
      <c r="A81" s="671"/>
      <c r="B81" s="672"/>
      <c r="C81" s="673"/>
      <c r="D81" s="671"/>
      <c r="E81" s="675"/>
      <c r="F81" s="671"/>
      <c r="G81" s="675"/>
      <c r="H81" s="672" t="s">
        <v>590</v>
      </c>
      <c r="I81" s="699">
        <v>6601</v>
      </c>
      <c r="J81" s="672"/>
      <c r="K81" s="671"/>
      <c r="L81" s="729"/>
      <c r="M81" s="671"/>
      <c r="N81" s="671"/>
      <c r="O81" s="737"/>
      <c r="P81" s="737"/>
      <c r="Q81" s="737"/>
      <c r="R81" s="737"/>
      <c r="S81" s="781"/>
      <c r="T81" s="737"/>
      <c r="U81" s="737"/>
      <c r="V81" s="737"/>
      <c r="W81" s="782"/>
      <c r="X81" s="737"/>
      <c r="Y81" s="737"/>
      <c r="Z81" s="737"/>
    </row>
    <row r="82" spans="1:26" ht="16.5" customHeight="1">
      <c r="A82" s="671"/>
      <c r="B82" s="672"/>
      <c r="C82" s="673"/>
      <c r="D82" s="671"/>
      <c r="E82" s="675"/>
      <c r="F82" s="671"/>
      <c r="G82" s="675"/>
      <c r="H82" s="672" t="s">
        <v>591</v>
      </c>
      <c r="I82" s="699">
        <v>7544</v>
      </c>
      <c r="J82" s="672"/>
      <c r="K82" s="671"/>
      <c r="L82" s="729"/>
      <c r="M82" s="671"/>
      <c r="N82" s="671"/>
      <c r="O82" s="737"/>
      <c r="P82" s="737"/>
      <c r="Q82" s="737"/>
      <c r="R82" s="737"/>
      <c r="S82" s="781"/>
      <c r="T82" s="737"/>
      <c r="U82" s="737"/>
      <c r="V82" s="737"/>
      <c r="W82" s="782"/>
      <c r="X82" s="737"/>
      <c r="Y82" s="737"/>
      <c r="Z82" s="737"/>
    </row>
    <row r="83" spans="1:26" ht="16.5" customHeight="1">
      <c r="A83" s="676"/>
      <c r="B83" s="677"/>
      <c r="C83" s="678"/>
      <c r="D83" s="676"/>
      <c r="E83" s="680"/>
      <c r="F83" s="676"/>
      <c r="G83" s="680"/>
      <c r="H83" s="677" t="s">
        <v>616</v>
      </c>
      <c r="I83" s="705">
        <v>8487</v>
      </c>
      <c r="J83" s="677"/>
      <c r="K83" s="676"/>
      <c r="L83" s="738"/>
      <c r="M83" s="676"/>
      <c r="N83" s="676"/>
      <c r="O83" s="737"/>
      <c r="P83" s="737"/>
      <c r="Q83" s="737"/>
      <c r="R83" s="737"/>
      <c r="S83" s="781"/>
      <c r="T83" s="737"/>
      <c r="U83" s="737"/>
      <c r="V83" s="737"/>
      <c r="W83" s="782"/>
      <c r="X83" s="737"/>
      <c r="Y83" s="737"/>
      <c r="Z83" s="737"/>
    </row>
    <row r="84" spans="1:26" ht="16.5" customHeight="1">
      <c r="A84" s="671">
        <v>24</v>
      </c>
      <c r="B84" s="672" t="s">
        <v>617</v>
      </c>
      <c r="C84" s="673" t="s">
        <v>618</v>
      </c>
      <c r="D84" s="674">
        <v>1616</v>
      </c>
      <c r="E84" s="791">
        <v>39660</v>
      </c>
      <c r="F84" s="671">
        <v>3</v>
      </c>
      <c r="G84" s="675"/>
      <c r="H84" s="672" t="s">
        <v>602</v>
      </c>
      <c r="I84" s="699">
        <v>12928</v>
      </c>
      <c r="J84" s="672" t="s">
        <v>589</v>
      </c>
      <c r="K84" s="799" t="s">
        <v>383</v>
      </c>
      <c r="L84" s="729">
        <v>39479</v>
      </c>
      <c r="M84" s="671" t="s">
        <v>546</v>
      </c>
      <c r="N84" s="671"/>
      <c r="O84" s="737"/>
      <c r="P84" s="737"/>
      <c r="Q84" s="737"/>
      <c r="R84" s="737"/>
      <c r="S84" s="781"/>
      <c r="T84" s="737"/>
      <c r="U84" s="737"/>
      <c r="V84" s="737"/>
      <c r="W84" s="782"/>
      <c r="X84" s="737"/>
      <c r="Y84" s="737"/>
      <c r="Z84" s="737"/>
    </row>
    <row r="85" spans="1:26" ht="16.5" customHeight="1">
      <c r="A85" s="671"/>
      <c r="B85" s="672"/>
      <c r="C85" s="673"/>
      <c r="D85" s="674"/>
      <c r="E85" s="675"/>
      <c r="F85" s="671"/>
      <c r="G85" s="675"/>
      <c r="H85" s="672" t="s">
        <v>619</v>
      </c>
      <c r="I85" s="699">
        <v>13251.2</v>
      </c>
      <c r="J85" s="672"/>
      <c r="K85" s="671"/>
      <c r="L85" s="729"/>
      <c r="M85" s="671"/>
      <c r="N85" s="671"/>
      <c r="O85" s="737"/>
      <c r="P85" s="737"/>
      <c r="Q85" s="737"/>
      <c r="R85" s="737"/>
      <c r="S85" s="781"/>
      <c r="T85" s="737"/>
      <c r="U85" s="737"/>
      <c r="V85" s="737"/>
      <c r="W85" s="782"/>
      <c r="X85" s="737"/>
      <c r="Y85" s="737"/>
      <c r="Z85" s="737"/>
    </row>
    <row r="86" spans="1:26" ht="16.5" customHeight="1">
      <c r="A86" s="676"/>
      <c r="B86" s="677"/>
      <c r="C86" s="678"/>
      <c r="D86" s="679"/>
      <c r="E86" s="680"/>
      <c r="F86" s="676"/>
      <c r="G86" s="680"/>
      <c r="H86" s="677" t="s">
        <v>620</v>
      </c>
      <c r="I86" s="705">
        <v>13574.4</v>
      </c>
      <c r="J86" s="677"/>
      <c r="K86" s="676"/>
      <c r="L86" s="738"/>
      <c r="M86" s="676"/>
      <c r="N86" s="676"/>
      <c r="O86" s="737"/>
      <c r="P86" s="737"/>
      <c r="Q86" s="737"/>
      <c r="R86" s="737"/>
      <c r="S86" s="781"/>
      <c r="T86" s="737"/>
      <c r="U86" s="737"/>
      <c r="V86" s="737"/>
      <c r="W86" s="782"/>
      <c r="X86" s="737"/>
      <c r="Y86" s="737"/>
      <c r="Z86" s="737"/>
    </row>
    <row r="87" spans="1:26" ht="16.5" customHeight="1">
      <c r="A87" s="688">
        <v>25</v>
      </c>
      <c r="B87" s="689" t="s">
        <v>621</v>
      </c>
      <c r="C87" s="690" t="s">
        <v>622</v>
      </c>
      <c r="D87" s="688">
        <v>803</v>
      </c>
      <c r="E87" s="692">
        <v>39665</v>
      </c>
      <c r="F87" s="688">
        <v>3</v>
      </c>
      <c r="G87" s="692"/>
      <c r="H87" s="681">
        <v>10.7</v>
      </c>
      <c r="I87" s="681">
        <v>8592.1</v>
      </c>
      <c r="J87" s="689" t="s">
        <v>408</v>
      </c>
      <c r="K87" s="688" t="s">
        <v>379</v>
      </c>
      <c r="L87" s="730">
        <v>39417</v>
      </c>
      <c r="M87" s="688" t="s">
        <v>369</v>
      </c>
      <c r="N87" s="688"/>
      <c r="O87" s="737"/>
      <c r="P87" s="737"/>
      <c r="Q87" s="737"/>
      <c r="R87" s="737"/>
      <c r="S87" s="781"/>
      <c r="T87" s="737"/>
      <c r="U87" s="737"/>
      <c r="V87" s="737"/>
      <c r="W87" s="782"/>
      <c r="X87" s="737"/>
      <c r="Y87" s="737"/>
      <c r="Z87" s="737"/>
    </row>
    <row r="88" spans="1:26" ht="16.5" customHeight="1">
      <c r="A88" s="722">
        <v>26</v>
      </c>
      <c r="B88" s="792" t="s">
        <v>623</v>
      </c>
      <c r="C88" s="793" t="s">
        <v>624</v>
      </c>
      <c r="D88" s="794">
        <v>1533</v>
      </c>
      <c r="E88" s="795">
        <v>39668</v>
      </c>
      <c r="F88" s="722">
        <v>2</v>
      </c>
      <c r="G88" s="795"/>
      <c r="H88" s="796">
        <v>6.5</v>
      </c>
      <c r="I88" s="796">
        <v>9964.5</v>
      </c>
      <c r="J88" s="792" t="s">
        <v>625</v>
      </c>
      <c r="K88" s="722" t="s">
        <v>102</v>
      </c>
      <c r="L88" s="723" t="s">
        <v>102</v>
      </c>
      <c r="M88" s="722" t="s">
        <v>546</v>
      </c>
      <c r="N88" s="722"/>
      <c r="O88" s="737"/>
      <c r="P88" s="737"/>
      <c r="Q88" s="737"/>
      <c r="R88" s="737"/>
      <c r="S88" s="781"/>
      <c r="T88" s="737"/>
      <c r="U88" s="737"/>
      <c r="V88" s="737"/>
      <c r="W88" s="782"/>
      <c r="X88" s="737"/>
      <c r="Y88" s="737"/>
      <c r="Z88" s="737"/>
    </row>
    <row r="89" spans="1:26" ht="16.5" customHeight="1">
      <c r="A89" s="682">
        <v>27</v>
      </c>
      <c r="B89" s="683" t="s">
        <v>626</v>
      </c>
      <c r="C89" s="684" t="s">
        <v>627</v>
      </c>
      <c r="D89" s="682">
        <v>388</v>
      </c>
      <c r="E89" s="686">
        <v>39678</v>
      </c>
      <c r="F89" s="682">
        <v>3</v>
      </c>
      <c r="G89" s="686"/>
      <c r="H89" s="687">
        <v>14.8</v>
      </c>
      <c r="I89" s="687">
        <v>5742.4</v>
      </c>
      <c r="J89" s="683" t="s">
        <v>408</v>
      </c>
      <c r="K89" s="682" t="s">
        <v>379</v>
      </c>
      <c r="L89" s="740">
        <v>39417</v>
      </c>
      <c r="M89" s="682" t="s">
        <v>546</v>
      </c>
      <c r="N89" s="682"/>
      <c r="O89" s="737"/>
      <c r="P89" s="737"/>
      <c r="Q89" s="737"/>
      <c r="R89" s="737"/>
      <c r="S89" s="781"/>
      <c r="T89" s="737"/>
      <c r="U89" s="737"/>
      <c r="V89" s="737"/>
      <c r="W89" s="782"/>
      <c r="X89" s="737"/>
      <c r="Y89" s="737"/>
      <c r="Z89" s="737"/>
    </row>
    <row r="90" spans="1:26" ht="16.5" customHeight="1">
      <c r="A90" s="671">
        <v>28</v>
      </c>
      <c r="B90" s="672" t="s">
        <v>628</v>
      </c>
      <c r="C90" s="673" t="s">
        <v>629</v>
      </c>
      <c r="D90" s="674">
        <v>2985</v>
      </c>
      <c r="E90" s="675">
        <v>39705</v>
      </c>
      <c r="F90" s="671">
        <v>2</v>
      </c>
      <c r="G90" s="675"/>
      <c r="H90" s="699">
        <v>5</v>
      </c>
      <c r="I90" s="699">
        <v>14925</v>
      </c>
      <c r="J90" s="672" t="s">
        <v>444</v>
      </c>
      <c r="K90" s="671" t="s">
        <v>379</v>
      </c>
      <c r="L90" s="729">
        <v>39448</v>
      </c>
      <c r="M90" s="671" t="s">
        <v>376</v>
      </c>
      <c r="N90" s="671"/>
      <c r="O90" s="737"/>
      <c r="P90" s="737"/>
      <c r="Q90" s="737"/>
      <c r="R90" s="737"/>
      <c r="S90" s="781"/>
      <c r="T90" s="737"/>
      <c r="U90" s="737"/>
      <c r="V90" s="737"/>
      <c r="W90" s="782"/>
      <c r="X90" s="737"/>
      <c r="Y90" s="737"/>
      <c r="Z90" s="737"/>
    </row>
    <row r="91" spans="1:26" ht="16.5" customHeight="1">
      <c r="A91" s="682">
        <v>29</v>
      </c>
      <c r="B91" s="683" t="s">
        <v>630</v>
      </c>
      <c r="C91" s="684" t="s">
        <v>631</v>
      </c>
      <c r="D91" s="682">
        <v>250</v>
      </c>
      <c r="E91" s="686">
        <v>39721</v>
      </c>
      <c r="F91" s="682">
        <v>3</v>
      </c>
      <c r="G91" s="686"/>
      <c r="H91" s="687">
        <v>19</v>
      </c>
      <c r="I91" s="687">
        <v>4750</v>
      </c>
      <c r="J91" s="683" t="s">
        <v>408</v>
      </c>
      <c r="K91" s="676" t="s">
        <v>379</v>
      </c>
      <c r="L91" s="738">
        <v>39448</v>
      </c>
      <c r="M91" s="676" t="s">
        <v>369</v>
      </c>
      <c r="N91" s="676"/>
      <c r="O91" s="737"/>
      <c r="P91" s="737"/>
      <c r="Q91" s="737"/>
      <c r="R91" s="737"/>
      <c r="S91" s="781"/>
      <c r="T91" s="737"/>
      <c r="U91" s="737"/>
      <c r="V91" s="737"/>
      <c r="W91" s="782"/>
      <c r="X91" s="737"/>
      <c r="Y91" s="737"/>
      <c r="Z91" s="737"/>
    </row>
    <row r="92" spans="1:26" ht="16.5" customHeight="1">
      <c r="A92" s="688">
        <v>30</v>
      </c>
      <c r="B92" s="689" t="s">
        <v>632</v>
      </c>
      <c r="C92" s="690" t="s">
        <v>633</v>
      </c>
      <c r="D92" s="691">
        <v>2423</v>
      </c>
      <c r="E92" s="692">
        <v>39759</v>
      </c>
      <c r="F92" s="688">
        <v>3</v>
      </c>
      <c r="G92" s="692"/>
      <c r="H92" s="681">
        <v>5</v>
      </c>
      <c r="I92" s="681">
        <v>12115</v>
      </c>
      <c r="J92" s="800" t="s">
        <v>634</v>
      </c>
      <c r="K92" s="688" t="s">
        <v>379</v>
      </c>
      <c r="L92" s="730">
        <v>39508</v>
      </c>
      <c r="M92" s="688" t="s">
        <v>369</v>
      </c>
      <c r="N92" s="688"/>
      <c r="O92" s="737"/>
      <c r="P92" s="737"/>
      <c r="Q92" s="737"/>
      <c r="R92" s="737"/>
      <c r="S92" s="781"/>
      <c r="T92" s="737"/>
      <c r="U92" s="737"/>
      <c r="V92" s="737"/>
      <c r="W92" s="782"/>
      <c r="X92" s="737"/>
      <c r="Y92" s="737"/>
      <c r="Z92" s="737"/>
    </row>
    <row r="93" spans="1:26" ht="16.5" customHeight="1">
      <c r="A93" s="666">
        <v>31</v>
      </c>
      <c r="B93" s="667" t="s">
        <v>635</v>
      </c>
      <c r="C93" s="668" t="s">
        <v>636</v>
      </c>
      <c r="D93" s="666">
        <v>653</v>
      </c>
      <c r="E93" s="670">
        <v>39766</v>
      </c>
      <c r="F93" s="666">
        <v>3</v>
      </c>
      <c r="G93" s="670"/>
      <c r="H93" s="667" t="s">
        <v>637</v>
      </c>
      <c r="I93" s="701">
        <v>6856.5</v>
      </c>
      <c r="J93" s="667" t="s">
        <v>368</v>
      </c>
      <c r="K93" s="666" t="s">
        <v>379</v>
      </c>
      <c r="L93" s="731">
        <v>39508</v>
      </c>
      <c r="M93" s="666" t="s">
        <v>376</v>
      </c>
      <c r="N93" s="666"/>
      <c r="O93" s="737"/>
      <c r="P93" s="737"/>
      <c r="Q93" s="737"/>
      <c r="R93" s="737"/>
      <c r="S93" s="781"/>
      <c r="T93" s="737"/>
      <c r="U93" s="737"/>
      <c r="V93" s="737"/>
      <c r="W93" s="782"/>
      <c r="X93" s="737"/>
      <c r="Y93" s="737"/>
      <c r="Z93" s="737"/>
    </row>
    <row r="94" spans="1:26" ht="16.5" customHeight="1">
      <c r="A94" s="671"/>
      <c r="B94" s="672"/>
      <c r="C94" s="673"/>
      <c r="D94" s="671"/>
      <c r="E94" s="675"/>
      <c r="F94" s="671"/>
      <c r="G94" s="675"/>
      <c r="H94" s="672" t="s">
        <v>638</v>
      </c>
      <c r="I94" s="699">
        <v>7509.5</v>
      </c>
      <c r="J94" s="672"/>
      <c r="K94" s="671"/>
      <c r="L94" s="729"/>
      <c r="M94" s="671"/>
      <c r="N94" s="671"/>
      <c r="O94" s="737"/>
      <c r="P94" s="737"/>
      <c r="Q94" s="737"/>
      <c r="R94" s="737"/>
      <c r="S94" s="781"/>
      <c r="T94" s="737"/>
      <c r="U94" s="737"/>
      <c r="V94" s="737"/>
      <c r="W94" s="782"/>
      <c r="X94" s="737"/>
      <c r="Y94" s="737"/>
      <c r="Z94" s="737"/>
    </row>
    <row r="95" spans="1:26" ht="16.5" customHeight="1">
      <c r="A95" s="688"/>
      <c r="B95" s="689"/>
      <c r="C95" s="690"/>
      <c r="D95" s="688"/>
      <c r="E95" s="692"/>
      <c r="F95" s="688"/>
      <c r="G95" s="692"/>
      <c r="H95" s="689" t="s">
        <v>639</v>
      </c>
      <c r="I95" s="681">
        <v>7509.5</v>
      </c>
      <c r="J95" s="672"/>
      <c r="K95" s="688"/>
      <c r="L95" s="730"/>
      <c r="M95" s="688"/>
      <c r="N95" s="688"/>
      <c r="O95" s="737"/>
      <c r="P95" s="737"/>
      <c r="Q95" s="737"/>
      <c r="R95" s="737"/>
      <c r="S95" s="781"/>
      <c r="T95" s="737"/>
      <c r="U95" s="737"/>
      <c r="V95" s="737"/>
      <c r="W95" s="782"/>
      <c r="X95" s="737"/>
      <c r="Y95" s="737"/>
      <c r="Z95" s="737"/>
    </row>
    <row r="96" spans="1:26" ht="16.5" customHeight="1">
      <c r="A96" s="666">
        <v>32</v>
      </c>
      <c r="B96" s="667" t="s">
        <v>640</v>
      </c>
      <c r="C96" s="668" t="s">
        <v>641</v>
      </c>
      <c r="D96" s="666">
        <v>295</v>
      </c>
      <c r="E96" s="670">
        <v>39766</v>
      </c>
      <c r="F96" s="666">
        <v>3</v>
      </c>
      <c r="G96" s="670"/>
      <c r="H96" s="701">
        <v>16.8</v>
      </c>
      <c r="I96" s="701">
        <v>4956</v>
      </c>
      <c r="J96" s="667" t="s">
        <v>444</v>
      </c>
      <c r="K96" s="671" t="s">
        <v>379</v>
      </c>
      <c r="L96" s="729">
        <v>39508</v>
      </c>
      <c r="M96" s="671" t="s">
        <v>376</v>
      </c>
      <c r="N96" s="671"/>
      <c r="O96" s="737"/>
      <c r="P96" s="737"/>
      <c r="Q96" s="737"/>
      <c r="R96" s="737"/>
      <c r="S96" s="781"/>
      <c r="T96" s="737"/>
      <c r="U96" s="737"/>
      <c r="V96" s="737"/>
      <c r="W96" s="782"/>
      <c r="X96" s="737"/>
      <c r="Y96" s="737"/>
      <c r="Z96" s="737"/>
    </row>
    <row r="97" spans="1:26" ht="16.5" customHeight="1">
      <c r="A97" s="722">
        <v>33</v>
      </c>
      <c r="B97" s="792" t="s">
        <v>642</v>
      </c>
      <c r="C97" s="793" t="s">
        <v>643</v>
      </c>
      <c r="D97" s="722">
        <v>681</v>
      </c>
      <c r="E97" s="795">
        <v>39766</v>
      </c>
      <c r="F97" s="722">
        <v>3</v>
      </c>
      <c r="G97" s="795"/>
      <c r="H97" s="796">
        <v>8.5</v>
      </c>
      <c r="I97" s="796">
        <v>5788.5</v>
      </c>
      <c r="J97" s="792" t="s">
        <v>408</v>
      </c>
      <c r="K97" s="722" t="s">
        <v>379</v>
      </c>
      <c r="L97" s="723">
        <v>39508</v>
      </c>
      <c r="M97" s="722" t="s">
        <v>546</v>
      </c>
      <c r="N97" s="722"/>
      <c r="O97" s="737"/>
      <c r="P97" s="737"/>
      <c r="Q97" s="737"/>
      <c r="R97" s="737"/>
      <c r="S97" s="781"/>
      <c r="T97" s="737"/>
      <c r="U97" s="737"/>
      <c r="V97" s="737"/>
      <c r="W97" s="782"/>
      <c r="X97" s="737"/>
      <c r="Y97" s="737"/>
      <c r="Z97" s="737"/>
    </row>
    <row r="98" spans="1:26" ht="16.5" customHeight="1">
      <c r="A98" s="671">
        <v>34</v>
      </c>
      <c r="B98" s="672" t="s">
        <v>644</v>
      </c>
      <c r="C98" s="673" t="s">
        <v>645</v>
      </c>
      <c r="D98" s="674">
        <v>4492</v>
      </c>
      <c r="E98" s="675">
        <v>39782</v>
      </c>
      <c r="F98" s="671">
        <v>3</v>
      </c>
      <c r="G98" s="675"/>
      <c r="H98" s="672" t="s">
        <v>646</v>
      </c>
      <c r="I98" s="699">
        <v>20214</v>
      </c>
      <c r="J98" s="672" t="s">
        <v>647</v>
      </c>
      <c r="K98" s="671" t="s">
        <v>379</v>
      </c>
      <c r="L98" s="729">
        <v>39508</v>
      </c>
      <c r="M98" s="671" t="s">
        <v>376</v>
      </c>
      <c r="N98" s="671"/>
      <c r="O98" s="737"/>
      <c r="P98" s="737"/>
      <c r="Q98" s="737"/>
      <c r="R98" s="737"/>
      <c r="S98" s="781"/>
      <c r="T98" s="737"/>
      <c r="U98" s="737"/>
      <c r="V98" s="737"/>
      <c r="W98" s="782"/>
      <c r="X98" s="737"/>
      <c r="Y98" s="737"/>
      <c r="Z98" s="737"/>
    </row>
    <row r="99" spans="1:26" ht="16.5" customHeight="1">
      <c r="A99" s="671"/>
      <c r="B99" s="672"/>
      <c r="C99" s="673"/>
      <c r="D99" s="674"/>
      <c r="E99" s="675"/>
      <c r="F99" s="671"/>
      <c r="G99" s="675"/>
      <c r="H99" s="672" t="s">
        <v>648</v>
      </c>
      <c r="I99" s="699">
        <v>21337</v>
      </c>
      <c r="J99" s="672"/>
      <c r="K99" s="671"/>
      <c r="L99" s="729"/>
      <c r="M99" s="671"/>
      <c r="N99" s="671"/>
      <c r="O99" s="737"/>
      <c r="P99" s="737"/>
      <c r="Q99" s="737"/>
      <c r="R99" s="737"/>
      <c r="S99" s="781"/>
      <c r="T99" s="737"/>
      <c r="U99" s="737"/>
      <c r="V99" s="737"/>
      <c r="W99" s="782"/>
      <c r="X99" s="737"/>
      <c r="Y99" s="737"/>
      <c r="Z99" s="737"/>
    </row>
    <row r="100" spans="1:26" ht="16.5" customHeight="1">
      <c r="A100" s="676"/>
      <c r="B100" s="677"/>
      <c r="C100" s="678"/>
      <c r="D100" s="679"/>
      <c r="E100" s="680"/>
      <c r="F100" s="676"/>
      <c r="G100" s="680"/>
      <c r="H100" s="677" t="s">
        <v>649</v>
      </c>
      <c r="I100" s="705">
        <v>22460</v>
      </c>
      <c r="J100" s="677"/>
      <c r="K100" s="676"/>
      <c r="L100" s="738"/>
      <c r="M100" s="676"/>
      <c r="N100" s="676"/>
      <c r="O100" s="737"/>
      <c r="P100" s="737"/>
      <c r="Q100" s="737"/>
      <c r="R100" s="737"/>
      <c r="S100" s="781"/>
      <c r="T100" s="737"/>
      <c r="U100" s="737"/>
      <c r="V100" s="737"/>
      <c r="W100" s="782"/>
      <c r="X100" s="737"/>
      <c r="Y100" s="737"/>
      <c r="Z100" s="737"/>
    </row>
    <row r="101" spans="1:26" ht="16.5" customHeight="1">
      <c r="A101" s="688">
        <v>35</v>
      </c>
      <c r="B101" s="689" t="s">
        <v>650</v>
      </c>
      <c r="C101" s="690" t="s">
        <v>651</v>
      </c>
      <c r="D101" s="702">
        <v>1135.4000000000001</v>
      </c>
      <c r="E101" s="692">
        <v>39788</v>
      </c>
      <c r="F101" s="688">
        <v>3</v>
      </c>
      <c r="G101" s="692"/>
      <c r="H101" s="681">
        <v>7</v>
      </c>
      <c r="I101" s="681">
        <v>7947.8</v>
      </c>
      <c r="J101" s="689" t="s">
        <v>652</v>
      </c>
      <c r="K101" s="688" t="s">
        <v>379</v>
      </c>
      <c r="L101" s="730">
        <v>39539</v>
      </c>
      <c r="M101" s="688" t="s">
        <v>369</v>
      </c>
      <c r="N101" s="688"/>
      <c r="O101" s="737"/>
      <c r="P101" s="737"/>
      <c r="Q101" s="737"/>
      <c r="R101" s="737"/>
      <c r="S101" s="781"/>
      <c r="T101" s="737"/>
      <c r="U101" s="737"/>
      <c r="V101" s="737"/>
      <c r="W101" s="782"/>
      <c r="X101" s="737"/>
      <c r="Y101" s="737"/>
      <c r="Z101" s="737"/>
    </row>
    <row r="102" spans="1:26" ht="16.5" customHeight="1">
      <c r="A102" s="722">
        <v>36</v>
      </c>
      <c r="B102" s="792" t="s">
        <v>653</v>
      </c>
      <c r="C102" s="793" t="s">
        <v>654</v>
      </c>
      <c r="D102" s="722">
        <v>652</v>
      </c>
      <c r="E102" s="795">
        <v>39797</v>
      </c>
      <c r="F102" s="722">
        <v>3</v>
      </c>
      <c r="G102" s="795"/>
      <c r="H102" s="796">
        <v>5.8</v>
      </c>
      <c r="I102" s="796">
        <v>3781.6</v>
      </c>
      <c r="J102" s="792" t="s">
        <v>368</v>
      </c>
      <c r="K102" s="722" t="s">
        <v>379</v>
      </c>
      <c r="L102" s="723">
        <v>39539</v>
      </c>
      <c r="M102" s="722" t="s">
        <v>546</v>
      </c>
      <c r="N102" s="722"/>
      <c r="O102" s="737"/>
      <c r="P102" s="737"/>
      <c r="Q102" s="737"/>
      <c r="R102" s="737"/>
      <c r="S102" s="781"/>
      <c r="T102" s="737"/>
      <c r="U102" s="737"/>
      <c r="V102" s="737"/>
      <c r="W102" s="782"/>
      <c r="X102" s="737"/>
      <c r="Y102" s="737"/>
      <c r="Z102" s="737"/>
    </row>
    <row r="103" spans="1:26" ht="12.75" customHeight="1">
      <c r="S103" s="746"/>
      <c r="W103" s="747"/>
    </row>
    <row r="104" spans="1:26" ht="12.75" customHeight="1">
      <c r="S104" s="746"/>
      <c r="W104" s="747"/>
    </row>
    <row r="105" spans="1:26" ht="12.75" customHeight="1">
      <c r="S105" s="746"/>
      <c r="W105" s="747"/>
    </row>
    <row r="106" spans="1:26" ht="12.75" customHeight="1">
      <c r="S106" s="746"/>
      <c r="W106" s="747"/>
    </row>
    <row r="107" spans="1:26" ht="12.75" customHeight="1">
      <c r="S107" s="746"/>
      <c r="W107" s="747"/>
    </row>
    <row r="108" spans="1:26" ht="12.75" customHeight="1">
      <c r="S108" s="746"/>
      <c r="W108" s="747"/>
    </row>
    <row r="109" spans="1:26" ht="12.75" customHeight="1">
      <c r="S109" s="746"/>
      <c r="W109" s="747"/>
    </row>
    <row r="110" spans="1:26" ht="12.75" customHeight="1">
      <c r="S110" s="746"/>
      <c r="W110" s="747"/>
    </row>
    <row r="111" spans="1:26" ht="12.75" customHeight="1">
      <c r="S111" s="746"/>
      <c r="W111" s="747"/>
    </row>
    <row r="112" spans="1:26" ht="12.75" customHeight="1">
      <c r="S112" s="746"/>
      <c r="W112" s="747"/>
    </row>
    <row r="113" spans="19:23" ht="12.75" customHeight="1">
      <c r="S113" s="746"/>
      <c r="W113" s="747"/>
    </row>
    <row r="114" spans="19:23" ht="12.75" customHeight="1">
      <c r="S114" s="746"/>
      <c r="W114" s="747"/>
    </row>
    <row r="115" spans="19:23" ht="12.75" customHeight="1">
      <c r="S115" s="746"/>
      <c r="W115" s="747"/>
    </row>
    <row r="116" spans="19:23" ht="12.75" customHeight="1">
      <c r="S116" s="746"/>
      <c r="W116" s="747"/>
    </row>
    <row r="117" spans="19:23" ht="12.75" customHeight="1">
      <c r="S117" s="746"/>
      <c r="W117" s="747"/>
    </row>
    <row r="118" spans="19:23" ht="12.75" customHeight="1">
      <c r="S118" s="746"/>
      <c r="W118" s="747"/>
    </row>
    <row r="119" spans="19:23" ht="12.75" customHeight="1">
      <c r="S119" s="746"/>
      <c r="W119" s="747"/>
    </row>
    <row r="120" spans="19:23" ht="12.75" customHeight="1">
      <c r="S120" s="746"/>
      <c r="W120" s="747"/>
    </row>
    <row r="121" spans="19:23" ht="12.75" customHeight="1">
      <c r="S121" s="746"/>
      <c r="W121" s="747"/>
    </row>
    <row r="122" spans="19:23" ht="12.75" customHeight="1">
      <c r="S122" s="746"/>
      <c r="W122" s="747"/>
    </row>
    <row r="123" spans="19:23" ht="12.75" customHeight="1">
      <c r="S123" s="746"/>
      <c r="W123" s="747"/>
    </row>
    <row r="124" spans="19:23" ht="12.75" customHeight="1">
      <c r="S124" s="746"/>
      <c r="W124" s="747"/>
    </row>
    <row r="125" spans="19:23" ht="12.75" customHeight="1">
      <c r="S125" s="746"/>
      <c r="W125" s="747"/>
    </row>
    <row r="126" spans="19:23" ht="12.75" customHeight="1">
      <c r="S126" s="746"/>
      <c r="W126" s="747"/>
    </row>
    <row r="127" spans="19:23" ht="12.75" customHeight="1">
      <c r="S127" s="746"/>
      <c r="W127" s="747"/>
    </row>
    <row r="128" spans="19:23" ht="12.75" customHeight="1">
      <c r="S128" s="746"/>
      <c r="W128" s="747"/>
    </row>
    <row r="129" spans="19:23" ht="12.75" customHeight="1">
      <c r="S129" s="746"/>
      <c r="W129" s="747"/>
    </row>
    <row r="130" spans="19:23" ht="12.75" customHeight="1">
      <c r="S130" s="746"/>
      <c r="W130" s="747"/>
    </row>
    <row r="131" spans="19:23" ht="12.75" customHeight="1">
      <c r="S131" s="746"/>
      <c r="W131" s="747"/>
    </row>
    <row r="132" spans="19:23" ht="12.75" customHeight="1">
      <c r="S132" s="746"/>
      <c r="W132" s="747"/>
    </row>
    <row r="133" spans="19:23" ht="12.75" customHeight="1">
      <c r="S133" s="746"/>
      <c r="W133" s="747"/>
    </row>
    <row r="134" spans="19:23" ht="12.75" customHeight="1">
      <c r="S134" s="746"/>
      <c r="W134" s="747"/>
    </row>
    <row r="135" spans="19:23" ht="12.75" customHeight="1">
      <c r="S135" s="746"/>
      <c r="W135" s="747"/>
    </row>
    <row r="136" spans="19:23" ht="12.75" customHeight="1">
      <c r="S136" s="746"/>
      <c r="W136" s="747"/>
    </row>
    <row r="137" spans="19:23" ht="12.75" customHeight="1">
      <c r="S137" s="746"/>
      <c r="W137" s="747"/>
    </row>
    <row r="138" spans="19:23" ht="12.75" customHeight="1">
      <c r="S138" s="746"/>
      <c r="W138" s="747"/>
    </row>
    <row r="139" spans="19:23" ht="12.75" customHeight="1">
      <c r="S139" s="746"/>
      <c r="W139" s="747"/>
    </row>
    <row r="140" spans="19:23" ht="12.75" customHeight="1">
      <c r="S140" s="746"/>
      <c r="W140" s="747"/>
    </row>
    <row r="141" spans="19:23" ht="12.75" customHeight="1">
      <c r="S141" s="746"/>
      <c r="W141" s="747"/>
    </row>
    <row r="142" spans="19:23" ht="12.75" customHeight="1">
      <c r="S142" s="746"/>
      <c r="W142" s="747"/>
    </row>
    <row r="143" spans="19:23" ht="12.75" customHeight="1">
      <c r="S143" s="746"/>
      <c r="W143" s="747"/>
    </row>
    <row r="144" spans="19:23" ht="12.75" customHeight="1">
      <c r="S144" s="746"/>
      <c r="W144" s="747"/>
    </row>
    <row r="145" spans="19:23" ht="12.75" customHeight="1">
      <c r="S145" s="746"/>
      <c r="W145" s="747"/>
    </row>
    <row r="146" spans="19:23" ht="12.75" customHeight="1">
      <c r="S146" s="746"/>
      <c r="W146" s="747"/>
    </row>
    <row r="147" spans="19:23" ht="12.75" customHeight="1">
      <c r="S147" s="746"/>
      <c r="W147" s="747"/>
    </row>
    <row r="148" spans="19:23" ht="12.75" customHeight="1">
      <c r="S148" s="746"/>
      <c r="W148" s="747"/>
    </row>
    <row r="149" spans="19:23" ht="12.75" customHeight="1">
      <c r="S149" s="746"/>
      <c r="W149" s="747"/>
    </row>
    <row r="150" spans="19:23" ht="12.75" customHeight="1">
      <c r="S150" s="746"/>
      <c r="W150" s="747"/>
    </row>
    <row r="151" spans="19:23" ht="12.75" customHeight="1">
      <c r="S151" s="746"/>
      <c r="W151" s="747"/>
    </row>
    <row r="152" spans="19:23" ht="12.75" customHeight="1">
      <c r="S152" s="746"/>
      <c r="W152" s="747"/>
    </row>
    <row r="153" spans="19:23" ht="12.75" customHeight="1">
      <c r="S153" s="746"/>
      <c r="W153" s="747"/>
    </row>
    <row r="154" spans="19:23" ht="12.75" customHeight="1">
      <c r="S154" s="746"/>
      <c r="W154" s="747"/>
    </row>
    <row r="155" spans="19:23" ht="12.75" customHeight="1">
      <c r="S155" s="746"/>
      <c r="W155" s="747"/>
    </row>
    <row r="156" spans="19:23" ht="12.75" customHeight="1">
      <c r="S156" s="746"/>
      <c r="W156" s="747"/>
    </row>
    <row r="157" spans="19:23" ht="12.75" customHeight="1">
      <c r="S157" s="746"/>
      <c r="W157" s="747"/>
    </row>
    <row r="158" spans="19:23" ht="12.75" customHeight="1">
      <c r="S158" s="746"/>
      <c r="W158" s="747"/>
    </row>
    <row r="159" spans="19:23" ht="12.75" customHeight="1">
      <c r="S159" s="746"/>
      <c r="W159" s="747"/>
    </row>
    <row r="160" spans="19:23" ht="12.75" customHeight="1">
      <c r="S160" s="746"/>
      <c r="W160" s="747"/>
    </row>
    <row r="161" spans="19:23" ht="12.75" customHeight="1">
      <c r="S161" s="746"/>
      <c r="W161" s="747"/>
    </row>
    <row r="162" spans="19:23" ht="12.75" customHeight="1">
      <c r="S162" s="746"/>
      <c r="W162" s="747"/>
    </row>
    <row r="163" spans="19:23" ht="12.75" customHeight="1">
      <c r="S163" s="746"/>
      <c r="W163" s="747"/>
    </row>
    <row r="164" spans="19:23" ht="12.75" customHeight="1">
      <c r="S164" s="746"/>
      <c r="W164" s="747"/>
    </row>
    <row r="165" spans="19:23" ht="12.75" customHeight="1">
      <c r="S165" s="746"/>
      <c r="W165" s="747"/>
    </row>
    <row r="166" spans="19:23" ht="12.75" customHeight="1">
      <c r="S166" s="746"/>
      <c r="W166" s="747"/>
    </row>
    <row r="167" spans="19:23" ht="12.75" customHeight="1">
      <c r="S167" s="746"/>
      <c r="W167" s="747"/>
    </row>
    <row r="168" spans="19:23" ht="12.75" customHeight="1">
      <c r="S168" s="746"/>
      <c r="W168" s="747"/>
    </row>
    <row r="169" spans="19:23" ht="12.75" customHeight="1">
      <c r="S169" s="746"/>
      <c r="W169" s="747"/>
    </row>
    <row r="170" spans="19:23" ht="12.75" customHeight="1">
      <c r="S170" s="746"/>
      <c r="W170" s="747"/>
    </row>
    <row r="171" spans="19:23" ht="12.75" customHeight="1">
      <c r="S171" s="746"/>
      <c r="W171" s="747"/>
    </row>
    <row r="172" spans="19:23" ht="12.75" customHeight="1">
      <c r="S172" s="746"/>
      <c r="W172" s="747"/>
    </row>
    <row r="173" spans="19:23" ht="12.75" customHeight="1">
      <c r="S173" s="746"/>
      <c r="W173" s="747"/>
    </row>
    <row r="174" spans="19:23" ht="12.75" customHeight="1">
      <c r="S174" s="746"/>
      <c r="W174" s="747"/>
    </row>
    <row r="175" spans="19:23" ht="12.75" customHeight="1">
      <c r="S175" s="746"/>
      <c r="W175" s="747"/>
    </row>
    <row r="176" spans="19:23" ht="12.75" customHeight="1">
      <c r="S176" s="746"/>
      <c r="W176" s="747"/>
    </row>
    <row r="177" spans="19:23" ht="12.75" customHeight="1">
      <c r="S177" s="746"/>
      <c r="W177" s="747"/>
    </row>
    <row r="178" spans="19:23" ht="12.75" customHeight="1">
      <c r="S178" s="746"/>
      <c r="W178" s="747"/>
    </row>
    <row r="179" spans="19:23" ht="12.75" customHeight="1">
      <c r="S179" s="746"/>
      <c r="W179" s="747"/>
    </row>
    <row r="180" spans="19:23" ht="12.75" customHeight="1">
      <c r="S180" s="746"/>
      <c r="W180" s="747"/>
    </row>
    <row r="181" spans="19:23" ht="12.75" customHeight="1">
      <c r="S181" s="746"/>
      <c r="W181" s="747"/>
    </row>
    <row r="182" spans="19:23" ht="12.75" customHeight="1">
      <c r="S182" s="746"/>
      <c r="W182" s="747"/>
    </row>
    <row r="183" spans="19:23" ht="12.75" customHeight="1">
      <c r="S183" s="746"/>
      <c r="W183" s="747"/>
    </row>
    <row r="184" spans="19:23" ht="12.75" customHeight="1">
      <c r="S184" s="746"/>
      <c r="W184" s="747"/>
    </row>
    <row r="185" spans="19:23" ht="12.75" customHeight="1">
      <c r="S185" s="746"/>
      <c r="W185" s="747"/>
    </row>
    <row r="186" spans="19:23" ht="12.75" customHeight="1">
      <c r="S186" s="746"/>
      <c r="W186" s="747"/>
    </row>
    <row r="187" spans="19:23" ht="12.75" customHeight="1">
      <c r="S187" s="746"/>
      <c r="W187" s="747"/>
    </row>
    <row r="188" spans="19:23" ht="12.75" customHeight="1">
      <c r="S188" s="746"/>
      <c r="W188" s="747"/>
    </row>
    <row r="189" spans="19:23" ht="12.75" customHeight="1">
      <c r="S189" s="746"/>
      <c r="W189" s="747"/>
    </row>
    <row r="190" spans="19:23" ht="12.75" customHeight="1">
      <c r="S190" s="746"/>
      <c r="W190" s="747"/>
    </row>
    <row r="191" spans="19:23" ht="12.75" customHeight="1">
      <c r="S191" s="746"/>
      <c r="W191" s="747"/>
    </row>
    <row r="192" spans="19:23" ht="12.75" customHeight="1">
      <c r="S192" s="746"/>
      <c r="W192" s="747"/>
    </row>
    <row r="193" spans="19:23" ht="12.75" customHeight="1">
      <c r="S193" s="746"/>
      <c r="W193" s="747"/>
    </row>
    <row r="194" spans="19:23" ht="12.75" customHeight="1">
      <c r="S194" s="746"/>
      <c r="W194" s="747"/>
    </row>
    <row r="195" spans="19:23" ht="12.75" customHeight="1">
      <c r="S195" s="746"/>
      <c r="W195" s="747"/>
    </row>
    <row r="196" spans="19:23" ht="12.75" customHeight="1">
      <c r="S196" s="746"/>
      <c r="W196" s="747"/>
    </row>
    <row r="197" spans="19:23" ht="12.75" customHeight="1">
      <c r="S197" s="746"/>
      <c r="W197" s="747"/>
    </row>
    <row r="198" spans="19:23" ht="12.75" customHeight="1">
      <c r="S198" s="746"/>
      <c r="W198" s="747"/>
    </row>
    <row r="199" spans="19:23" ht="12.75" customHeight="1">
      <c r="S199" s="746"/>
      <c r="W199" s="747"/>
    </row>
    <row r="200" spans="19:23" ht="12.75" customHeight="1">
      <c r="S200" s="746"/>
      <c r="W200" s="747"/>
    </row>
    <row r="201" spans="19:23" ht="12.75" customHeight="1">
      <c r="S201" s="746"/>
      <c r="W201" s="747"/>
    </row>
    <row r="202" spans="19:23" ht="12.75" customHeight="1">
      <c r="S202" s="746"/>
      <c r="W202" s="747"/>
    </row>
    <row r="203" spans="19:23" ht="12.75" customHeight="1">
      <c r="S203" s="746"/>
      <c r="W203" s="747"/>
    </row>
    <row r="204" spans="19:23" ht="12.75" customHeight="1">
      <c r="S204" s="746"/>
      <c r="W204" s="747"/>
    </row>
    <row r="205" spans="19:23" ht="12.75" customHeight="1">
      <c r="S205" s="746"/>
      <c r="W205" s="747"/>
    </row>
    <row r="206" spans="19:23" ht="12.75" customHeight="1">
      <c r="S206" s="746"/>
      <c r="W206" s="747"/>
    </row>
    <row r="207" spans="19:23" ht="12.75" customHeight="1">
      <c r="S207" s="746"/>
      <c r="W207" s="747"/>
    </row>
    <row r="208" spans="19:23" ht="12.75" customHeight="1">
      <c r="S208" s="746"/>
      <c r="W208" s="747"/>
    </row>
    <row r="209" spans="19:23" ht="12.75" customHeight="1">
      <c r="S209" s="746"/>
      <c r="W209" s="747"/>
    </row>
    <row r="210" spans="19:23" ht="12.75" customHeight="1">
      <c r="S210" s="746"/>
      <c r="W210" s="747"/>
    </row>
    <row r="211" spans="19:23" ht="12.75" customHeight="1">
      <c r="S211" s="746"/>
      <c r="W211" s="747"/>
    </row>
    <row r="212" spans="19:23" ht="12.75" customHeight="1">
      <c r="S212" s="746"/>
      <c r="W212" s="747"/>
    </row>
    <row r="213" spans="19:23" ht="12.75" customHeight="1">
      <c r="S213" s="746"/>
      <c r="W213" s="747"/>
    </row>
    <row r="214" spans="19:23" ht="12.75" customHeight="1">
      <c r="S214" s="746"/>
      <c r="W214" s="747"/>
    </row>
    <row r="215" spans="19:23" ht="12.75" customHeight="1">
      <c r="S215" s="746"/>
      <c r="W215" s="747"/>
    </row>
    <row r="216" spans="19:23" ht="12.75" customHeight="1">
      <c r="S216" s="746"/>
      <c r="W216" s="747"/>
    </row>
    <row r="217" spans="19:23" ht="12.75" customHeight="1">
      <c r="S217" s="746"/>
      <c r="W217" s="747"/>
    </row>
    <row r="218" spans="19:23" ht="12.75" customHeight="1">
      <c r="S218" s="746"/>
      <c r="W218" s="747"/>
    </row>
    <row r="219" spans="19:23" ht="12.75" customHeight="1">
      <c r="S219" s="746"/>
      <c r="W219" s="747"/>
    </row>
    <row r="220" spans="19:23" ht="12.75" customHeight="1">
      <c r="S220" s="746"/>
      <c r="W220" s="747"/>
    </row>
    <row r="221" spans="19:23" ht="12.75" customHeight="1">
      <c r="S221" s="746"/>
      <c r="W221" s="747"/>
    </row>
    <row r="222" spans="19:23" ht="12.75" customHeight="1">
      <c r="S222" s="746"/>
      <c r="W222" s="747"/>
    </row>
    <row r="223" spans="19:23" ht="12.75" customHeight="1">
      <c r="S223" s="746"/>
      <c r="W223" s="747"/>
    </row>
    <row r="224" spans="19:23" ht="12.75" customHeight="1">
      <c r="S224" s="746"/>
      <c r="W224" s="747"/>
    </row>
    <row r="225" spans="19:23" ht="12.75" customHeight="1">
      <c r="S225" s="746"/>
      <c r="W225" s="747"/>
    </row>
    <row r="226" spans="19:23" ht="12.75" customHeight="1">
      <c r="S226" s="746"/>
      <c r="W226" s="747"/>
    </row>
    <row r="227" spans="19:23" ht="12.75" customHeight="1">
      <c r="S227" s="746"/>
      <c r="W227" s="747"/>
    </row>
    <row r="228" spans="19:23" ht="12.75" customHeight="1">
      <c r="S228" s="746"/>
      <c r="W228" s="747"/>
    </row>
    <row r="229" spans="19:23" ht="12.75" customHeight="1">
      <c r="S229" s="746"/>
      <c r="W229" s="747"/>
    </row>
    <row r="230" spans="19:23" ht="12.75" customHeight="1">
      <c r="S230" s="746"/>
      <c r="W230" s="747"/>
    </row>
    <row r="231" spans="19:23" ht="12.75" customHeight="1">
      <c r="S231" s="746"/>
      <c r="W231" s="747"/>
    </row>
    <row r="232" spans="19:23" ht="12.75" customHeight="1">
      <c r="S232" s="746"/>
      <c r="W232" s="747"/>
    </row>
    <row r="233" spans="19:23" ht="12.75" customHeight="1">
      <c r="S233" s="746"/>
      <c r="W233" s="747"/>
    </row>
    <row r="234" spans="19:23" ht="12.75" customHeight="1">
      <c r="S234" s="746"/>
      <c r="W234" s="747"/>
    </row>
    <row r="235" spans="19:23" ht="12.75" customHeight="1">
      <c r="S235" s="746"/>
      <c r="W235" s="747"/>
    </row>
    <row r="236" spans="19:23" ht="12.75" customHeight="1">
      <c r="S236" s="746"/>
      <c r="W236" s="747"/>
    </row>
    <row r="237" spans="19:23" ht="12.75" customHeight="1">
      <c r="S237" s="746"/>
      <c r="W237" s="747"/>
    </row>
    <row r="238" spans="19:23" ht="12.75" customHeight="1">
      <c r="S238" s="746"/>
      <c r="W238" s="747"/>
    </row>
    <row r="239" spans="19:23" ht="12.75" customHeight="1">
      <c r="S239" s="746"/>
      <c r="W239" s="747"/>
    </row>
    <row r="240" spans="19:23" ht="12.75" customHeight="1">
      <c r="S240" s="746"/>
      <c r="W240" s="747"/>
    </row>
    <row r="241" spans="19:23" ht="12.75" customHeight="1">
      <c r="S241" s="746"/>
      <c r="W241" s="747"/>
    </row>
    <row r="242" spans="19:23" ht="12.75" customHeight="1">
      <c r="S242" s="746"/>
      <c r="W242" s="747"/>
    </row>
    <row r="243" spans="19:23" ht="12.75" customHeight="1">
      <c r="S243" s="746"/>
      <c r="W243" s="747"/>
    </row>
    <row r="244" spans="19:23" ht="12.75" customHeight="1">
      <c r="S244" s="746"/>
      <c r="W244" s="747"/>
    </row>
    <row r="245" spans="19:23" ht="12.75" customHeight="1">
      <c r="S245" s="746"/>
      <c r="W245" s="747"/>
    </row>
    <row r="246" spans="19:23" ht="12.75" customHeight="1">
      <c r="S246" s="746"/>
      <c r="W246" s="747"/>
    </row>
    <row r="247" spans="19:23" ht="12.75" customHeight="1">
      <c r="S247" s="746"/>
      <c r="W247" s="747"/>
    </row>
    <row r="248" spans="19:23" ht="12.75" customHeight="1">
      <c r="S248" s="746"/>
      <c r="W248" s="747"/>
    </row>
    <row r="249" spans="19:23" ht="12.75" customHeight="1">
      <c r="S249" s="746"/>
      <c r="W249" s="747"/>
    </row>
    <row r="250" spans="19:23" ht="12.75" customHeight="1">
      <c r="S250" s="746"/>
      <c r="W250" s="747"/>
    </row>
    <row r="251" spans="19:23" ht="12.75" customHeight="1">
      <c r="S251" s="746"/>
      <c r="W251" s="747"/>
    </row>
    <row r="252" spans="19:23" ht="12.75" customHeight="1">
      <c r="S252" s="746"/>
      <c r="W252" s="747"/>
    </row>
    <row r="253" spans="19:23" ht="12.75" customHeight="1">
      <c r="S253" s="746"/>
      <c r="W253" s="747"/>
    </row>
    <row r="254" spans="19:23" ht="12.75" customHeight="1">
      <c r="S254" s="746"/>
      <c r="W254" s="747"/>
    </row>
    <row r="255" spans="19:23" ht="12.75" customHeight="1">
      <c r="S255" s="746"/>
      <c r="W255" s="747"/>
    </row>
    <row r="256" spans="19:23" ht="12.75" customHeight="1">
      <c r="S256" s="746"/>
      <c r="W256" s="747"/>
    </row>
    <row r="257" spans="19:23" ht="12.75" customHeight="1">
      <c r="S257" s="746"/>
      <c r="W257" s="747"/>
    </row>
    <row r="258" spans="19:23" ht="12.75" customHeight="1">
      <c r="S258" s="746"/>
      <c r="W258" s="747"/>
    </row>
    <row r="259" spans="19:23" ht="12.75" customHeight="1">
      <c r="S259" s="746"/>
      <c r="W259" s="747"/>
    </row>
    <row r="260" spans="19:23" ht="12.75" customHeight="1">
      <c r="S260" s="746"/>
      <c r="W260" s="747"/>
    </row>
    <row r="261" spans="19:23" ht="12.75" customHeight="1">
      <c r="S261" s="746"/>
      <c r="W261" s="747"/>
    </row>
    <row r="262" spans="19:23" ht="12.75" customHeight="1">
      <c r="S262" s="746"/>
      <c r="W262" s="747"/>
    </row>
    <row r="263" spans="19:23" ht="12.75" customHeight="1">
      <c r="S263" s="746"/>
      <c r="W263" s="747"/>
    </row>
    <row r="264" spans="19:23" ht="12.75" customHeight="1">
      <c r="S264" s="746"/>
      <c r="W264" s="747"/>
    </row>
    <row r="265" spans="19:23" ht="12.75" customHeight="1">
      <c r="S265" s="746"/>
      <c r="W265" s="747"/>
    </row>
    <row r="266" spans="19:23" ht="12.75" customHeight="1">
      <c r="S266" s="746"/>
      <c r="W266" s="747"/>
    </row>
    <row r="267" spans="19:23" ht="12.75" customHeight="1">
      <c r="S267" s="746"/>
      <c r="W267" s="747"/>
    </row>
    <row r="268" spans="19:23" ht="12.75" customHeight="1">
      <c r="S268" s="746"/>
      <c r="W268" s="747"/>
    </row>
    <row r="269" spans="19:23" ht="12.75" customHeight="1">
      <c r="S269" s="746"/>
      <c r="W269" s="747"/>
    </row>
    <row r="270" spans="19:23" ht="12.75" customHeight="1">
      <c r="S270" s="746"/>
      <c r="W270" s="747"/>
    </row>
    <row r="271" spans="19:23" ht="12.75" customHeight="1">
      <c r="S271" s="746"/>
      <c r="W271" s="747"/>
    </row>
    <row r="272" spans="19:23" ht="12.75" customHeight="1">
      <c r="S272" s="746"/>
      <c r="W272" s="747"/>
    </row>
    <row r="273" spans="19:23" ht="12.75" customHeight="1">
      <c r="S273" s="746"/>
      <c r="W273" s="747"/>
    </row>
    <row r="274" spans="19:23" ht="12.75" customHeight="1">
      <c r="S274" s="746"/>
      <c r="W274" s="747"/>
    </row>
    <row r="275" spans="19:23" ht="12.75" customHeight="1">
      <c r="S275" s="746"/>
      <c r="W275" s="747"/>
    </row>
    <row r="276" spans="19:23" ht="12.75" customHeight="1">
      <c r="S276" s="746"/>
      <c r="W276" s="747"/>
    </row>
    <row r="277" spans="19:23" ht="12.75" customHeight="1">
      <c r="S277" s="746"/>
      <c r="W277" s="747"/>
    </row>
    <row r="278" spans="19:23" ht="12.75" customHeight="1">
      <c r="S278" s="746"/>
      <c r="W278" s="747"/>
    </row>
    <row r="279" spans="19:23" ht="12.75" customHeight="1">
      <c r="S279" s="746"/>
      <c r="W279" s="747"/>
    </row>
    <row r="280" spans="19:23" ht="12.75" customHeight="1">
      <c r="S280" s="746"/>
      <c r="W280" s="747"/>
    </row>
    <row r="281" spans="19:23" ht="12.75" customHeight="1">
      <c r="S281" s="746"/>
      <c r="W281" s="747"/>
    </row>
    <row r="282" spans="19:23" ht="12.75" customHeight="1">
      <c r="S282" s="746"/>
      <c r="W282" s="747"/>
    </row>
    <row r="283" spans="19:23" ht="12.75" customHeight="1">
      <c r="S283" s="746"/>
      <c r="W283" s="747"/>
    </row>
    <row r="284" spans="19:23" ht="12.75" customHeight="1">
      <c r="S284" s="746"/>
      <c r="W284" s="747"/>
    </row>
    <row r="285" spans="19:23" ht="12.75" customHeight="1">
      <c r="S285" s="746"/>
      <c r="W285" s="747"/>
    </row>
    <row r="286" spans="19:23" ht="12.75" customHeight="1">
      <c r="S286" s="746"/>
      <c r="W286" s="747"/>
    </row>
    <row r="287" spans="19:23" ht="12.75" customHeight="1">
      <c r="S287" s="746"/>
      <c r="W287" s="747"/>
    </row>
    <row r="288" spans="19:23" ht="12.75" customHeight="1">
      <c r="S288" s="746"/>
      <c r="W288" s="747"/>
    </row>
    <row r="289" spans="19:23" ht="12.75" customHeight="1">
      <c r="S289" s="746"/>
      <c r="W289" s="747"/>
    </row>
    <row r="290" spans="19:23" ht="12.75" customHeight="1">
      <c r="S290" s="746"/>
      <c r="W290" s="747"/>
    </row>
    <row r="291" spans="19:23" ht="12.75" customHeight="1">
      <c r="S291" s="746"/>
      <c r="W291" s="747"/>
    </row>
    <row r="292" spans="19:23" ht="12.75" customHeight="1">
      <c r="S292" s="746"/>
      <c r="W292" s="747"/>
    </row>
    <row r="293" spans="19:23" ht="12.75" customHeight="1">
      <c r="S293" s="746"/>
      <c r="W293" s="747"/>
    </row>
    <row r="294" spans="19:23" ht="12.75" customHeight="1">
      <c r="S294" s="746"/>
      <c r="W294" s="747"/>
    </row>
    <row r="295" spans="19:23" ht="12.75" customHeight="1">
      <c r="S295" s="746"/>
      <c r="W295" s="747"/>
    </row>
    <row r="296" spans="19:23" ht="12.75" customHeight="1">
      <c r="S296" s="746"/>
      <c r="W296" s="747"/>
    </row>
    <row r="297" spans="19:23" ht="12.75" customHeight="1">
      <c r="S297" s="746"/>
      <c r="W297" s="747"/>
    </row>
    <row r="298" spans="19:23" ht="12.75" customHeight="1">
      <c r="S298" s="746"/>
      <c r="W298" s="747"/>
    </row>
    <row r="299" spans="19:23" ht="12.75" customHeight="1">
      <c r="S299" s="746"/>
      <c r="W299" s="747"/>
    </row>
    <row r="300" spans="19:23" ht="12.75" customHeight="1">
      <c r="S300" s="746"/>
      <c r="W300" s="747"/>
    </row>
    <row r="301" spans="19:23" ht="12.75" customHeight="1">
      <c r="S301" s="746"/>
      <c r="W301" s="747"/>
    </row>
    <row r="302" spans="19:23" ht="12.75" customHeight="1">
      <c r="S302" s="746"/>
      <c r="W302" s="747"/>
    </row>
    <row r="303" spans="19:23" ht="12.75" customHeight="1">
      <c r="S303" s="746"/>
      <c r="W303" s="747"/>
    </row>
    <row r="304" spans="19:23" ht="12.75" customHeight="1">
      <c r="S304" s="746"/>
      <c r="W304" s="747"/>
    </row>
    <row r="305" spans="19:23" ht="12.75" customHeight="1">
      <c r="S305" s="746"/>
      <c r="W305" s="747"/>
    </row>
    <row r="306" spans="19:23" ht="12.75" customHeight="1">
      <c r="S306" s="746"/>
      <c r="W306" s="747"/>
    </row>
    <row r="307" spans="19:23" ht="12.75" customHeight="1">
      <c r="S307" s="746"/>
      <c r="W307" s="747"/>
    </row>
    <row r="308" spans="19:23" ht="12.75" customHeight="1">
      <c r="S308" s="746"/>
      <c r="W308" s="747"/>
    </row>
    <row r="309" spans="19:23" ht="12.75" customHeight="1">
      <c r="S309" s="746"/>
      <c r="W309" s="747"/>
    </row>
    <row r="310" spans="19:23" ht="12.75" customHeight="1">
      <c r="S310" s="746"/>
      <c r="W310" s="747"/>
    </row>
    <row r="311" spans="19:23" ht="12.75" customHeight="1">
      <c r="S311" s="746"/>
      <c r="W311" s="747"/>
    </row>
    <row r="312" spans="19:23" ht="12.75" customHeight="1">
      <c r="S312" s="746"/>
      <c r="W312" s="747"/>
    </row>
    <row r="313" spans="19:23" ht="12.75" customHeight="1">
      <c r="S313" s="746"/>
      <c r="W313" s="747"/>
    </row>
    <row r="314" spans="19:23" ht="12.75" customHeight="1">
      <c r="S314" s="746"/>
      <c r="W314" s="747"/>
    </row>
    <row r="315" spans="19:23" ht="12.75" customHeight="1">
      <c r="S315" s="746"/>
      <c r="W315" s="747"/>
    </row>
    <row r="316" spans="19:23" ht="12.75" customHeight="1">
      <c r="S316" s="746"/>
      <c r="W316" s="747"/>
    </row>
    <row r="317" spans="19:23" ht="12.75" customHeight="1">
      <c r="S317" s="746"/>
      <c r="W317" s="747"/>
    </row>
    <row r="318" spans="19:23" ht="12.75" customHeight="1">
      <c r="S318" s="746"/>
      <c r="W318" s="747"/>
    </row>
    <row r="319" spans="19:23" ht="12.75" customHeight="1">
      <c r="S319" s="746"/>
      <c r="W319" s="747"/>
    </row>
    <row r="320" spans="19:23" ht="12.75" customHeight="1">
      <c r="S320" s="746"/>
      <c r="W320" s="747"/>
    </row>
    <row r="321" spans="19:23" ht="12.75" customHeight="1">
      <c r="S321" s="746"/>
      <c r="W321" s="747"/>
    </row>
    <row r="322" spans="19:23" ht="12.75" customHeight="1">
      <c r="S322" s="746"/>
      <c r="W322" s="747"/>
    </row>
    <row r="323" spans="19:23" ht="12.75" customHeight="1">
      <c r="S323" s="746"/>
      <c r="W323" s="747"/>
    </row>
    <row r="324" spans="19:23" ht="12.75" customHeight="1">
      <c r="S324" s="746"/>
      <c r="W324" s="747"/>
    </row>
    <row r="325" spans="19:23" ht="12.75" customHeight="1">
      <c r="S325" s="746"/>
      <c r="W325" s="747"/>
    </row>
    <row r="326" spans="19:23" ht="12.75" customHeight="1">
      <c r="S326" s="746"/>
      <c r="W326" s="747"/>
    </row>
    <row r="327" spans="19:23" ht="12.75" customHeight="1">
      <c r="S327" s="746"/>
      <c r="W327" s="747"/>
    </row>
    <row r="328" spans="19:23" ht="12.75" customHeight="1">
      <c r="S328" s="746"/>
      <c r="W328" s="747"/>
    </row>
    <row r="329" spans="19:23" ht="12.75" customHeight="1">
      <c r="S329" s="746"/>
      <c r="W329" s="747"/>
    </row>
    <row r="330" spans="19:23" ht="12.75" customHeight="1">
      <c r="S330" s="746"/>
      <c r="W330" s="747"/>
    </row>
    <row r="331" spans="19:23" ht="12.75" customHeight="1">
      <c r="S331" s="746"/>
      <c r="W331" s="747"/>
    </row>
    <row r="332" spans="19:23" ht="12.75" customHeight="1">
      <c r="S332" s="746"/>
      <c r="W332" s="747"/>
    </row>
    <row r="333" spans="19:23" ht="12.75" customHeight="1">
      <c r="S333" s="746"/>
      <c r="W333" s="747"/>
    </row>
    <row r="334" spans="19:23" ht="12.75" customHeight="1">
      <c r="S334" s="746"/>
      <c r="W334" s="747"/>
    </row>
    <row r="335" spans="19:23" ht="12.75" customHeight="1">
      <c r="S335" s="746"/>
      <c r="W335" s="747"/>
    </row>
    <row r="336" spans="19:23" ht="12.75" customHeight="1">
      <c r="S336" s="746"/>
      <c r="W336" s="747"/>
    </row>
    <row r="337" spans="19:23" ht="12.75" customHeight="1">
      <c r="S337" s="746"/>
      <c r="W337" s="747"/>
    </row>
    <row r="338" spans="19:23" ht="12.75" customHeight="1">
      <c r="S338" s="746"/>
      <c r="W338" s="747"/>
    </row>
    <row r="339" spans="19:23" ht="12.75" customHeight="1">
      <c r="S339" s="746"/>
      <c r="W339" s="747"/>
    </row>
    <row r="340" spans="19:23" ht="12.75" customHeight="1">
      <c r="S340" s="746"/>
      <c r="W340" s="747"/>
    </row>
    <row r="341" spans="19:23" ht="12.75" customHeight="1">
      <c r="S341" s="746"/>
      <c r="W341" s="747"/>
    </row>
    <row r="342" spans="19:23" ht="12.75" customHeight="1">
      <c r="S342" s="746"/>
      <c r="W342" s="747"/>
    </row>
    <row r="343" spans="19:23" ht="12.75" customHeight="1">
      <c r="S343" s="746"/>
      <c r="W343" s="747"/>
    </row>
    <row r="344" spans="19:23" ht="12.75" customHeight="1">
      <c r="S344" s="746"/>
      <c r="W344" s="747"/>
    </row>
    <row r="345" spans="19:23" ht="12.75" customHeight="1">
      <c r="S345" s="746"/>
      <c r="W345" s="747"/>
    </row>
    <row r="346" spans="19:23" ht="12.75" customHeight="1">
      <c r="S346" s="746"/>
      <c r="W346" s="747"/>
    </row>
    <row r="347" spans="19:23" ht="12.75" customHeight="1">
      <c r="S347" s="746"/>
      <c r="W347" s="747"/>
    </row>
    <row r="348" spans="19:23" ht="12.75" customHeight="1">
      <c r="S348" s="746"/>
      <c r="W348" s="747"/>
    </row>
    <row r="349" spans="19:23" ht="12.75" customHeight="1">
      <c r="S349" s="746"/>
      <c r="W349" s="747"/>
    </row>
    <row r="350" spans="19:23" ht="12.75" customHeight="1">
      <c r="S350" s="746"/>
      <c r="W350" s="747"/>
    </row>
    <row r="351" spans="19:23" ht="12.75" customHeight="1">
      <c r="S351" s="746"/>
      <c r="W351" s="747"/>
    </row>
    <row r="352" spans="19:23" ht="12.75" customHeight="1">
      <c r="S352" s="746"/>
      <c r="W352" s="747"/>
    </row>
    <row r="353" spans="19:23" ht="12.75" customHeight="1">
      <c r="S353" s="746"/>
      <c r="W353" s="747"/>
    </row>
    <row r="354" spans="19:23" ht="12.75" customHeight="1">
      <c r="S354" s="746"/>
      <c r="W354" s="747"/>
    </row>
    <row r="355" spans="19:23" ht="12.75" customHeight="1">
      <c r="S355" s="746"/>
      <c r="W355" s="747"/>
    </row>
    <row r="356" spans="19:23" ht="12.75" customHeight="1">
      <c r="S356" s="746"/>
      <c r="W356" s="747"/>
    </row>
    <row r="357" spans="19:23" ht="12.75" customHeight="1">
      <c r="S357" s="746"/>
      <c r="W357" s="747"/>
    </row>
    <row r="358" spans="19:23" ht="12.75" customHeight="1">
      <c r="S358" s="746"/>
      <c r="W358" s="747"/>
    </row>
    <row r="359" spans="19:23" ht="12.75" customHeight="1">
      <c r="S359" s="746"/>
      <c r="W359" s="747"/>
    </row>
    <row r="360" spans="19:23" ht="12.75" customHeight="1">
      <c r="S360" s="746"/>
      <c r="W360" s="747"/>
    </row>
    <row r="361" spans="19:23" ht="12.75" customHeight="1">
      <c r="S361" s="746"/>
      <c r="W361" s="747"/>
    </row>
    <row r="362" spans="19:23" ht="12.75" customHeight="1">
      <c r="S362" s="746"/>
      <c r="W362" s="747"/>
    </row>
    <row r="363" spans="19:23" ht="12.75" customHeight="1">
      <c r="S363" s="746"/>
      <c r="W363" s="747"/>
    </row>
    <row r="364" spans="19:23" ht="12.75" customHeight="1">
      <c r="S364" s="746"/>
      <c r="W364" s="747"/>
    </row>
    <row r="365" spans="19:23" ht="12.75" customHeight="1">
      <c r="S365" s="746"/>
      <c r="W365" s="747"/>
    </row>
    <row r="366" spans="19:23" ht="12.75" customHeight="1">
      <c r="S366" s="746"/>
      <c r="W366" s="747"/>
    </row>
    <row r="367" spans="19:23" ht="12.75" customHeight="1">
      <c r="S367" s="746"/>
      <c r="W367" s="747"/>
    </row>
    <row r="368" spans="19:23" ht="12.75" customHeight="1">
      <c r="S368" s="746"/>
      <c r="W368" s="747"/>
    </row>
    <row r="369" spans="19:23" ht="12.75" customHeight="1">
      <c r="S369" s="746"/>
      <c r="W369" s="747"/>
    </row>
    <row r="370" spans="19:23" ht="12.75" customHeight="1">
      <c r="S370" s="746"/>
      <c r="W370" s="747"/>
    </row>
    <row r="371" spans="19:23" ht="12.75" customHeight="1">
      <c r="S371" s="746"/>
      <c r="W371" s="747"/>
    </row>
    <row r="372" spans="19:23" ht="12.75" customHeight="1">
      <c r="S372" s="746"/>
      <c r="W372" s="747"/>
    </row>
    <row r="373" spans="19:23" ht="12.75" customHeight="1">
      <c r="S373" s="746"/>
      <c r="W373" s="747"/>
    </row>
    <row r="374" spans="19:23" ht="12.75" customHeight="1">
      <c r="S374" s="746"/>
      <c r="W374" s="747"/>
    </row>
    <row r="375" spans="19:23" ht="12.75" customHeight="1">
      <c r="S375" s="746"/>
      <c r="W375" s="747"/>
    </row>
    <row r="376" spans="19:23" ht="12.75" customHeight="1">
      <c r="S376" s="746"/>
      <c r="W376" s="747"/>
    </row>
    <row r="377" spans="19:23" ht="12.75" customHeight="1">
      <c r="S377" s="746"/>
      <c r="W377" s="747"/>
    </row>
    <row r="378" spans="19:23" ht="12.75" customHeight="1">
      <c r="S378" s="746"/>
      <c r="W378" s="747"/>
    </row>
    <row r="379" spans="19:23" ht="12.75" customHeight="1">
      <c r="S379" s="746"/>
      <c r="W379" s="747"/>
    </row>
    <row r="380" spans="19:23" ht="12.75" customHeight="1">
      <c r="S380" s="746"/>
      <c r="W380" s="747"/>
    </row>
    <row r="381" spans="19:23" ht="12.75" customHeight="1">
      <c r="S381" s="746"/>
      <c r="W381" s="747"/>
    </row>
    <row r="382" spans="19:23" ht="12.75" customHeight="1">
      <c r="S382" s="746"/>
      <c r="W382" s="747"/>
    </row>
    <row r="383" spans="19:23" ht="12.75" customHeight="1">
      <c r="S383" s="746"/>
      <c r="W383" s="747"/>
    </row>
    <row r="384" spans="19:23" ht="12.75" customHeight="1">
      <c r="S384" s="746"/>
      <c r="W384" s="747"/>
    </row>
    <row r="385" spans="19:23" ht="12.75" customHeight="1">
      <c r="S385" s="746"/>
      <c r="W385" s="747"/>
    </row>
    <row r="386" spans="19:23" ht="12.75" customHeight="1">
      <c r="S386" s="746"/>
      <c r="W386" s="747"/>
    </row>
    <row r="387" spans="19:23" ht="12.75" customHeight="1">
      <c r="S387" s="746"/>
      <c r="W387" s="747"/>
    </row>
    <row r="388" spans="19:23" ht="12.75" customHeight="1">
      <c r="S388" s="746"/>
      <c r="W388" s="747"/>
    </row>
    <row r="389" spans="19:23" ht="12.75" customHeight="1">
      <c r="S389" s="746"/>
      <c r="W389" s="747"/>
    </row>
    <row r="390" spans="19:23" ht="12.75" customHeight="1">
      <c r="S390" s="746"/>
      <c r="W390" s="747"/>
    </row>
    <row r="391" spans="19:23" ht="12.75" customHeight="1">
      <c r="S391" s="746"/>
      <c r="W391" s="747"/>
    </row>
    <row r="392" spans="19:23" ht="12.75" customHeight="1">
      <c r="S392" s="746"/>
      <c r="W392" s="747"/>
    </row>
    <row r="393" spans="19:23" ht="12.75" customHeight="1">
      <c r="S393" s="746"/>
      <c r="W393" s="747"/>
    </row>
    <row r="394" spans="19:23" ht="12.75" customHeight="1">
      <c r="S394" s="746"/>
      <c r="W394" s="747"/>
    </row>
    <row r="395" spans="19:23" ht="12.75" customHeight="1">
      <c r="S395" s="746"/>
      <c r="W395" s="747"/>
    </row>
    <row r="396" spans="19:23" ht="12.75" customHeight="1">
      <c r="S396" s="746"/>
      <c r="W396" s="747"/>
    </row>
    <row r="397" spans="19:23" ht="12.75" customHeight="1">
      <c r="S397" s="746"/>
      <c r="W397" s="747"/>
    </row>
    <row r="398" spans="19:23" ht="12.75" customHeight="1">
      <c r="S398" s="746"/>
      <c r="W398" s="747"/>
    </row>
    <row r="399" spans="19:23" ht="12.75" customHeight="1">
      <c r="S399" s="746"/>
      <c r="W399" s="747"/>
    </row>
    <row r="400" spans="19:23" ht="12.75" customHeight="1">
      <c r="S400" s="746"/>
      <c r="W400" s="747"/>
    </row>
    <row r="401" spans="19:23" ht="12.75" customHeight="1">
      <c r="S401" s="746"/>
      <c r="W401" s="747"/>
    </row>
    <row r="402" spans="19:23" ht="12.75" customHeight="1">
      <c r="S402" s="746"/>
      <c r="W402" s="747"/>
    </row>
    <row r="403" spans="19:23" ht="12.75" customHeight="1">
      <c r="S403" s="746"/>
      <c r="W403" s="747"/>
    </row>
    <row r="404" spans="19:23" ht="12.75" customHeight="1">
      <c r="S404" s="746"/>
      <c r="W404" s="747"/>
    </row>
    <row r="405" spans="19:23" ht="12.75" customHeight="1">
      <c r="S405" s="746"/>
      <c r="W405" s="747"/>
    </row>
    <row r="406" spans="19:23" ht="12.75" customHeight="1">
      <c r="S406" s="746"/>
      <c r="W406" s="747"/>
    </row>
    <row r="407" spans="19:23" ht="12.75" customHeight="1">
      <c r="S407" s="746"/>
      <c r="W407" s="747"/>
    </row>
    <row r="408" spans="19:23" ht="12.75" customHeight="1">
      <c r="S408" s="746"/>
      <c r="W408" s="747"/>
    </row>
    <row r="409" spans="19:23" ht="12.75" customHeight="1">
      <c r="S409" s="746"/>
      <c r="W409" s="747"/>
    </row>
    <row r="410" spans="19:23" ht="12.75" customHeight="1">
      <c r="S410" s="746"/>
      <c r="W410" s="747"/>
    </row>
    <row r="411" spans="19:23" ht="12.75" customHeight="1">
      <c r="S411" s="746"/>
      <c r="W411" s="747"/>
    </row>
    <row r="412" spans="19:23" ht="12.75" customHeight="1">
      <c r="S412" s="746"/>
      <c r="W412" s="747"/>
    </row>
    <row r="413" spans="19:23" ht="12.75" customHeight="1">
      <c r="S413" s="746"/>
      <c r="W413" s="747"/>
    </row>
    <row r="414" spans="19:23" ht="12.75" customHeight="1">
      <c r="S414" s="746"/>
      <c r="W414" s="747"/>
    </row>
    <row r="415" spans="19:23" ht="12.75" customHeight="1">
      <c r="S415" s="746"/>
      <c r="W415" s="747"/>
    </row>
    <row r="416" spans="19:23" ht="12.75" customHeight="1">
      <c r="S416" s="746"/>
      <c r="W416" s="747"/>
    </row>
    <row r="417" spans="19:23" ht="12.75" customHeight="1">
      <c r="S417" s="746"/>
      <c r="W417" s="747"/>
    </row>
    <row r="418" spans="19:23" ht="12.75" customHeight="1">
      <c r="S418" s="746"/>
      <c r="W418" s="747"/>
    </row>
    <row r="419" spans="19:23" ht="12.75" customHeight="1">
      <c r="S419" s="746"/>
      <c r="W419" s="747"/>
    </row>
    <row r="420" spans="19:23" ht="12.75" customHeight="1">
      <c r="S420" s="746"/>
      <c r="W420" s="747"/>
    </row>
    <row r="421" spans="19:23" ht="12.75" customHeight="1">
      <c r="S421" s="746"/>
      <c r="W421" s="747"/>
    </row>
    <row r="422" spans="19:23" ht="12.75" customHeight="1">
      <c r="S422" s="746"/>
      <c r="W422" s="747"/>
    </row>
    <row r="423" spans="19:23" ht="12.75" customHeight="1">
      <c r="S423" s="746"/>
      <c r="W423" s="747"/>
    </row>
    <row r="424" spans="19:23" ht="12.75" customHeight="1">
      <c r="S424" s="746"/>
      <c r="W424" s="747"/>
    </row>
    <row r="425" spans="19:23" ht="12.75" customHeight="1">
      <c r="S425" s="746"/>
      <c r="W425" s="747"/>
    </row>
    <row r="426" spans="19:23" ht="12.75" customHeight="1">
      <c r="S426" s="746"/>
      <c r="W426" s="747"/>
    </row>
    <row r="427" spans="19:23" ht="12.75" customHeight="1">
      <c r="S427" s="746"/>
      <c r="W427" s="747"/>
    </row>
    <row r="428" spans="19:23" ht="12.75" customHeight="1">
      <c r="S428" s="746"/>
      <c r="W428" s="747"/>
    </row>
    <row r="429" spans="19:23" ht="12.75" customHeight="1">
      <c r="S429" s="746"/>
      <c r="W429" s="747"/>
    </row>
    <row r="430" spans="19:23" ht="12.75" customHeight="1">
      <c r="S430" s="746"/>
      <c r="W430" s="747"/>
    </row>
    <row r="431" spans="19:23" ht="12.75" customHeight="1">
      <c r="S431" s="746"/>
      <c r="W431" s="747"/>
    </row>
    <row r="432" spans="19:23" ht="12.75" customHeight="1">
      <c r="S432" s="746"/>
      <c r="W432" s="747"/>
    </row>
    <row r="433" spans="19:23" ht="12.75" customHeight="1">
      <c r="S433" s="746"/>
      <c r="W433" s="747"/>
    </row>
    <row r="434" spans="19:23" ht="12.75" customHeight="1">
      <c r="S434" s="746"/>
      <c r="W434" s="747"/>
    </row>
    <row r="435" spans="19:23" ht="12.75" customHeight="1">
      <c r="S435" s="746"/>
      <c r="W435" s="747"/>
    </row>
    <row r="436" spans="19:23" ht="12.75" customHeight="1">
      <c r="S436" s="746"/>
      <c r="W436" s="747"/>
    </row>
    <row r="437" spans="19:23" ht="12.75" customHeight="1">
      <c r="S437" s="746"/>
      <c r="W437" s="747"/>
    </row>
    <row r="438" spans="19:23" ht="12.75" customHeight="1">
      <c r="S438" s="746"/>
      <c r="W438" s="747"/>
    </row>
    <row r="439" spans="19:23" ht="12.75" customHeight="1">
      <c r="S439" s="746"/>
      <c r="W439" s="747"/>
    </row>
    <row r="440" spans="19:23" ht="12.75" customHeight="1">
      <c r="S440" s="746"/>
      <c r="W440" s="747"/>
    </row>
    <row r="441" spans="19:23" ht="12.75" customHeight="1">
      <c r="S441" s="746"/>
      <c r="W441" s="747"/>
    </row>
    <row r="442" spans="19:23" ht="12.75" customHeight="1">
      <c r="S442" s="746"/>
      <c r="W442" s="747"/>
    </row>
    <row r="443" spans="19:23" ht="12.75" customHeight="1">
      <c r="S443" s="746"/>
      <c r="W443" s="747"/>
    </row>
    <row r="444" spans="19:23" ht="12.75" customHeight="1">
      <c r="S444" s="746"/>
      <c r="W444" s="747"/>
    </row>
    <row r="445" spans="19:23" ht="12.75" customHeight="1">
      <c r="S445" s="746"/>
      <c r="W445" s="747"/>
    </row>
    <row r="446" spans="19:23" ht="12.75" customHeight="1">
      <c r="S446" s="746"/>
      <c r="W446" s="747"/>
    </row>
    <row r="447" spans="19:23" ht="12.75" customHeight="1">
      <c r="S447" s="746"/>
      <c r="W447" s="747"/>
    </row>
    <row r="448" spans="19:23" ht="12.75" customHeight="1">
      <c r="S448" s="746"/>
      <c r="W448" s="747"/>
    </row>
    <row r="449" spans="19:23" ht="12.75" customHeight="1">
      <c r="S449" s="746"/>
      <c r="W449" s="747"/>
    </row>
    <row r="450" spans="19:23" ht="12.75" customHeight="1">
      <c r="S450" s="746"/>
      <c r="W450" s="747"/>
    </row>
    <row r="451" spans="19:23" ht="12.75" customHeight="1">
      <c r="S451" s="746"/>
      <c r="W451" s="747"/>
    </row>
    <row r="452" spans="19:23" ht="12.75" customHeight="1">
      <c r="S452" s="746"/>
      <c r="W452" s="747"/>
    </row>
    <row r="453" spans="19:23" ht="12.75" customHeight="1">
      <c r="S453" s="746"/>
      <c r="W453" s="747"/>
    </row>
    <row r="454" spans="19:23" ht="12.75" customHeight="1">
      <c r="S454" s="746"/>
      <c r="W454" s="747"/>
    </row>
    <row r="455" spans="19:23" ht="12.75" customHeight="1">
      <c r="S455" s="746"/>
      <c r="W455" s="747"/>
    </row>
    <row r="456" spans="19:23" ht="12.75" customHeight="1">
      <c r="S456" s="746"/>
      <c r="W456" s="747"/>
    </row>
    <row r="457" spans="19:23" ht="12.75" customHeight="1">
      <c r="S457" s="746"/>
      <c r="W457" s="747"/>
    </row>
    <row r="458" spans="19:23" ht="12.75" customHeight="1">
      <c r="S458" s="746"/>
      <c r="W458" s="747"/>
    </row>
    <row r="459" spans="19:23" ht="12.75" customHeight="1">
      <c r="S459" s="746"/>
      <c r="W459" s="747"/>
    </row>
    <row r="460" spans="19:23" ht="12.75" customHeight="1">
      <c r="S460" s="746"/>
      <c r="W460" s="747"/>
    </row>
    <row r="461" spans="19:23" ht="12.75" customHeight="1">
      <c r="S461" s="746"/>
      <c r="W461" s="747"/>
    </row>
    <row r="462" spans="19:23" ht="12.75" customHeight="1">
      <c r="S462" s="746"/>
      <c r="W462" s="747"/>
    </row>
    <row r="463" spans="19:23" ht="12.75" customHeight="1">
      <c r="S463" s="746"/>
      <c r="W463" s="747"/>
    </row>
    <row r="464" spans="19:23" ht="12.75" customHeight="1">
      <c r="S464" s="746"/>
      <c r="W464" s="747"/>
    </row>
    <row r="465" spans="19:23" ht="12.75" customHeight="1">
      <c r="S465" s="746"/>
      <c r="W465" s="747"/>
    </row>
    <row r="466" spans="19:23" ht="12.75" customHeight="1">
      <c r="S466" s="746"/>
      <c r="W466" s="747"/>
    </row>
    <row r="467" spans="19:23" ht="12.75" customHeight="1">
      <c r="S467" s="746"/>
      <c r="W467" s="747"/>
    </row>
    <row r="468" spans="19:23" ht="12.75" customHeight="1">
      <c r="S468" s="746"/>
      <c r="W468" s="747"/>
    </row>
    <row r="469" spans="19:23" ht="12.75" customHeight="1">
      <c r="S469" s="746"/>
      <c r="W469" s="747"/>
    </row>
    <row r="470" spans="19:23" ht="12.75" customHeight="1">
      <c r="S470" s="746"/>
      <c r="W470" s="747"/>
    </row>
    <row r="471" spans="19:23" ht="12.75" customHeight="1">
      <c r="S471" s="746"/>
      <c r="W471" s="747"/>
    </row>
    <row r="472" spans="19:23" ht="12.75" customHeight="1">
      <c r="S472" s="746"/>
      <c r="W472" s="747"/>
    </row>
    <row r="473" spans="19:23" ht="12.75" customHeight="1">
      <c r="S473" s="746"/>
      <c r="W473" s="747"/>
    </row>
    <row r="474" spans="19:23" ht="12.75" customHeight="1">
      <c r="S474" s="746"/>
      <c r="W474" s="747"/>
    </row>
    <row r="475" spans="19:23" ht="12.75" customHeight="1">
      <c r="S475" s="746"/>
      <c r="W475" s="747"/>
    </row>
    <row r="476" spans="19:23" ht="12.75" customHeight="1">
      <c r="S476" s="746"/>
      <c r="W476" s="747"/>
    </row>
    <row r="477" spans="19:23" ht="12.75" customHeight="1">
      <c r="S477" s="746"/>
      <c r="W477" s="747"/>
    </row>
    <row r="478" spans="19:23" ht="12.75" customHeight="1">
      <c r="S478" s="746"/>
      <c r="W478" s="747"/>
    </row>
    <row r="479" spans="19:23" ht="12.75" customHeight="1">
      <c r="S479" s="746"/>
      <c r="W479" s="747"/>
    </row>
    <row r="480" spans="19:23" ht="12.75" customHeight="1">
      <c r="S480" s="746"/>
      <c r="W480" s="747"/>
    </row>
    <row r="481" spans="19:23" ht="12.75" customHeight="1">
      <c r="S481" s="746"/>
      <c r="W481" s="747"/>
    </row>
    <row r="482" spans="19:23" ht="12.75" customHeight="1">
      <c r="S482" s="746"/>
      <c r="W482" s="747"/>
    </row>
    <row r="483" spans="19:23" ht="12.75" customHeight="1">
      <c r="S483" s="746"/>
      <c r="W483" s="747"/>
    </row>
    <row r="484" spans="19:23" ht="12.75" customHeight="1">
      <c r="S484" s="746"/>
      <c r="W484" s="747"/>
    </row>
    <row r="485" spans="19:23" ht="12.75" customHeight="1">
      <c r="S485" s="746"/>
      <c r="W485" s="747"/>
    </row>
    <row r="486" spans="19:23" ht="12.75" customHeight="1">
      <c r="S486" s="746"/>
      <c r="W486" s="747"/>
    </row>
    <row r="487" spans="19:23" ht="12.75" customHeight="1">
      <c r="S487" s="746"/>
      <c r="W487" s="747"/>
    </row>
    <row r="488" spans="19:23" ht="12.75" customHeight="1">
      <c r="S488" s="746"/>
      <c r="W488" s="747"/>
    </row>
    <row r="489" spans="19:23" ht="12.75" customHeight="1">
      <c r="S489" s="746"/>
      <c r="W489" s="747"/>
    </row>
    <row r="490" spans="19:23" ht="12.75" customHeight="1">
      <c r="S490" s="746"/>
      <c r="W490" s="747"/>
    </row>
    <row r="491" spans="19:23" ht="12.75" customHeight="1">
      <c r="S491" s="746"/>
      <c r="W491" s="747"/>
    </row>
    <row r="492" spans="19:23" ht="12.75" customHeight="1">
      <c r="S492" s="746"/>
      <c r="W492" s="747"/>
    </row>
    <row r="493" spans="19:23" ht="12.75" customHeight="1">
      <c r="S493" s="746"/>
      <c r="W493" s="747"/>
    </row>
    <row r="494" spans="19:23" ht="12.75" customHeight="1">
      <c r="S494" s="746"/>
      <c r="W494" s="747"/>
    </row>
    <row r="495" spans="19:23" ht="12.75" customHeight="1">
      <c r="S495" s="746"/>
      <c r="W495" s="747"/>
    </row>
    <row r="496" spans="19:23" ht="12.75" customHeight="1">
      <c r="S496" s="746"/>
      <c r="W496" s="747"/>
    </row>
    <row r="497" spans="19:23" ht="12.75" customHeight="1">
      <c r="S497" s="746"/>
      <c r="W497" s="747"/>
    </row>
    <row r="498" spans="19:23" ht="12.75" customHeight="1">
      <c r="S498" s="746"/>
      <c r="W498" s="747"/>
    </row>
    <row r="499" spans="19:23" ht="12.75" customHeight="1">
      <c r="S499" s="746"/>
      <c r="W499" s="747"/>
    </row>
    <row r="500" spans="19:23" ht="12.75" customHeight="1">
      <c r="S500" s="746"/>
      <c r="W500" s="747"/>
    </row>
    <row r="501" spans="19:23" ht="12.75" customHeight="1">
      <c r="S501" s="746"/>
      <c r="W501" s="747"/>
    </row>
    <row r="502" spans="19:23" ht="12.75" customHeight="1">
      <c r="S502" s="746"/>
      <c r="W502" s="747"/>
    </row>
    <row r="503" spans="19:23" ht="12.75" customHeight="1">
      <c r="S503" s="746"/>
      <c r="W503" s="747"/>
    </row>
    <row r="504" spans="19:23" ht="12.75" customHeight="1">
      <c r="S504" s="746"/>
      <c r="W504" s="747"/>
    </row>
    <row r="505" spans="19:23" ht="12.75" customHeight="1">
      <c r="S505" s="746"/>
      <c r="W505" s="747"/>
    </row>
    <row r="506" spans="19:23" ht="12.75" customHeight="1">
      <c r="S506" s="746"/>
      <c r="W506" s="747"/>
    </row>
    <row r="507" spans="19:23" ht="12.75" customHeight="1">
      <c r="S507" s="746"/>
      <c r="W507" s="747"/>
    </row>
    <row r="508" spans="19:23" ht="12.75" customHeight="1">
      <c r="S508" s="746"/>
      <c r="W508" s="747"/>
    </row>
    <row r="509" spans="19:23" ht="12.75" customHeight="1">
      <c r="S509" s="746"/>
      <c r="W509" s="747"/>
    </row>
    <row r="510" spans="19:23" ht="12.75" customHeight="1">
      <c r="S510" s="746"/>
      <c r="W510" s="747"/>
    </row>
    <row r="511" spans="19:23" ht="12.75" customHeight="1">
      <c r="S511" s="746"/>
      <c r="W511" s="747"/>
    </row>
    <row r="512" spans="19:23" ht="12.75" customHeight="1">
      <c r="S512" s="746"/>
      <c r="W512" s="747"/>
    </row>
    <row r="513" spans="19:23" ht="12.75" customHeight="1">
      <c r="S513" s="746"/>
      <c r="W513" s="747"/>
    </row>
    <row r="514" spans="19:23" ht="12.75" customHeight="1">
      <c r="S514" s="746"/>
      <c r="W514" s="747"/>
    </row>
    <row r="515" spans="19:23" ht="12.75" customHeight="1">
      <c r="S515" s="746"/>
      <c r="W515" s="747"/>
    </row>
    <row r="516" spans="19:23" ht="12.75" customHeight="1">
      <c r="S516" s="746"/>
      <c r="W516" s="747"/>
    </row>
    <row r="517" spans="19:23" ht="12.75" customHeight="1">
      <c r="S517" s="746"/>
      <c r="W517" s="747"/>
    </row>
    <row r="518" spans="19:23" ht="12.75" customHeight="1">
      <c r="S518" s="746"/>
      <c r="W518" s="747"/>
    </row>
    <row r="519" spans="19:23" ht="12.75" customHeight="1">
      <c r="S519" s="746"/>
      <c r="W519" s="747"/>
    </row>
    <row r="520" spans="19:23" ht="12.75" customHeight="1">
      <c r="S520" s="746"/>
      <c r="W520" s="747"/>
    </row>
    <row r="521" spans="19:23" ht="12.75" customHeight="1">
      <c r="S521" s="746"/>
      <c r="W521" s="747"/>
    </row>
    <row r="522" spans="19:23" ht="12.75" customHeight="1">
      <c r="S522" s="746"/>
      <c r="W522" s="747"/>
    </row>
    <row r="523" spans="19:23" ht="12.75" customHeight="1">
      <c r="S523" s="746"/>
      <c r="W523" s="747"/>
    </row>
    <row r="524" spans="19:23" ht="12.75" customHeight="1">
      <c r="S524" s="746"/>
      <c r="W524" s="747"/>
    </row>
    <row r="525" spans="19:23" ht="12.75" customHeight="1">
      <c r="S525" s="746"/>
      <c r="W525" s="747"/>
    </row>
    <row r="526" spans="19:23" ht="12.75" customHeight="1">
      <c r="S526" s="746"/>
      <c r="W526" s="747"/>
    </row>
    <row r="527" spans="19:23" ht="12.75" customHeight="1">
      <c r="S527" s="746"/>
      <c r="W527" s="747"/>
    </row>
    <row r="528" spans="19:23" ht="12.75" customHeight="1">
      <c r="S528" s="746"/>
      <c r="W528" s="747"/>
    </row>
    <row r="529" spans="19:23" ht="12.75" customHeight="1">
      <c r="S529" s="746"/>
      <c r="W529" s="747"/>
    </row>
    <row r="530" spans="19:23" ht="12.75" customHeight="1">
      <c r="S530" s="746"/>
      <c r="W530" s="747"/>
    </row>
    <row r="531" spans="19:23" ht="12.75" customHeight="1">
      <c r="S531" s="746"/>
      <c r="W531" s="747"/>
    </row>
    <row r="532" spans="19:23" ht="12.75" customHeight="1">
      <c r="S532" s="746"/>
      <c r="W532" s="747"/>
    </row>
    <row r="533" spans="19:23" ht="12.75" customHeight="1">
      <c r="S533" s="746"/>
      <c r="W533" s="747"/>
    </row>
    <row r="534" spans="19:23" ht="12.75" customHeight="1">
      <c r="S534" s="746"/>
      <c r="W534" s="747"/>
    </row>
    <row r="535" spans="19:23" ht="12.75" customHeight="1">
      <c r="S535" s="746"/>
      <c r="W535" s="747"/>
    </row>
    <row r="536" spans="19:23" ht="12.75" customHeight="1">
      <c r="S536" s="746"/>
      <c r="W536" s="747"/>
    </row>
    <row r="537" spans="19:23" ht="12.75" customHeight="1">
      <c r="S537" s="746"/>
      <c r="W537" s="747"/>
    </row>
    <row r="538" spans="19:23" ht="12.75" customHeight="1">
      <c r="S538" s="746"/>
      <c r="W538" s="747"/>
    </row>
    <row r="539" spans="19:23" ht="12.75" customHeight="1">
      <c r="S539" s="746"/>
      <c r="W539" s="747"/>
    </row>
    <row r="540" spans="19:23" ht="12.75" customHeight="1">
      <c r="S540" s="746"/>
      <c r="W540" s="747"/>
    </row>
    <row r="541" spans="19:23" ht="12.75" customHeight="1">
      <c r="S541" s="746"/>
      <c r="W541" s="747"/>
    </row>
    <row r="542" spans="19:23" ht="12.75" customHeight="1">
      <c r="S542" s="746"/>
      <c r="W542" s="747"/>
    </row>
    <row r="543" spans="19:23" ht="12.75" customHeight="1">
      <c r="S543" s="746"/>
      <c r="W543" s="747"/>
    </row>
    <row r="544" spans="19:23" ht="12.75" customHeight="1">
      <c r="S544" s="746"/>
      <c r="W544" s="747"/>
    </row>
    <row r="545" spans="19:23" ht="12.75" customHeight="1">
      <c r="S545" s="746"/>
      <c r="W545" s="747"/>
    </row>
    <row r="546" spans="19:23" ht="12.75" customHeight="1">
      <c r="S546" s="746"/>
      <c r="W546" s="747"/>
    </row>
    <row r="547" spans="19:23" ht="12.75" customHeight="1">
      <c r="S547" s="746"/>
      <c r="W547" s="747"/>
    </row>
    <row r="548" spans="19:23" ht="12.75" customHeight="1">
      <c r="S548" s="746"/>
      <c r="W548" s="747"/>
    </row>
    <row r="549" spans="19:23" ht="12.75" customHeight="1">
      <c r="S549" s="746"/>
      <c r="W549" s="747"/>
    </row>
    <row r="550" spans="19:23" ht="12.75" customHeight="1">
      <c r="S550" s="746"/>
      <c r="W550" s="747"/>
    </row>
    <row r="551" spans="19:23" ht="12.75" customHeight="1">
      <c r="S551" s="746"/>
      <c r="W551" s="747"/>
    </row>
    <row r="552" spans="19:23" ht="12.75" customHeight="1">
      <c r="S552" s="746"/>
      <c r="W552" s="747"/>
    </row>
    <row r="553" spans="19:23" ht="12.75" customHeight="1">
      <c r="S553" s="746"/>
      <c r="W553" s="747"/>
    </row>
    <row r="554" spans="19:23" ht="12.75" customHeight="1">
      <c r="S554" s="746"/>
      <c r="W554" s="747"/>
    </row>
    <row r="555" spans="19:23" ht="12.75" customHeight="1">
      <c r="S555" s="746"/>
      <c r="W555" s="747"/>
    </row>
    <row r="556" spans="19:23" ht="12.75" customHeight="1">
      <c r="S556" s="746"/>
      <c r="W556" s="747"/>
    </row>
    <row r="557" spans="19:23" ht="12.75" customHeight="1">
      <c r="S557" s="746"/>
      <c r="W557" s="747"/>
    </row>
    <row r="558" spans="19:23" ht="12.75" customHeight="1">
      <c r="S558" s="746"/>
      <c r="W558" s="747"/>
    </row>
    <row r="559" spans="19:23" ht="12.75" customHeight="1">
      <c r="S559" s="746"/>
      <c r="W559" s="747"/>
    </row>
    <row r="560" spans="19:23" ht="12.75" customHeight="1">
      <c r="S560" s="746"/>
      <c r="W560" s="747"/>
    </row>
    <row r="561" spans="19:23" ht="12.75" customHeight="1">
      <c r="S561" s="746"/>
      <c r="W561" s="747"/>
    </row>
    <row r="562" spans="19:23" ht="12.75" customHeight="1">
      <c r="S562" s="746"/>
      <c r="W562" s="747"/>
    </row>
    <row r="563" spans="19:23" ht="12.75" customHeight="1">
      <c r="S563" s="746"/>
      <c r="W563" s="747"/>
    </row>
    <row r="564" spans="19:23" ht="12.75" customHeight="1">
      <c r="S564" s="746"/>
      <c r="W564" s="747"/>
    </row>
    <row r="565" spans="19:23" ht="12.75" customHeight="1">
      <c r="S565" s="746"/>
      <c r="W565" s="747"/>
    </row>
    <row r="566" spans="19:23" ht="12.75" customHeight="1">
      <c r="S566" s="746"/>
      <c r="W566" s="747"/>
    </row>
    <row r="567" spans="19:23" ht="12.75" customHeight="1">
      <c r="S567" s="746"/>
      <c r="W567" s="747"/>
    </row>
    <row r="568" spans="19:23" ht="12.75" customHeight="1">
      <c r="S568" s="746"/>
      <c r="W568" s="747"/>
    </row>
    <row r="569" spans="19:23" ht="12.75" customHeight="1">
      <c r="S569" s="746"/>
      <c r="W569" s="747"/>
    </row>
    <row r="570" spans="19:23" ht="12.75" customHeight="1">
      <c r="S570" s="746"/>
      <c r="W570" s="747"/>
    </row>
    <row r="571" spans="19:23" ht="12.75" customHeight="1">
      <c r="S571" s="746"/>
      <c r="W571" s="747"/>
    </row>
    <row r="572" spans="19:23" ht="12.75" customHeight="1">
      <c r="S572" s="746"/>
      <c r="W572" s="747"/>
    </row>
    <row r="573" spans="19:23" ht="12.75" customHeight="1">
      <c r="S573" s="746"/>
      <c r="W573" s="747"/>
    </row>
    <row r="574" spans="19:23" ht="12.75" customHeight="1">
      <c r="S574" s="746"/>
      <c r="W574" s="747"/>
    </row>
    <row r="575" spans="19:23" ht="12.75" customHeight="1">
      <c r="S575" s="746"/>
      <c r="W575" s="747"/>
    </row>
    <row r="576" spans="19:23" ht="12.75" customHeight="1">
      <c r="S576" s="746"/>
      <c r="W576" s="747"/>
    </row>
    <row r="577" spans="19:23" ht="12.75" customHeight="1">
      <c r="S577" s="746"/>
      <c r="W577" s="747"/>
    </row>
    <row r="578" spans="19:23" ht="12.75" customHeight="1">
      <c r="S578" s="746"/>
      <c r="W578" s="747"/>
    </row>
    <row r="579" spans="19:23" ht="12.75" customHeight="1">
      <c r="S579" s="746"/>
      <c r="W579" s="747"/>
    </row>
    <row r="580" spans="19:23" ht="12.75" customHeight="1">
      <c r="S580" s="746"/>
      <c r="W580" s="747"/>
    </row>
    <row r="581" spans="19:23" ht="12.75" customHeight="1">
      <c r="S581" s="746"/>
      <c r="W581" s="747"/>
    </row>
    <row r="582" spans="19:23" ht="12.75" customHeight="1">
      <c r="S582" s="746"/>
      <c r="W582" s="747"/>
    </row>
    <row r="583" spans="19:23" ht="12.75" customHeight="1">
      <c r="S583" s="746"/>
      <c r="W583" s="747"/>
    </row>
    <row r="584" spans="19:23" ht="12.75" customHeight="1">
      <c r="S584" s="746"/>
      <c r="W584" s="747"/>
    </row>
    <row r="585" spans="19:23" ht="12.75" customHeight="1">
      <c r="S585" s="746"/>
      <c r="W585" s="747"/>
    </row>
    <row r="586" spans="19:23" ht="12.75" customHeight="1">
      <c r="S586" s="746"/>
      <c r="W586" s="747"/>
    </row>
    <row r="587" spans="19:23" ht="12.75" customHeight="1">
      <c r="S587" s="746"/>
      <c r="W587" s="747"/>
    </row>
    <row r="588" spans="19:23" ht="12.75" customHeight="1">
      <c r="S588" s="746"/>
      <c r="W588" s="747"/>
    </row>
    <row r="589" spans="19:23" ht="12.75" customHeight="1">
      <c r="S589" s="746"/>
      <c r="W589" s="747"/>
    </row>
    <row r="590" spans="19:23" ht="12.75" customHeight="1">
      <c r="S590" s="746"/>
      <c r="W590" s="747"/>
    </row>
    <row r="591" spans="19:23" ht="12.75" customHeight="1">
      <c r="S591" s="746"/>
      <c r="W591" s="747"/>
    </row>
    <row r="592" spans="19:23" ht="12.75" customHeight="1">
      <c r="S592" s="746"/>
      <c r="W592" s="747"/>
    </row>
    <row r="593" spans="19:23" ht="12.75" customHeight="1">
      <c r="S593" s="746"/>
      <c r="W593" s="747"/>
    </row>
    <row r="594" spans="19:23" ht="12.75" customHeight="1">
      <c r="S594" s="746"/>
      <c r="W594" s="747"/>
    </row>
    <row r="595" spans="19:23" ht="12.75" customHeight="1">
      <c r="S595" s="746"/>
      <c r="W595" s="747"/>
    </row>
    <row r="596" spans="19:23" ht="12.75" customHeight="1">
      <c r="S596" s="746"/>
      <c r="W596" s="747"/>
    </row>
    <row r="597" spans="19:23" ht="12.75" customHeight="1">
      <c r="S597" s="746"/>
      <c r="W597" s="747"/>
    </row>
    <row r="598" spans="19:23" ht="12.75" customHeight="1">
      <c r="S598" s="746"/>
      <c r="W598" s="747"/>
    </row>
    <row r="599" spans="19:23" ht="12.75" customHeight="1">
      <c r="S599" s="746"/>
      <c r="W599" s="747"/>
    </row>
    <row r="600" spans="19:23" ht="12.75" customHeight="1">
      <c r="S600" s="746"/>
      <c r="W600" s="747"/>
    </row>
    <row r="601" spans="19:23" ht="12.75" customHeight="1">
      <c r="S601" s="746"/>
      <c r="W601" s="747"/>
    </row>
    <row r="602" spans="19:23" ht="12.75" customHeight="1">
      <c r="S602" s="746"/>
      <c r="W602" s="747"/>
    </row>
    <row r="603" spans="19:23" ht="12.75" customHeight="1">
      <c r="S603" s="746"/>
      <c r="W603" s="747"/>
    </row>
    <row r="604" spans="19:23" ht="12.75" customHeight="1">
      <c r="S604" s="746"/>
      <c r="W604" s="747"/>
    </row>
    <row r="605" spans="19:23" ht="12.75" customHeight="1">
      <c r="S605" s="746"/>
      <c r="W605" s="747"/>
    </row>
    <row r="606" spans="19:23" ht="12.75" customHeight="1">
      <c r="S606" s="746"/>
      <c r="W606" s="747"/>
    </row>
    <row r="607" spans="19:23" ht="12.75" customHeight="1">
      <c r="S607" s="746"/>
      <c r="W607" s="747"/>
    </row>
    <row r="608" spans="19:23" ht="12.75" customHeight="1">
      <c r="S608" s="746"/>
      <c r="W608" s="747"/>
    </row>
    <row r="609" spans="19:23" ht="12.75" customHeight="1">
      <c r="S609" s="746"/>
      <c r="W609" s="747"/>
    </row>
    <row r="610" spans="19:23" ht="12.75" customHeight="1">
      <c r="S610" s="746"/>
      <c r="W610" s="747"/>
    </row>
    <row r="611" spans="19:23" ht="12.75" customHeight="1">
      <c r="S611" s="746"/>
      <c r="W611" s="747"/>
    </row>
    <row r="612" spans="19:23" ht="12.75" customHeight="1">
      <c r="S612" s="746"/>
      <c r="W612" s="747"/>
    </row>
    <row r="613" spans="19:23" ht="12.75" customHeight="1">
      <c r="S613" s="746"/>
      <c r="W613" s="747"/>
    </row>
    <row r="614" spans="19:23" ht="12.75" customHeight="1">
      <c r="S614" s="746"/>
      <c r="W614" s="747"/>
    </row>
    <row r="615" spans="19:23" ht="12.75" customHeight="1">
      <c r="S615" s="746"/>
      <c r="W615" s="747"/>
    </row>
    <row r="616" spans="19:23" ht="12.75" customHeight="1">
      <c r="S616" s="746"/>
      <c r="W616" s="747"/>
    </row>
    <row r="617" spans="19:23" ht="12.75" customHeight="1">
      <c r="S617" s="746"/>
      <c r="W617" s="747"/>
    </row>
    <row r="618" spans="19:23" ht="12.75" customHeight="1">
      <c r="S618" s="746"/>
      <c r="W618" s="747"/>
    </row>
    <row r="619" spans="19:23" ht="12.75" customHeight="1">
      <c r="S619" s="746"/>
      <c r="W619" s="747"/>
    </row>
    <row r="620" spans="19:23" ht="12.75" customHeight="1">
      <c r="S620" s="746"/>
      <c r="W620" s="747"/>
    </row>
    <row r="621" spans="19:23" ht="12.75" customHeight="1">
      <c r="S621" s="746"/>
      <c r="W621" s="747"/>
    </row>
    <row r="622" spans="19:23" ht="12.75" customHeight="1">
      <c r="S622" s="746"/>
      <c r="W622" s="747"/>
    </row>
    <row r="623" spans="19:23" ht="12.75" customHeight="1">
      <c r="S623" s="746"/>
      <c r="W623" s="747"/>
    </row>
    <row r="624" spans="19:23" ht="12.75" customHeight="1">
      <c r="S624" s="746"/>
      <c r="W624" s="747"/>
    </row>
    <row r="625" spans="19:23" ht="12.75" customHeight="1">
      <c r="S625" s="746"/>
      <c r="W625" s="747"/>
    </row>
    <row r="626" spans="19:23" ht="12.75" customHeight="1">
      <c r="S626" s="746"/>
      <c r="W626" s="747"/>
    </row>
    <row r="627" spans="19:23" ht="12.75" customHeight="1">
      <c r="S627" s="746"/>
      <c r="W627" s="747"/>
    </row>
    <row r="628" spans="19:23" ht="12.75" customHeight="1">
      <c r="S628" s="746"/>
      <c r="W628" s="747"/>
    </row>
    <row r="629" spans="19:23" ht="12.75" customHeight="1">
      <c r="S629" s="746"/>
      <c r="W629" s="747"/>
    </row>
    <row r="630" spans="19:23" ht="12.75" customHeight="1">
      <c r="S630" s="746"/>
      <c r="W630" s="747"/>
    </row>
    <row r="631" spans="19:23" ht="12.75" customHeight="1">
      <c r="S631" s="746"/>
      <c r="W631" s="747"/>
    </row>
    <row r="632" spans="19:23" ht="12.75" customHeight="1">
      <c r="S632" s="746"/>
      <c r="W632" s="747"/>
    </row>
    <row r="633" spans="19:23" ht="12.75" customHeight="1">
      <c r="S633" s="746"/>
      <c r="W633" s="747"/>
    </row>
    <row r="634" spans="19:23" ht="12.75" customHeight="1">
      <c r="S634" s="746"/>
      <c r="W634" s="747"/>
    </row>
    <row r="635" spans="19:23" ht="12.75" customHeight="1">
      <c r="S635" s="746"/>
      <c r="W635" s="747"/>
    </row>
    <row r="636" spans="19:23" ht="12.75" customHeight="1">
      <c r="S636" s="746"/>
      <c r="W636" s="747"/>
    </row>
    <row r="637" spans="19:23" ht="12.75" customHeight="1">
      <c r="S637" s="746"/>
      <c r="W637" s="747"/>
    </row>
    <row r="638" spans="19:23" ht="12.75" customHeight="1">
      <c r="S638" s="746"/>
      <c r="W638" s="747"/>
    </row>
    <row r="639" spans="19:23" ht="12.75" customHeight="1">
      <c r="S639" s="746"/>
      <c r="W639" s="747"/>
    </row>
    <row r="640" spans="19:23" ht="12.75" customHeight="1">
      <c r="S640" s="746"/>
      <c r="W640" s="747"/>
    </row>
    <row r="641" spans="19:23" ht="12.75" customHeight="1">
      <c r="S641" s="746"/>
      <c r="W641" s="747"/>
    </row>
    <row r="642" spans="19:23" ht="12.75" customHeight="1">
      <c r="S642" s="746"/>
      <c r="W642" s="747"/>
    </row>
    <row r="643" spans="19:23" ht="12.75" customHeight="1">
      <c r="S643" s="746"/>
      <c r="W643" s="747"/>
    </row>
    <row r="644" spans="19:23" ht="12.75" customHeight="1">
      <c r="S644" s="746"/>
      <c r="W644" s="747"/>
    </row>
    <row r="645" spans="19:23" ht="12.75" customHeight="1">
      <c r="S645" s="746"/>
      <c r="W645" s="747"/>
    </row>
    <row r="646" spans="19:23" ht="12.75" customHeight="1">
      <c r="S646" s="746"/>
      <c r="W646" s="747"/>
    </row>
    <row r="647" spans="19:23" ht="12.75" customHeight="1">
      <c r="S647" s="746"/>
      <c r="W647" s="747"/>
    </row>
    <row r="648" spans="19:23" ht="12.75" customHeight="1">
      <c r="S648" s="746"/>
      <c r="W648" s="747"/>
    </row>
    <row r="649" spans="19:23" ht="12.75" customHeight="1">
      <c r="S649" s="746"/>
      <c r="W649" s="747"/>
    </row>
    <row r="650" spans="19:23" ht="12.75" customHeight="1">
      <c r="S650" s="746"/>
      <c r="W650" s="747"/>
    </row>
    <row r="651" spans="19:23" ht="12.75" customHeight="1">
      <c r="S651" s="746"/>
      <c r="W651" s="747"/>
    </row>
    <row r="652" spans="19:23" ht="12.75" customHeight="1">
      <c r="S652" s="746"/>
      <c r="W652" s="747"/>
    </row>
    <row r="653" spans="19:23" ht="12.75" customHeight="1">
      <c r="S653" s="746"/>
      <c r="W653" s="747"/>
    </row>
    <row r="654" spans="19:23" ht="12.75" customHeight="1">
      <c r="S654" s="746"/>
      <c r="W654" s="747"/>
    </row>
    <row r="655" spans="19:23" ht="12.75" customHeight="1">
      <c r="S655" s="746"/>
      <c r="W655" s="747"/>
    </row>
    <row r="656" spans="19:23" ht="12.75" customHeight="1">
      <c r="S656" s="746"/>
      <c r="W656" s="747"/>
    </row>
    <row r="657" spans="19:23" ht="12.75" customHeight="1">
      <c r="S657" s="746"/>
      <c r="W657" s="747"/>
    </row>
    <row r="658" spans="19:23" ht="12.75" customHeight="1">
      <c r="S658" s="746"/>
      <c r="W658" s="747"/>
    </row>
    <row r="659" spans="19:23" ht="12.75" customHeight="1">
      <c r="S659" s="746"/>
      <c r="W659" s="747"/>
    </row>
    <row r="660" spans="19:23" ht="12.75" customHeight="1">
      <c r="S660" s="746"/>
      <c r="W660" s="747"/>
    </row>
    <row r="661" spans="19:23" ht="12.75" customHeight="1">
      <c r="S661" s="746"/>
      <c r="W661" s="747"/>
    </row>
    <row r="662" spans="19:23" ht="12.75" customHeight="1">
      <c r="S662" s="746"/>
      <c r="W662" s="747"/>
    </row>
    <row r="663" spans="19:23" ht="12.75" customHeight="1">
      <c r="S663" s="746"/>
      <c r="W663" s="747"/>
    </row>
    <row r="664" spans="19:23" ht="12.75" customHeight="1">
      <c r="S664" s="746"/>
      <c r="W664" s="747"/>
    </row>
    <row r="665" spans="19:23" ht="12.75" customHeight="1">
      <c r="S665" s="746"/>
      <c r="W665" s="747"/>
    </row>
    <row r="666" spans="19:23" ht="12.75" customHeight="1">
      <c r="S666" s="746"/>
      <c r="W666" s="747"/>
    </row>
    <row r="667" spans="19:23" ht="12.75" customHeight="1">
      <c r="S667" s="746"/>
      <c r="W667" s="747"/>
    </row>
    <row r="668" spans="19:23" ht="12.75" customHeight="1">
      <c r="S668" s="746"/>
      <c r="W668" s="747"/>
    </row>
    <row r="669" spans="19:23" ht="12.75" customHeight="1">
      <c r="S669" s="746"/>
      <c r="W669" s="747"/>
    </row>
    <row r="670" spans="19:23" ht="12.75" customHeight="1">
      <c r="S670" s="746"/>
      <c r="W670" s="747"/>
    </row>
    <row r="671" spans="19:23" ht="12.75" customHeight="1">
      <c r="S671" s="746"/>
      <c r="W671" s="747"/>
    </row>
    <row r="672" spans="19:23" ht="12.75" customHeight="1">
      <c r="S672" s="746"/>
      <c r="W672" s="747"/>
    </row>
    <row r="673" spans="19:23" ht="12.75" customHeight="1">
      <c r="S673" s="746"/>
      <c r="W673" s="747"/>
    </row>
    <row r="674" spans="19:23" ht="12.75" customHeight="1">
      <c r="S674" s="746"/>
      <c r="W674" s="747"/>
    </row>
    <row r="675" spans="19:23" ht="12.75" customHeight="1">
      <c r="S675" s="746"/>
      <c r="W675" s="747"/>
    </row>
    <row r="676" spans="19:23" ht="12.75" customHeight="1">
      <c r="S676" s="746"/>
      <c r="W676" s="747"/>
    </row>
    <row r="677" spans="19:23" ht="12.75" customHeight="1">
      <c r="S677" s="746"/>
      <c r="W677" s="747"/>
    </row>
    <row r="678" spans="19:23" ht="12.75" customHeight="1">
      <c r="S678" s="746"/>
      <c r="W678" s="747"/>
    </row>
    <row r="679" spans="19:23" ht="12.75" customHeight="1">
      <c r="S679" s="746"/>
      <c r="W679" s="747"/>
    </row>
    <row r="680" spans="19:23" ht="12.75" customHeight="1">
      <c r="S680" s="746"/>
      <c r="W680" s="747"/>
    </row>
    <row r="681" spans="19:23" ht="12.75" customHeight="1">
      <c r="S681" s="746"/>
      <c r="W681" s="747"/>
    </row>
    <row r="682" spans="19:23" ht="12.75" customHeight="1">
      <c r="S682" s="746"/>
      <c r="W682" s="747"/>
    </row>
    <row r="683" spans="19:23" ht="12.75" customHeight="1">
      <c r="S683" s="746"/>
      <c r="W683" s="747"/>
    </row>
    <row r="684" spans="19:23" ht="12.75" customHeight="1">
      <c r="S684" s="746"/>
      <c r="W684" s="747"/>
    </row>
    <row r="685" spans="19:23" ht="12.75" customHeight="1">
      <c r="S685" s="746"/>
      <c r="W685" s="747"/>
    </row>
    <row r="686" spans="19:23" ht="12.75" customHeight="1">
      <c r="S686" s="746"/>
      <c r="W686" s="747"/>
    </row>
    <row r="687" spans="19:23" ht="12.75" customHeight="1">
      <c r="S687" s="746"/>
      <c r="W687" s="747"/>
    </row>
    <row r="688" spans="19:23" ht="12.75" customHeight="1">
      <c r="S688" s="746"/>
      <c r="W688" s="747"/>
    </row>
    <row r="689" spans="19:23" ht="12.75" customHeight="1">
      <c r="S689" s="746"/>
      <c r="W689" s="747"/>
    </row>
    <row r="690" spans="19:23" ht="12.75" customHeight="1">
      <c r="S690" s="746"/>
      <c r="W690" s="747"/>
    </row>
    <row r="691" spans="19:23" ht="12.75" customHeight="1">
      <c r="S691" s="746"/>
      <c r="W691" s="747"/>
    </row>
    <row r="692" spans="19:23" ht="12.75" customHeight="1">
      <c r="S692" s="746"/>
      <c r="W692" s="747"/>
    </row>
    <row r="693" spans="19:23" ht="12.75" customHeight="1">
      <c r="S693" s="746"/>
      <c r="W693" s="747"/>
    </row>
    <row r="694" spans="19:23" ht="12.75" customHeight="1">
      <c r="S694" s="746"/>
      <c r="W694" s="747"/>
    </row>
    <row r="695" spans="19:23" ht="12.75" customHeight="1">
      <c r="S695" s="746"/>
      <c r="W695" s="747"/>
    </row>
    <row r="696" spans="19:23" ht="12.75" customHeight="1">
      <c r="S696" s="746"/>
      <c r="W696" s="747"/>
    </row>
    <row r="697" spans="19:23" ht="12.75" customHeight="1">
      <c r="S697" s="746"/>
      <c r="W697" s="747"/>
    </row>
    <row r="698" spans="19:23" ht="12.75" customHeight="1">
      <c r="S698" s="746"/>
      <c r="W698" s="747"/>
    </row>
    <row r="699" spans="19:23" ht="12.75" customHeight="1">
      <c r="S699" s="746"/>
      <c r="W699" s="747"/>
    </row>
    <row r="700" spans="19:23" ht="12.75" customHeight="1">
      <c r="S700" s="746"/>
      <c r="W700" s="747"/>
    </row>
    <row r="701" spans="19:23" ht="12.75" customHeight="1">
      <c r="S701" s="746"/>
      <c r="W701" s="747"/>
    </row>
    <row r="702" spans="19:23" ht="12.75" customHeight="1">
      <c r="S702" s="746"/>
      <c r="W702" s="747"/>
    </row>
    <row r="703" spans="19:23" ht="12.75" customHeight="1">
      <c r="S703" s="746"/>
      <c r="W703" s="747"/>
    </row>
    <row r="704" spans="19:23" ht="12.75" customHeight="1">
      <c r="S704" s="746"/>
      <c r="W704" s="747"/>
    </row>
    <row r="705" spans="19:23" ht="12.75" customHeight="1">
      <c r="S705" s="746"/>
      <c r="W705" s="747"/>
    </row>
    <row r="706" spans="19:23" ht="12.75" customHeight="1">
      <c r="S706" s="746"/>
      <c r="W706" s="747"/>
    </row>
    <row r="707" spans="19:23" ht="12.75" customHeight="1">
      <c r="S707" s="746"/>
      <c r="W707" s="747"/>
    </row>
    <row r="708" spans="19:23" ht="12.75" customHeight="1">
      <c r="S708" s="746"/>
      <c r="W708" s="747"/>
    </row>
    <row r="709" spans="19:23" ht="12.75" customHeight="1">
      <c r="S709" s="746"/>
      <c r="W709" s="747"/>
    </row>
    <row r="710" spans="19:23" ht="12.75" customHeight="1">
      <c r="S710" s="746"/>
      <c r="W710" s="747"/>
    </row>
    <row r="711" spans="19:23" ht="12.75" customHeight="1">
      <c r="S711" s="746"/>
      <c r="W711" s="747"/>
    </row>
    <row r="712" spans="19:23" ht="12.75" customHeight="1">
      <c r="S712" s="746"/>
      <c r="W712" s="747"/>
    </row>
    <row r="713" spans="19:23" ht="12.75" customHeight="1">
      <c r="S713" s="746"/>
      <c r="W713" s="747"/>
    </row>
    <row r="714" spans="19:23" ht="12.75" customHeight="1">
      <c r="S714" s="746"/>
      <c r="W714" s="747"/>
    </row>
    <row r="715" spans="19:23" ht="12.75" customHeight="1">
      <c r="S715" s="746"/>
      <c r="W715" s="747"/>
    </row>
    <row r="716" spans="19:23" ht="12.75" customHeight="1">
      <c r="S716" s="746"/>
      <c r="W716" s="747"/>
    </row>
    <row r="717" spans="19:23" ht="12.75" customHeight="1">
      <c r="S717" s="746"/>
      <c r="W717" s="747"/>
    </row>
    <row r="718" spans="19:23" ht="12.75" customHeight="1">
      <c r="S718" s="746"/>
      <c r="W718" s="747"/>
    </row>
    <row r="719" spans="19:23" ht="12.75" customHeight="1">
      <c r="S719" s="746"/>
      <c r="W719" s="747"/>
    </row>
    <row r="720" spans="19:23" ht="12.75" customHeight="1">
      <c r="S720" s="746"/>
      <c r="W720" s="747"/>
    </row>
    <row r="721" spans="19:23" ht="12.75" customHeight="1">
      <c r="S721" s="746"/>
      <c r="W721" s="747"/>
    </row>
    <row r="722" spans="19:23" ht="12.75" customHeight="1">
      <c r="S722" s="746"/>
      <c r="W722" s="747"/>
    </row>
    <row r="723" spans="19:23" ht="12.75" customHeight="1">
      <c r="S723" s="746"/>
      <c r="W723" s="747"/>
    </row>
    <row r="724" spans="19:23" ht="12.75" customHeight="1">
      <c r="S724" s="746"/>
      <c r="W724" s="747"/>
    </row>
    <row r="725" spans="19:23" ht="12.75" customHeight="1">
      <c r="S725" s="746"/>
      <c r="W725" s="747"/>
    </row>
    <row r="726" spans="19:23" ht="12.75" customHeight="1">
      <c r="S726" s="746"/>
      <c r="W726" s="747"/>
    </row>
    <row r="727" spans="19:23" ht="12.75" customHeight="1">
      <c r="S727" s="746"/>
      <c r="W727" s="747"/>
    </row>
    <row r="728" spans="19:23" ht="12.75" customHeight="1">
      <c r="S728" s="746"/>
      <c r="W728" s="747"/>
    </row>
    <row r="729" spans="19:23" ht="12.75" customHeight="1">
      <c r="S729" s="746"/>
      <c r="W729" s="747"/>
    </row>
    <row r="730" spans="19:23" ht="12.75" customHeight="1">
      <c r="S730" s="746"/>
      <c r="W730" s="747"/>
    </row>
    <row r="731" spans="19:23" ht="12.75" customHeight="1">
      <c r="S731" s="746"/>
      <c r="W731" s="747"/>
    </row>
    <row r="732" spans="19:23" ht="12.75" customHeight="1">
      <c r="S732" s="746"/>
      <c r="W732" s="747"/>
    </row>
    <row r="733" spans="19:23" ht="12.75" customHeight="1">
      <c r="S733" s="746"/>
      <c r="W733" s="747"/>
    </row>
    <row r="734" spans="19:23" ht="12.75" customHeight="1">
      <c r="S734" s="746"/>
      <c r="W734" s="747"/>
    </row>
    <row r="735" spans="19:23" ht="12.75" customHeight="1">
      <c r="S735" s="746"/>
      <c r="W735" s="747"/>
    </row>
    <row r="736" spans="19:23" ht="12.75" customHeight="1">
      <c r="S736" s="746"/>
      <c r="W736" s="747"/>
    </row>
    <row r="737" spans="19:23" ht="12.75" customHeight="1">
      <c r="S737" s="746"/>
      <c r="W737" s="747"/>
    </row>
    <row r="738" spans="19:23" ht="12.75" customHeight="1">
      <c r="S738" s="746"/>
      <c r="W738" s="747"/>
    </row>
    <row r="739" spans="19:23" ht="12.75" customHeight="1">
      <c r="S739" s="746"/>
      <c r="W739" s="747"/>
    </row>
    <row r="740" spans="19:23" ht="12.75" customHeight="1">
      <c r="S740" s="746"/>
      <c r="W740" s="747"/>
    </row>
    <row r="741" spans="19:23" ht="12.75" customHeight="1">
      <c r="S741" s="746"/>
      <c r="W741" s="747"/>
    </row>
    <row r="742" spans="19:23" ht="12.75" customHeight="1">
      <c r="S742" s="746"/>
      <c r="W742" s="747"/>
    </row>
    <row r="743" spans="19:23" ht="12.75" customHeight="1">
      <c r="S743" s="746"/>
      <c r="W743" s="747"/>
    </row>
    <row r="744" spans="19:23" ht="12.75" customHeight="1">
      <c r="S744" s="746"/>
      <c r="W744" s="747"/>
    </row>
    <row r="745" spans="19:23" ht="12.75" customHeight="1">
      <c r="S745" s="746"/>
      <c r="W745" s="747"/>
    </row>
    <row r="746" spans="19:23" ht="12.75" customHeight="1">
      <c r="S746" s="746"/>
      <c r="W746" s="747"/>
    </row>
    <row r="747" spans="19:23" ht="12.75" customHeight="1">
      <c r="S747" s="746"/>
      <c r="W747" s="747"/>
    </row>
    <row r="748" spans="19:23" ht="12.75" customHeight="1">
      <c r="S748" s="746"/>
      <c r="W748" s="747"/>
    </row>
    <row r="749" spans="19:23" ht="12.75" customHeight="1">
      <c r="S749" s="746"/>
      <c r="W749" s="747"/>
    </row>
    <row r="750" spans="19:23" ht="12.75" customHeight="1">
      <c r="S750" s="746"/>
      <c r="W750" s="747"/>
    </row>
    <row r="751" spans="19:23" ht="12.75" customHeight="1">
      <c r="S751" s="746"/>
      <c r="W751" s="747"/>
    </row>
    <row r="752" spans="19:23" ht="12.75" customHeight="1">
      <c r="S752" s="746"/>
      <c r="W752" s="747"/>
    </row>
    <row r="753" spans="19:23" ht="12.75" customHeight="1">
      <c r="S753" s="746"/>
      <c r="W753" s="747"/>
    </row>
    <row r="754" spans="19:23" ht="12.75" customHeight="1">
      <c r="S754" s="746"/>
      <c r="W754" s="747"/>
    </row>
    <row r="755" spans="19:23" ht="12.75" customHeight="1">
      <c r="S755" s="746"/>
      <c r="W755" s="747"/>
    </row>
    <row r="756" spans="19:23" ht="12.75" customHeight="1">
      <c r="S756" s="746"/>
      <c r="W756" s="747"/>
    </row>
    <row r="757" spans="19:23" ht="12.75" customHeight="1">
      <c r="S757" s="746"/>
      <c r="W757" s="747"/>
    </row>
    <row r="758" spans="19:23" ht="12.75" customHeight="1">
      <c r="S758" s="746"/>
      <c r="W758" s="747"/>
    </row>
    <row r="759" spans="19:23" ht="12.75" customHeight="1">
      <c r="S759" s="746"/>
      <c r="W759" s="747"/>
    </row>
    <row r="760" spans="19:23" ht="12.75" customHeight="1">
      <c r="S760" s="746"/>
      <c r="W760" s="747"/>
    </row>
    <row r="761" spans="19:23" ht="12.75" customHeight="1">
      <c r="S761" s="746"/>
      <c r="W761" s="747"/>
    </row>
    <row r="762" spans="19:23" ht="12.75" customHeight="1">
      <c r="S762" s="746"/>
      <c r="W762" s="747"/>
    </row>
    <row r="763" spans="19:23" ht="12.75" customHeight="1">
      <c r="S763" s="746"/>
      <c r="W763" s="747"/>
    </row>
    <row r="764" spans="19:23" ht="12.75" customHeight="1">
      <c r="S764" s="746"/>
      <c r="W764" s="747"/>
    </row>
    <row r="765" spans="19:23" ht="12.75" customHeight="1">
      <c r="S765" s="746"/>
      <c r="W765" s="747"/>
    </row>
    <row r="766" spans="19:23" ht="12.75" customHeight="1">
      <c r="S766" s="746"/>
      <c r="W766" s="747"/>
    </row>
    <row r="767" spans="19:23" ht="12.75" customHeight="1">
      <c r="S767" s="746"/>
      <c r="W767" s="747"/>
    </row>
    <row r="768" spans="19:23" ht="12.75" customHeight="1">
      <c r="S768" s="746"/>
      <c r="W768" s="747"/>
    </row>
    <row r="769" spans="19:23" ht="12.75" customHeight="1">
      <c r="S769" s="746"/>
      <c r="W769" s="747"/>
    </row>
    <row r="770" spans="19:23" ht="12.75" customHeight="1">
      <c r="S770" s="746"/>
      <c r="W770" s="747"/>
    </row>
    <row r="771" spans="19:23" ht="12.75" customHeight="1">
      <c r="S771" s="746"/>
      <c r="W771" s="747"/>
    </row>
    <row r="772" spans="19:23" ht="12.75" customHeight="1">
      <c r="S772" s="746"/>
      <c r="W772" s="747"/>
    </row>
    <row r="773" spans="19:23" ht="12.75" customHeight="1">
      <c r="S773" s="746"/>
      <c r="W773" s="747"/>
    </row>
    <row r="774" spans="19:23" ht="12.75" customHeight="1">
      <c r="S774" s="746"/>
      <c r="W774" s="747"/>
    </row>
    <row r="775" spans="19:23" ht="12.75" customHeight="1">
      <c r="S775" s="746"/>
      <c r="W775" s="747"/>
    </row>
    <row r="776" spans="19:23" ht="12.75" customHeight="1">
      <c r="S776" s="746"/>
      <c r="W776" s="747"/>
    </row>
    <row r="777" spans="19:23" ht="12.75" customHeight="1">
      <c r="S777" s="746"/>
      <c r="W777" s="747"/>
    </row>
    <row r="778" spans="19:23" ht="12.75" customHeight="1">
      <c r="S778" s="746"/>
      <c r="W778" s="747"/>
    </row>
    <row r="779" spans="19:23" ht="12.75" customHeight="1">
      <c r="S779" s="746"/>
      <c r="W779" s="747"/>
    </row>
    <row r="780" spans="19:23" ht="12.75" customHeight="1">
      <c r="S780" s="746"/>
      <c r="W780" s="747"/>
    </row>
    <row r="781" spans="19:23" ht="12.75" customHeight="1">
      <c r="S781" s="746"/>
      <c r="W781" s="747"/>
    </row>
    <row r="782" spans="19:23" ht="12.75" customHeight="1">
      <c r="S782" s="746"/>
      <c r="W782" s="747"/>
    </row>
    <row r="783" spans="19:23" ht="12.75" customHeight="1">
      <c r="S783" s="746"/>
      <c r="W783" s="747"/>
    </row>
    <row r="784" spans="19:23" ht="12.75" customHeight="1">
      <c r="S784" s="746"/>
      <c r="W784" s="747"/>
    </row>
    <row r="785" spans="19:23" ht="12.75" customHeight="1">
      <c r="S785" s="746"/>
      <c r="W785" s="747"/>
    </row>
    <row r="786" spans="19:23" ht="12.75" customHeight="1">
      <c r="S786" s="746"/>
      <c r="W786" s="747"/>
    </row>
    <row r="787" spans="19:23" ht="12.75" customHeight="1">
      <c r="S787" s="746"/>
      <c r="W787" s="747"/>
    </row>
    <row r="788" spans="19:23" ht="12.75" customHeight="1">
      <c r="S788" s="746"/>
      <c r="W788" s="747"/>
    </row>
    <row r="789" spans="19:23" ht="12.75" customHeight="1">
      <c r="S789" s="746"/>
      <c r="W789" s="747"/>
    </row>
    <row r="790" spans="19:23" ht="12.75" customHeight="1">
      <c r="S790" s="746"/>
      <c r="W790" s="747"/>
    </row>
    <row r="791" spans="19:23" ht="12.75" customHeight="1">
      <c r="S791" s="746"/>
      <c r="W791" s="747"/>
    </row>
    <row r="792" spans="19:23" ht="12.75" customHeight="1">
      <c r="S792" s="746"/>
      <c r="W792" s="747"/>
    </row>
    <row r="793" spans="19:23" ht="12.75" customHeight="1">
      <c r="S793" s="746"/>
      <c r="W793" s="747"/>
    </row>
    <row r="794" spans="19:23" ht="12.75" customHeight="1">
      <c r="S794" s="746"/>
      <c r="W794" s="747"/>
    </row>
    <row r="795" spans="19:23" ht="12.75" customHeight="1">
      <c r="S795" s="746"/>
      <c r="W795" s="747"/>
    </row>
    <row r="796" spans="19:23" ht="12.75" customHeight="1">
      <c r="S796" s="746"/>
      <c r="W796" s="747"/>
    </row>
    <row r="797" spans="19:23" ht="12.75" customHeight="1">
      <c r="S797" s="746"/>
      <c r="W797" s="747"/>
    </row>
    <row r="798" spans="19:23" ht="12.75" customHeight="1">
      <c r="S798" s="746"/>
      <c r="W798" s="747"/>
    </row>
    <row r="799" spans="19:23" ht="12.75" customHeight="1">
      <c r="S799" s="746"/>
      <c r="W799" s="747"/>
    </row>
    <row r="800" spans="19:23" ht="12.75" customHeight="1">
      <c r="S800" s="746"/>
      <c r="W800" s="747"/>
    </row>
    <row r="801" spans="19:23" ht="12.75" customHeight="1">
      <c r="S801" s="746"/>
      <c r="W801" s="747"/>
    </row>
    <row r="802" spans="19:23" ht="12.75" customHeight="1">
      <c r="S802" s="746"/>
      <c r="W802" s="747"/>
    </row>
    <row r="803" spans="19:23" ht="12.75" customHeight="1">
      <c r="S803" s="746"/>
      <c r="W803" s="747"/>
    </row>
    <row r="804" spans="19:23" ht="12.75" customHeight="1">
      <c r="S804" s="746"/>
      <c r="W804" s="747"/>
    </row>
    <row r="805" spans="19:23" ht="12.75" customHeight="1">
      <c r="S805" s="746"/>
      <c r="W805" s="747"/>
    </row>
    <row r="806" spans="19:23" ht="12.75" customHeight="1">
      <c r="S806" s="746"/>
      <c r="W806" s="747"/>
    </row>
    <row r="807" spans="19:23" ht="12.75" customHeight="1">
      <c r="S807" s="746"/>
      <c r="W807" s="747"/>
    </row>
    <row r="808" spans="19:23" ht="12.75" customHeight="1">
      <c r="S808" s="746"/>
      <c r="W808" s="747"/>
    </row>
    <row r="809" spans="19:23" ht="12.75" customHeight="1">
      <c r="S809" s="746"/>
      <c r="W809" s="747"/>
    </row>
    <row r="810" spans="19:23" ht="12.75" customHeight="1">
      <c r="S810" s="746"/>
      <c r="W810" s="747"/>
    </row>
    <row r="811" spans="19:23" ht="12.75" customHeight="1">
      <c r="S811" s="746"/>
      <c r="W811" s="747"/>
    </row>
    <row r="812" spans="19:23" ht="12.75" customHeight="1">
      <c r="S812" s="746"/>
      <c r="W812" s="747"/>
    </row>
    <row r="813" spans="19:23" ht="12.75" customHeight="1">
      <c r="S813" s="746"/>
      <c r="W813" s="747"/>
    </row>
    <row r="814" spans="19:23" ht="12.75" customHeight="1">
      <c r="S814" s="746"/>
      <c r="W814" s="747"/>
    </row>
    <row r="815" spans="19:23" ht="12.75" customHeight="1">
      <c r="S815" s="746"/>
      <c r="W815" s="747"/>
    </row>
    <row r="816" spans="19:23" ht="12.75" customHeight="1">
      <c r="S816" s="746"/>
      <c r="W816" s="747"/>
    </row>
    <row r="817" spans="19:23" ht="12.75" customHeight="1">
      <c r="S817" s="746"/>
      <c r="W817" s="747"/>
    </row>
    <row r="818" spans="19:23" ht="12.75" customHeight="1">
      <c r="S818" s="746"/>
      <c r="W818" s="747"/>
    </row>
    <row r="819" spans="19:23" ht="12.75" customHeight="1">
      <c r="S819" s="746"/>
      <c r="W819" s="747"/>
    </row>
    <row r="820" spans="19:23" ht="12.75" customHeight="1">
      <c r="S820" s="746"/>
      <c r="W820" s="747"/>
    </row>
    <row r="821" spans="19:23" ht="12.75" customHeight="1">
      <c r="S821" s="746"/>
      <c r="W821" s="747"/>
    </row>
    <row r="822" spans="19:23" ht="12.75" customHeight="1">
      <c r="S822" s="746"/>
      <c r="W822" s="747"/>
    </row>
    <row r="823" spans="19:23" ht="12.75" customHeight="1">
      <c r="S823" s="746"/>
      <c r="W823" s="747"/>
    </row>
    <row r="824" spans="19:23" ht="12.75" customHeight="1">
      <c r="S824" s="746"/>
      <c r="W824" s="747"/>
    </row>
    <row r="825" spans="19:23" ht="12.75" customHeight="1">
      <c r="S825" s="746"/>
      <c r="W825" s="747"/>
    </row>
    <row r="826" spans="19:23" ht="12.75" customHeight="1">
      <c r="S826" s="746"/>
      <c r="W826" s="747"/>
    </row>
    <row r="827" spans="19:23" ht="12.75" customHeight="1">
      <c r="S827" s="746"/>
      <c r="W827" s="747"/>
    </row>
    <row r="828" spans="19:23" ht="12.75" customHeight="1">
      <c r="S828" s="746"/>
      <c r="W828" s="747"/>
    </row>
    <row r="829" spans="19:23" ht="12.75" customHeight="1">
      <c r="S829" s="746"/>
      <c r="W829" s="747"/>
    </row>
    <row r="830" spans="19:23" ht="12.75" customHeight="1">
      <c r="S830" s="746"/>
      <c r="W830" s="747"/>
    </row>
    <row r="831" spans="19:23" ht="12.75" customHeight="1">
      <c r="S831" s="746"/>
      <c r="W831" s="747"/>
    </row>
    <row r="832" spans="19:23" ht="12.75" customHeight="1">
      <c r="S832" s="746"/>
      <c r="W832" s="747"/>
    </row>
    <row r="833" spans="19:23" ht="12.75" customHeight="1">
      <c r="S833" s="746"/>
      <c r="W833" s="747"/>
    </row>
    <row r="834" spans="19:23" ht="12.75" customHeight="1">
      <c r="S834" s="746"/>
      <c r="W834" s="747"/>
    </row>
    <row r="835" spans="19:23" ht="12.75" customHeight="1">
      <c r="S835" s="746"/>
      <c r="W835" s="747"/>
    </row>
    <row r="836" spans="19:23" ht="12.75" customHeight="1">
      <c r="S836" s="746"/>
      <c r="W836" s="747"/>
    </row>
    <row r="837" spans="19:23" ht="12.75" customHeight="1">
      <c r="S837" s="746"/>
      <c r="W837" s="747"/>
    </row>
    <row r="838" spans="19:23" ht="12.75" customHeight="1">
      <c r="S838" s="746"/>
      <c r="W838" s="747"/>
    </row>
    <row r="839" spans="19:23" ht="12.75" customHeight="1">
      <c r="S839" s="746"/>
      <c r="W839" s="747"/>
    </row>
    <row r="840" spans="19:23" ht="12.75" customHeight="1">
      <c r="S840" s="746"/>
      <c r="W840" s="747"/>
    </row>
    <row r="841" spans="19:23" ht="12.75" customHeight="1">
      <c r="S841" s="746"/>
      <c r="W841" s="747"/>
    </row>
    <row r="842" spans="19:23" ht="12.75" customHeight="1">
      <c r="S842" s="746"/>
      <c r="W842" s="747"/>
    </row>
    <row r="843" spans="19:23" ht="12.75" customHeight="1">
      <c r="S843" s="746"/>
      <c r="W843" s="747"/>
    </row>
    <row r="844" spans="19:23" ht="12.75" customHeight="1">
      <c r="S844" s="746"/>
      <c r="W844" s="747"/>
    </row>
    <row r="845" spans="19:23" ht="12.75" customHeight="1">
      <c r="S845" s="746"/>
      <c r="W845" s="747"/>
    </row>
    <row r="846" spans="19:23" ht="12.75" customHeight="1">
      <c r="S846" s="746"/>
      <c r="W846" s="747"/>
    </row>
    <row r="847" spans="19:23" ht="12.75" customHeight="1">
      <c r="S847" s="746"/>
      <c r="W847" s="747"/>
    </row>
    <row r="848" spans="19:23" ht="12.75" customHeight="1">
      <c r="S848" s="746"/>
      <c r="W848" s="747"/>
    </row>
    <row r="849" spans="19:23" ht="12.75" customHeight="1">
      <c r="S849" s="746"/>
      <c r="W849" s="747"/>
    </row>
    <row r="850" spans="19:23" ht="12.75" customHeight="1">
      <c r="S850" s="746"/>
      <c r="W850" s="747"/>
    </row>
    <row r="851" spans="19:23" ht="12.75" customHeight="1">
      <c r="S851" s="746"/>
      <c r="W851" s="747"/>
    </row>
    <row r="852" spans="19:23" ht="12.75" customHeight="1">
      <c r="S852" s="746"/>
      <c r="W852" s="747"/>
    </row>
    <row r="853" spans="19:23" ht="12.75" customHeight="1">
      <c r="S853" s="746"/>
      <c r="W853" s="747"/>
    </row>
    <row r="854" spans="19:23" ht="12.75" customHeight="1">
      <c r="S854" s="746"/>
      <c r="W854" s="747"/>
    </row>
    <row r="855" spans="19:23" ht="12.75" customHeight="1">
      <c r="S855" s="746"/>
      <c r="W855" s="747"/>
    </row>
    <row r="856" spans="19:23" ht="12.75" customHeight="1">
      <c r="S856" s="746"/>
      <c r="W856" s="747"/>
    </row>
    <row r="857" spans="19:23" ht="12.75" customHeight="1">
      <c r="S857" s="746"/>
      <c r="W857" s="747"/>
    </row>
    <row r="858" spans="19:23" ht="12.75" customHeight="1">
      <c r="S858" s="746"/>
      <c r="W858" s="747"/>
    </row>
    <row r="859" spans="19:23" ht="12.75" customHeight="1">
      <c r="S859" s="746"/>
      <c r="W859" s="747"/>
    </row>
    <row r="860" spans="19:23" ht="12.75" customHeight="1">
      <c r="S860" s="746"/>
      <c r="W860" s="747"/>
    </row>
    <row r="861" spans="19:23" ht="12.75" customHeight="1">
      <c r="S861" s="746"/>
      <c r="W861" s="747"/>
    </row>
    <row r="862" spans="19:23" ht="12.75" customHeight="1">
      <c r="S862" s="746"/>
      <c r="W862" s="747"/>
    </row>
    <row r="863" spans="19:23" ht="12.75" customHeight="1">
      <c r="S863" s="746"/>
      <c r="W863" s="747"/>
    </row>
    <row r="864" spans="19:23" ht="12.75" customHeight="1">
      <c r="S864" s="746"/>
      <c r="W864" s="747"/>
    </row>
    <row r="865" spans="19:23" ht="12.75" customHeight="1">
      <c r="S865" s="746"/>
      <c r="W865" s="747"/>
    </row>
    <row r="866" spans="19:23" ht="12.75" customHeight="1">
      <c r="S866" s="746"/>
      <c r="W866" s="747"/>
    </row>
    <row r="867" spans="19:23" ht="12.75" customHeight="1">
      <c r="S867" s="746"/>
      <c r="W867" s="747"/>
    </row>
    <row r="868" spans="19:23" ht="12.75" customHeight="1">
      <c r="S868" s="746"/>
      <c r="W868" s="747"/>
    </row>
    <row r="869" spans="19:23" ht="12.75" customHeight="1">
      <c r="S869" s="746"/>
      <c r="W869" s="747"/>
    </row>
    <row r="870" spans="19:23" ht="12.75" customHeight="1">
      <c r="S870" s="746"/>
      <c r="W870" s="747"/>
    </row>
    <row r="871" spans="19:23" ht="12.75" customHeight="1">
      <c r="S871" s="746"/>
      <c r="W871" s="747"/>
    </row>
    <row r="872" spans="19:23" ht="12.75" customHeight="1">
      <c r="S872" s="746"/>
      <c r="W872" s="747"/>
    </row>
    <row r="873" spans="19:23" ht="12.75" customHeight="1">
      <c r="S873" s="746"/>
      <c r="W873" s="747"/>
    </row>
    <row r="874" spans="19:23" ht="12.75" customHeight="1">
      <c r="S874" s="746"/>
      <c r="W874" s="747"/>
    </row>
    <row r="875" spans="19:23" ht="12.75" customHeight="1">
      <c r="S875" s="746"/>
      <c r="W875" s="747"/>
    </row>
    <row r="876" spans="19:23" ht="12.75" customHeight="1">
      <c r="S876" s="746"/>
      <c r="W876" s="747"/>
    </row>
    <row r="877" spans="19:23" ht="12.75" customHeight="1">
      <c r="S877" s="746"/>
      <c r="W877" s="747"/>
    </row>
    <row r="878" spans="19:23" ht="12.75" customHeight="1">
      <c r="S878" s="746"/>
      <c r="W878" s="747"/>
    </row>
    <row r="879" spans="19:23" ht="12.75" customHeight="1">
      <c r="S879" s="746"/>
      <c r="W879" s="747"/>
    </row>
    <row r="880" spans="19:23" ht="12.75" customHeight="1">
      <c r="S880" s="746"/>
      <c r="W880" s="747"/>
    </row>
    <row r="881" spans="19:23" ht="12.75" customHeight="1">
      <c r="S881" s="746"/>
      <c r="W881" s="747"/>
    </row>
    <row r="882" spans="19:23" ht="12.75" customHeight="1">
      <c r="S882" s="746"/>
      <c r="W882" s="747"/>
    </row>
    <row r="883" spans="19:23" ht="12.75" customHeight="1">
      <c r="S883" s="746"/>
      <c r="W883" s="747"/>
    </row>
    <row r="884" spans="19:23" ht="12.75" customHeight="1">
      <c r="S884" s="746"/>
      <c r="W884" s="747"/>
    </row>
    <row r="885" spans="19:23" ht="12.75" customHeight="1">
      <c r="S885" s="746"/>
      <c r="W885" s="747"/>
    </row>
    <row r="886" spans="19:23" ht="12.75" customHeight="1">
      <c r="S886" s="746"/>
      <c r="W886" s="747"/>
    </row>
    <row r="887" spans="19:23" ht="12.75" customHeight="1">
      <c r="S887" s="746"/>
      <c r="W887" s="747"/>
    </row>
    <row r="888" spans="19:23" ht="12.75" customHeight="1">
      <c r="S888" s="746"/>
      <c r="W888" s="747"/>
    </row>
    <row r="889" spans="19:23" ht="12.75" customHeight="1">
      <c r="S889" s="746"/>
      <c r="W889" s="747"/>
    </row>
    <row r="890" spans="19:23" ht="12.75" customHeight="1">
      <c r="S890" s="746"/>
      <c r="W890" s="747"/>
    </row>
    <row r="891" spans="19:23" ht="12.75" customHeight="1">
      <c r="S891" s="746"/>
      <c r="W891" s="747"/>
    </row>
    <row r="892" spans="19:23" ht="12.75" customHeight="1">
      <c r="S892" s="746"/>
      <c r="W892" s="747"/>
    </row>
    <row r="893" spans="19:23" ht="12.75" customHeight="1">
      <c r="S893" s="746"/>
      <c r="W893" s="747"/>
    </row>
    <row r="894" spans="19:23" ht="12.75" customHeight="1">
      <c r="S894" s="746"/>
      <c r="W894" s="747"/>
    </row>
    <row r="895" spans="19:23" ht="12.75" customHeight="1">
      <c r="S895" s="746"/>
      <c r="W895" s="747"/>
    </row>
    <row r="896" spans="19:23" ht="12.75" customHeight="1">
      <c r="S896" s="746"/>
      <c r="W896" s="747"/>
    </row>
    <row r="897" spans="19:23" ht="12.75" customHeight="1">
      <c r="S897" s="746"/>
      <c r="W897" s="747"/>
    </row>
    <row r="898" spans="19:23" ht="12.75" customHeight="1">
      <c r="S898" s="746"/>
      <c r="W898" s="747"/>
    </row>
    <row r="899" spans="19:23" ht="12.75" customHeight="1">
      <c r="S899" s="746"/>
      <c r="W899" s="747"/>
    </row>
    <row r="900" spans="19:23" ht="12.75" customHeight="1">
      <c r="S900" s="746"/>
      <c r="W900" s="747"/>
    </row>
    <row r="901" spans="19:23" ht="12.75" customHeight="1">
      <c r="S901" s="746"/>
      <c r="W901" s="747"/>
    </row>
    <row r="902" spans="19:23" ht="12.75" customHeight="1">
      <c r="S902" s="746"/>
      <c r="W902" s="747"/>
    </row>
    <row r="903" spans="19:23" ht="12.75" customHeight="1">
      <c r="S903" s="746"/>
      <c r="W903" s="747"/>
    </row>
    <row r="904" spans="19:23" ht="12.75" customHeight="1">
      <c r="S904" s="746"/>
      <c r="W904" s="747"/>
    </row>
    <row r="905" spans="19:23" ht="12.75" customHeight="1">
      <c r="S905" s="746"/>
      <c r="W905" s="747"/>
    </row>
    <row r="906" spans="19:23" ht="12.75" customHeight="1">
      <c r="S906" s="746"/>
      <c r="W906" s="747"/>
    </row>
    <row r="907" spans="19:23" ht="12.75" customHeight="1">
      <c r="S907" s="746"/>
      <c r="W907" s="747"/>
    </row>
    <row r="908" spans="19:23" ht="12.75" customHeight="1">
      <c r="S908" s="746"/>
      <c r="W908" s="747"/>
    </row>
    <row r="909" spans="19:23" ht="12.75" customHeight="1">
      <c r="S909" s="746"/>
      <c r="W909" s="747"/>
    </row>
    <row r="910" spans="19:23" ht="12.75" customHeight="1">
      <c r="S910" s="746"/>
      <c r="W910" s="747"/>
    </row>
    <row r="911" spans="19:23" ht="12.75" customHeight="1">
      <c r="S911" s="746"/>
      <c r="W911" s="747"/>
    </row>
    <row r="912" spans="19:23" ht="12.75" customHeight="1">
      <c r="S912" s="746"/>
      <c r="W912" s="747"/>
    </row>
    <row r="913" spans="19:23" ht="12.75" customHeight="1">
      <c r="S913" s="746"/>
      <c r="W913" s="747"/>
    </row>
    <row r="914" spans="19:23" ht="12.75" customHeight="1">
      <c r="S914" s="746"/>
      <c r="W914" s="747"/>
    </row>
    <row r="915" spans="19:23" ht="12.75" customHeight="1">
      <c r="S915" s="746"/>
      <c r="W915" s="747"/>
    </row>
    <row r="916" spans="19:23" ht="12.75" customHeight="1">
      <c r="S916" s="746"/>
      <c r="W916" s="747"/>
    </row>
    <row r="917" spans="19:23" ht="12.75" customHeight="1">
      <c r="S917" s="746"/>
      <c r="W917" s="747"/>
    </row>
    <row r="918" spans="19:23" ht="12.75" customHeight="1">
      <c r="S918" s="746"/>
      <c r="W918" s="747"/>
    </row>
    <row r="919" spans="19:23" ht="12.75" customHeight="1">
      <c r="S919" s="746"/>
      <c r="W919" s="747"/>
    </row>
    <row r="920" spans="19:23" ht="12.75" customHeight="1">
      <c r="S920" s="746"/>
      <c r="W920" s="747"/>
    </row>
    <row r="921" spans="19:23" ht="12.75" customHeight="1">
      <c r="S921" s="746"/>
      <c r="W921" s="747"/>
    </row>
    <row r="922" spans="19:23" ht="12.75" customHeight="1">
      <c r="S922" s="746"/>
      <c r="W922" s="747"/>
    </row>
    <row r="923" spans="19:23" ht="12.75" customHeight="1">
      <c r="S923" s="746"/>
      <c r="W923" s="747"/>
    </row>
    <row r="924" spans="19:23" ht="12.75" customHeight="1">
      <c r="S924" s="746"/>
      <c r="W924" s="747"/>
    </row>
    <row r="925" spans="19:23" ht="12.75" customHeight="1">
      <c r="S925" s="746"/>
      <c r="W925" s="747"/>
    </row>
    <row r="926" spans="19:23" ht="12.75" customHeight="1">
      <c r="S926" s="746"/>
      <c r="W926" s="747"/>
    </row>
    <row r="927" spans="19:23" ht="12.75" customHeight="1">
      <c r="S927" s="746"/>
      <c r="W927" s="747"/>
    </row>
    <row r="928" spans="19:23" ht="12.75" customHeight="1">
      <c r="S928" s="746"/>
      <c r="W928" s="747"/>
    </row>
    <row r="929" spans="19:23" ht="12.75" customHeight="1">
      <c r="S929" s="746"/>
      <c r="W929" s="747"/>
    </row>
    <row r="930" spans="19:23" ht="12.75" customHeight="1">
      <c r="S930" s="746"/>
      <c r="W930" s="747"/>
    </row>
    <row r="931" spans="19:23" ht="12.75" customHeight="1">
      <c r="S931" s="746"/>
      <c r="W931" s="747"/>
    </row>
    <row r="932" spans="19:23" ht="12.75" customHeight="1">
      <c r="S932" s="746"/>
      <c r="W932" s="747"/>
    </row>
    <row r="933" spans="19:23" ht="12.75" customHeight="1">
      <c r="S933" s="746"/>
      <c r="W933" s="747"/>
    </row>
    <row r="934" spans="19:23" ht="12.75" customHeight="1">
      <c r="S934" s="746"/>
      <c r="W934" s="747"/>
    </row>
    <row r="935" spans="19:23" ht="12.75" customHeight="1">
      <c r="S935" s="746"/>
      <c r="W935" s="747"/>
    </row>
    <row r="936" spans="19:23" ht="12.75" customHeight="1">
      <c r="S936" s="746"/>
      <c r="W936" s="747"/>
    </row>
    <row r="937" spans="19:23" ht="12.75" customHeight="1">
      <c r="S937" s="746"/>
      <c r="W937" s="747"/>
    </row>
    <row r="938" spans="19:23" ht="12.75" customHeight="1">
      <c r="S938" s="746"/>
      <c r="W938" s="747"/>
    </row>
    <row r="939" spans="19:23" ht="12.75" customHeight="1">
      <c r="S939" s="746"/>
      <c r="W939" s="747"/>
    </row>
    <row r="940" spans="19:23" ht="12.75" customHeight="1">
      <c r="S940" s="746"/>
      <c r="W940" s="747"/>
    </row>
    <row r="941" spans="19:23" ht="12.75" customHeight="1">
      <c r="S941" s="746"/>
      <c r="W941" s="747"/>
    </row>
    <row r="942" spans="19:23" ht="12.75" customHeight="1">
      <c r="S942" s="746"/>
      <c r="W942" s="747"/>
    </row>
    <row r="943" spans="19:23" ht="12.75" customHeight="1">
      <c r="S943" s="746"/>
      <c r="W943" s="747"/>
    </row>
    <row r="944" spans="19:23" ht="12.75" customHeight="1">
      <c r="S944" s="746"/>
      <c r="W944" s="747"/>
    </row>
    <row r="945" spans="19:23" ht="12.75" customHeight="1">
      <c r="S945" s="746"/>
      <c r="W945" s="747"/>
    </row>
    <row r="946" spans="19:23" ht="12.75" customHeight="1">
      <c r="S946" s="746"/>
      <c r="W946" s="747"/>
    </row>
    <row r="947" spans="19:23" ht="12.75" customHeight="1">
      <c r="S947" s="746"/>
      <c r="W947" s="747"/>
    </row>
    <row r="948" spans="19:23" ht="12.75" customHeight="1">
      <c r="S948" s="746"/>
      <c r="W948" s="747"/>
    </row>
    <row r="949" spans="19:23" ht="12.75" customHeight="1">
      <c r="S949" s="746"/>
      <c r="W949" s="747"/>
    </row>
    <row r="950" spans="19:23" ht="12.75" customHeight="1">
      <c r="S950" s="746"/>
      <c r="W950" s="747"/>
    </row>
    <row r="951" spans="19:23" ht="12.75" customHeight="1">
      <c r="S951" s="746"/>
      <c r="W951" s="747"/>
    </row>
    <row r="952" spans="19:23" ht="12.75" customHeight="1">
      <c r="S952" s="746"/>
      <c r="W952" s="747"/>
    </row>
    <row r="953" spans="19:23" ht="12.75" customHeight="1">
      <c r="S953" s="746"/>
      <c r="W953" s="747"/>
    </row>
    <row r="954" spans="19:23" ht="12.75" customHeight="1">
      <c r="S954" s="746"/>
      <c r="W954" s="747"/>
    </row>
    <row r="955" spans="19:23" ht="12.75" customHeight="1">
      <c r="S955" s="746"/>
      <c r="W955" s="747"/>
    </row>
    <row r="956" spans="19:23" ht="12.75" customHeight="1">
      <c r="S956" s="746"/>
      <c r="W956" s="747"/>
    </row>
    <row r="957" spans="19:23" ht="12.75" customHeight="1">
      <c r="S957" s="746"/>
      <c r="W957" s="747"/>
    </row>
    <row r="958" spans="19:23" ht="12.75" customHeight="1">
      <c r="S958" s="746"/>
      <c r="W958" s="747"/>
    </row>
    <row r="959" spans="19:23" ht="12.75" customHeight="1">
      <c r="S959" s="746"/>
      <c r="W959" s="747"/>
    </row>
    <row r="960" spans="19:23" ht="12.75" customHeight="1">
      <c r="S960" s="746"/>
      <c r="W960" s="747"/>
    </row>
    <row r="961" spans="19:23" ht="12.75" customHeight="1">
      <c r="S961" s="746"/>
      <c r="W961" s="747"/>
    </row>
    <row r="962" spans="19:23" ht="12.75" customHeight="1">
      <c r="S962" s="746"/>
      <c r="W962" s="747"/>
    </row>
    <row r="963" spans="19:23" ht="12.75" customHeight="1">
      <c r="S963" s="746"/>
      <c r="W963" s="747"/>
    </row>
    <row r="964" spans="19:23" ht="12.75" customHeight="1">
      <c r="S964" s="746"/>
      <c r="W964" s="747"/>
    </row>
    <row r="965" spans="19:23" ht="12.75" customHeight="1">
      <c r="S965" s="746"/>
      <c r="W965" s="747"/>
    </row>
    <row r="966" spans="19:23" ht="12.75" customHeight="1">
      <c r="S966" s="746"/>
      <c r="W966" s="747"/>
    </row>
    <row r="967" spans="19:23" ht="12.75" customHeight="1">
      <c r="S967" s="746"/>
      <c r="W967" s="747"/>
    </row>
    <row r="968" spans="19:23" ht="12.75" customHeight="1">
      <c r="S968" s="746"/>
      <c r="W968" s="747"/>
    </row>
    <row r="969" spans="19:23" ht="12.75" customHeight="1">
      <c r="S969" s="746"/>
      <c r="W969" s="747"/>
    </row>
    <row r="970" spans="19:23" ht="12.75" customHeight="1">
      <c r="S970" s="746"/>
      <c r="W970" s="747"/>
    </row>
    <row r="971" spans="19:23" ht="12.75" customHeight="1">
      <c r="S971" s="746"/>
      <c r="W971" s="747"/>
    </row>
    <row r="972" spans="19:23" ht="12.75" customHeight="1">
      <c r="S972" s="746"/>
      <c r="W972" s="747"/>
    </row>
    <row r="973" spans="19:23" ht="12.75" customHeight="1">
      <c r="S973" s="746"/>
      <c r="W973" s="747"/>
    </row>
    <row r="974" spans="19:23" ht="12.75" customHeight="1">
      <c r="S974" s="746"/>
      <c r="W974" s="747"/>
    </row>
    <row r="975" spans="19:23" ht="12.75" customHeight="1">
      <c r="S975" s="746"/>
      <c r="W975" s="747"/>
    </row>
    <row r="976" spans="19:23" ht="12.75" customHeight="1">
      <c r="S976" s="746"/>
      <c r="W976" s="747"/>
    </row>
    <row r="977" spans="19:23" ht="12.75" customHeight="1">
      <c r="S977" s="746"/>
      <c r="W977" s="747"/>
    </row>
    <row r="978" spans="19:23" ht="12.75" customHeight="1">
      <c r="S978" s="746"/>
      <c r="W978" s="747"/>
    </row>
    <row r="979" spans="19:23" ht="12.75" customHeight="1">
      <c r="S979" s="746"/>
      <c r="W979" s="747"/>
    </row>
    <row r="980" spans="19:23" ht="12.75" customHeight="1">
      <c r="S980" s="746"/>
      <c r="W980" s="747"/>
    </row>
    <row r="981" spans="19:23" ht="12.75" customHeight="1">
      <c r="S981" s="746"/>
      <c r="W981" s="747"/>
    </row>
    <row r="982" spans="19:23" ht="12.75" customHeight="1">
      <c r="S982" s="746"/>
      <c r="W982" s="747"/>
    </row>
    <row r="983" spans="19:23" ht="12.75" customHeight="1">
      <c r="S983" s="746"/>
      <c r="W983" s="747"/>
    </row>
    <row r="984" spans="19:23" ht="12.75" customHeight="1">
      <c r="S984" s="746"/>
      <c r="W984" s="747"/>
    </row>
    <row r="985" spans="19:23" ht="12.75" customHeight="1">
      <c r="S985" s="746"/>
      <c r="W985" s="747"/>
    </row>
    <row r="986" spans="19:23" ht="12.75" customHeight="1">
      <c r="S986" s="746"/>
      <c r="W986" s="747"/>
    </row>
    <row r="987" spans="19:23" ht="12.75" customHeight="1">
      <c r="S987" s="746"/>
      <c r="W987" s="747"/>
    </row>
    <row r="988" spans="19:23" ht="12.75" customHeight="1">
      <c r="S988" s="746"/>
      <c r="W988" s="747"/>
    </row>
    <row r="989" spans="19:23" ht="12.75" customHeight="1">
      <c r="S989" s="746"/>
      <c r="W989" s="747"/>
    </row>
    <row r="990" spans="19:23" ht="12.75" customHeight="1">
      <c r="S990" s="746"/>
      <c r="W990" s="747"/>
    </row>
    <row r="991" spans="19:23" ht="12.75" customHeight="1">
      <c r="S991" s="746"/>
      <c r="W991" s="747"/>
    </row>
    <row r="992" spans="19:23" ht="12.75" customHeight="1">
      <c r="S992" s="746"/>
      <c r="W992" s="747"/>
    </row>
    <row r="993" spans="19:23" ht="12.75" customHeight="1">
      <c r="S993" s="746"/>
      <c r="W993" s="747"/>
    </row>
    <row r="994" spans="19:23" ht="12.75" customHeight="1">
      <c r="S994" s="746"/>
      <c r="W994" s="747"/>
    </row>
    <row r="995" spans="19:23" ht="12.75" customHeight="1">
      <c r="S995" s="746"/>
      <c r="W995" s="747"/>
    </row>
    <row r="996" spans="19:23" ht="12.75" customHeight="1">
      <c r="S996" s="746"/>
      <c r="W996" s="747"/>
    </row>
    <row r="997" spans="19:23" ht="12.75" customHeight="1">
      <c r="S997" s="746"/>
      <c r="W997" s="747"/>
    </row>
    <row r="998" spans="19:23" ht="12.75" customHeight="1">
      <c r="S998" s="746"/>
      <c r="W998" s="747"/>
    </row>
    <row r="999" spans="19:23" ht="12.75" customHeight="1">
      <c r="S999" s="746"/>
      <c r="W999" s="747"/>
    </row>
    <row r="1000" spans="19:23" ht="12.75" customHeight="1">
      <c r="S1000" s="746"/>
      <c r="W1000" s="747"/>
    </row>
  </sheetData>
  <mergeCells count="39">
    <mergeCell ref="U42:V42"/>
    <mergeCell ref="B43:C43"/>
    <mergeCell ref="O35:R35"/>
    <mergeCell ref="U35:V35"/>
    <mergeCell ref="U36:V36"/>
    <mergeCell ref="U40:V40"/>
    <mergeCell ref="U41:V41"/>
    <mergeCell ref="O32:R32"/>
    <mergeCell ref="U32:V32"/>
    <mergeCell ref="O33:R33"/>
    <mergeCell ref="U33:V33"/>
    <mergeCell ref="O34:R34"/>
    <mergeCell ref="U34:V34"/>
    <mergeCell ref="U27:V27"/>
    <mergeCell ref="U28:V28"/>
    <mergeCell ref="U29:V29"/>
    <mergeCell ref="U30:V30"/>
    <mergeCell ref="U31:V31"/>
    <mergeCell ref="U15:V15"/>
    <mergeCell ref="U16:V16"/>
    <mergeCell ref="U22:V22"/>
    <mergeCell ref="U23:V23"/>
    <mergeCell ref="U24:V24"/>
    <mergeCell ref="O12:R12"/>
    <mergeCell ref="U12:V12"/>
    <mergeCell ref="O13:R13"/>
    <mergeCell ref="U13:V13"/>
    <mergeCell ref="O14:R14"/>
    <mergeCell ref="U14:V14"/>
    <mergeCell ref="Q6:R6"/>
    <mergeCell ref="B7:C7"/>
    <mergeCell ref="U8:V8"/>
    <mergeCell ref="O9:R9"/>
    <mergeCell ref="U11:V11"/>
    <mergeCell ref="H5:I5"/>
    <mergeCell ref="O5:R5"/>
    <mergeCell ref="S5:T5"/>
    <mergeCell ref="U5:V5"/>
    <mergeCell ref="W5:X5"/>
  </mergeCells>
  <pageMargins left="0.32" right="0.5" top="0.34" bottom="0.33" header="0" footer="0"/>
  <pageSetup paperSize="8" orientation="landscape"/>
  <rowBreaks count="2" manualBreakCount="2">
    <brk id="63" man="1"/>
    <brk id="85" man="1"/>
  </rowBreaks>
  <colBreaks count="1" manualBreakCount="1">
    <brk id="2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875"/>
  <sheetViews>
    <sheetView workbookViewId="0"/>
  </sheetViews>
  <sheetFormatPr defaultColWidth="12.54296875" defaultRowHeight="15" customHeight="1"/>
  <cols>
    <col min="1" max="1" width="14.6328125" customWidth="1"/>
    <col min="2" max="2" width="9.6328125" customWidth="1"/>
    <col min="3" max="3" width="52.36328125" customWidth="1"/>
    <col min="4" max="4" width="10.90625" customWidth="1"/>
    <col min="5" max="5" width="15.36328125" customWidth="1"/>
    <col min="6" max="6" width="15" customWidth="1"/>
    <col min="7" max="7" width="15.36328125" customWidth="1"/>
    <col min="8" max="8" width="15.08984375" customWidth="1"/>
    <col min="9" max="9" width="15.6328125" customWidth="1"/>
    <col min="10" max="10" width="15.08984375" customWidth="1"/>
    <col min="11" max="11" width="14.90625" customWidth="1"/>
    <col min="12" max="13" width="15.08984375" customWidth="1"/>
    <col min="14" max="14" width="15.36328125" customWidth="1"/>
    <col min="15" max="15" width="15.08984375" customWidth="1"/>
    <col min="16" max="16" width="15.90625" customWidth="1"/>
    <col min="17" max="17" width="16.6328125" customWidth="1"/>
    <col min="18" max="18" width="15.6328125" customWidth="1"/>
    <col min="19" max="19" width="13.36328125" hidden="1" customWidth="1"/>
    <col min="20" max="20" width="9.08984375" hidden="1" customWidth="1"/>
    <col min="21" max="21" width="11" hidden="1" customWidth="1"/>
    <col min="22" max="22" width="2.08984375" hidden="1" customWidth="1"/>
    <col min="23" max="23" width="11.6328125" hidden="1" customWidth="1"/>
    <col min="24" max="31" width="12.6328125" hidden="1" customWidth="1"/>
    <col min="32" max="33" width="12.6328125" customWidth="1"/>
    <col min="34" max="34" width="9.08984375" customWidth="1"/>
    <col min="35" max="35" width="18.6328125" customWidth="1"/>
  </cols>
  <sheetData>
    <row r="1" spans="1:35" ht="18" customHeight="1">
      <c r="A1" s="1" t="s">
        <v>655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</row>
    <row r="2" spans="1:35" ht="12.75" customHeight="1">
      <c r="A2" s="4"/>
      <c r="B2" s="2" t="s">
        <v>656</v>
      </c>
      <c r="C2" s="3"/>
      <c r="D2" s="2"/>
      <c r="E2" s="3" t="s">
        <v>657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</row>
    <row r="3" spans="1:35" ht="12.75" customHeight="1">
      <c r="A3" s="5" t="s">
        <v>656</v>
      </c>
      <c r="B3" s="6"/>
      <c r="C3" s="7"/>
      <c r="D3" s="7"/>
      <c r="E3" s="8" t="s">
        <v>658</v>
      </c>
      <c r="F3" s="8"/>
      <c r="G3" s="8"/>
      <c r="H3" s="8"/>
      <c r="I3" s="8"/>
      <c r="J3" s="446"/>
      <c r="K3" s="8"/>
      <c r="L3" s="8"/>
      <c r="M3" s="8"/>
      <c r="N3" s="99"/>
      <c r="O3" s="100"/>
      <c r="P3" s="100"/>
      <c r="Q3" s="352"/>
      <c r="R3" s="449"/>
      <c r="S3" s="3"/>
      <c r="T3" s="3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</row>
    <row r="4" spans="1:35" ht="41.25" customHeight="1">
      <c r="A4" s="9" t="s">
        <v>659</v>
      </c>
      <c r="B4" s="10" t="s">
        <v>660</v>
      </c>
      <c r="C4" s="11" t="s">
        <v>451</v>
      </c>
      <c r="D4" s="11" t="s">
        <v>661</v>
      </c>
      <c r="E4" s="437">
        <v>38353</v>
      </c>
      <c r="F4" s="437">
        <v>38384</v>
      </c>
      <c r="G4" s="437">
        <v>38412</v>
      </c>
      <c r="H4" s="437">
        <v>38443</v>
      </c>
      <c r="I4" s="437">
        <v>38473</v>
      </c>
      <c r="J4" s="437">
        <v>38504</v>
      </c>
      <c r="K4" s="437">
        <v>38534</v>
      </c>
      <c r="L4" s="437">
        <v>38565</v>
      </c>
      <c r="M4" s="437">
        <v>38596</v>
      </c>
      <c r="N4" s="437">
        <v>38626</v>
      </c>
      <c r="O4" s="437">
        <v>38657</v>
      </c>
      <c r="P4" s="437">
        <v>38687</v>
      </c>
      <c r="Q4" s="437" t="s">
        <v>662</v>
      </c>
      <c r="R4" s="450" t="s">
        <v>663</v>
      </c>
      <c r="S4" s="2"/>
      <c r="T4" s="2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474" t="s">
        <v>664</v>
      </c>
    </row>
    <row r="5" spans="1:35" ht="9" customHeight="1">
      <c r="A5" s="13"/>
      <c r="B5" s="14"/>
      <c r="C5" s="14"/>
      <c r="D5" s="14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51"/>
      <c r="S5" s="2"/>
      <c r="T5" s="2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474"/>
    </row>
    <row r="6" spans="1:35" ht="12" customHeight="1">
      <c r="A6" s="16"/>
      <c r="B6" s="17"/>
      <c r="C6" s="17"/>
      <c r="D6" s="17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52"/>
      <c r="R6" s="453"/>
      <c r="S6" s="2"/>
      <c r="T6" s="2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474"/>
    </row>
    <row r="7" spans="1:35" ht="16.5" customHeight="1">
      <c r="A7" s="13"/>
      <c r="B7" s="19"/>
      <c r="C7" s="19"/>
      <c r="D7" s="19"/>
      <c r="E7" s="440">
        <f t="shared" ref="E7:P7" si="0">E9+E18+E32+E48+E54+E65+E76+E83+E98+E114+E123+E132+E147+E171+E178+E186+E192+E201+E206+E213+E222+E228+E234+E240+E261+E269+E278+E289+E295+E317+E330+E341+E364+E381+E392+E397+E403+E411+E417+E427+E437+E447+E453+E461+E470+E477+E482+E490+E496+E502+E512+E518+E527+E533+E537+E539+E547+E555+E563+E569+E579+E587+E594+E598+E602+E608+E614+E622+E628+E634+E640+E646+E652+E657+E663+E669+E675+E681+E687+E694+E700+E708+E714+E722+E728+E735+E744+E750+E763+E772+E778+E784+E790+E797+E808+E817+E823+E830+E837+E843+E848</f>
        <v>10439508.07</v>
      </c>
      <c r="F7" s="440">
        <f t="shared" si="0"/>
        <v>8597020.1699999999</v>
      </c>
      <c r="G7" s="440">
        <f t="shared" si="0"/>
        <v>10706727.34</v>
      </c>
      <c r="H7" s="440">
        <f t="shared" si="0"/>
        <v>9387588.5329999998</v>
      </c>
      <c r="I7" s="440">
        <f t="shared" si="0"/>
        <v>10548100.32</v>
      </c>
      <c r="J7" s="440">
        <f t="shared" si="0"/>
        <v>10919250.779999999</v>
      </c>
      <c r="K7" s="440">
        <f t="shared" si="0"/>
        <v>10394596.529999999</v>
      </c>
      <c r="L7" s="440">
        <f t="shared" si="0"/>
        <v>9691430.3950000107</v>
      </c>
      <c r="M7" s="440">
        <f t="shared" si="0"/>
        <v>9701206.3199999891</v>
      </c>
      <c r="N7" s="440">
        <f t="shared" si="0"/>
        <v>10968912.15</v>
      </c>
      <c r="O7" s="440">
        <f t="shared" si="0"/>
        <v>11308421.49</v>
      </c>
      <c r="P7" s="440">
        <f t="shared" si="0"/>
        <v>13536463.529999999</v>
      </c>
      <c r="Q7" s="440">
        <f>SUM(E7:P7)</f>
        <v>126199225.62800001</v>
      </c>
      <c r="R7" s="454">
        <f>+Q7/12</f>
        <v>10516602.1356667</v>
      </c>
      <c r="S7" s="455"/>
      <c r="T7" s="3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6"/>
    </row>
    <row r="8" spans="1:35" ht="16.5" customHeight="1">
      <c r="A8" s="21"/>
      <c r="B8" s="22"/>
      <c r="C8" s="22"/>
      <c r="D8" s="22"/>
      <c r="E8" s="23"/>
      <c r="F8" s="23"/>
      <c r="G8" s="24"/>
      <c r="H8" s="469"/>
      <c r="I8" s="470"/>
      <c r="J8" s="470"/>
      <c r="K8" s="470"/>
      <c r="L8" s="470"/>
      <c r="M8" s="470"/>
      <c r="N8" s="470"/>
      <c r="O8" s="470"/>
      <c r="P8" s="565"/>
      <c r="Q8" s="456"/>
      <c r="R8" s="567"/>
      <c r="S8" s="3"/>
      <c r="T8" s="3"/>
      <c r="U8" s="125"/>
      <c r="V8" s="125"/>
      <c r="W8" s="426" t="s">
        <v>665</v>
      </c>
      <c r="X8" s="426" t="s">
        <v>666</v>
      </c>
      <c r="Y8" s="161" t="s">
        <v>667</v>
      </c>
      <c r="Z8" s="161" t="s">
        <v>668</v>
      </c>
      <c r="AA8" s="161" t="s">
        <v>669</v>
      </c>
      <c r="AB8" s="161" t="s">
        <v>670</v>
      </c>
      <c r="AC8" s="161" t="s">
        <v>671</v>
      </c>
      <c r="AD8" s="161" t="s">
        <v>672</v>
      </c>
      <c r="AE8" s="161" t="s">
        <v>673</v>
      </c>
      <c r="AF8" s="161" t="s">
        <v>674</v>
      </c>
      <c r="AG8" s="161" t="s">
        <v>675</v>
      </c>
      <c r="AH8" s="125"/>
      <c r="AI8" s="126"/>
    </row>
    <row r="9" spans="1:35" ht="12" customHeight="1">
      <c r="A9" s="554" t="s">
        <v>373</v>
      </c>
      <c r="B9" s="555">
        <v>629</v>
      </c>
      <c r="C9" s="556" t="s">
        <v>676</v>
      </c>
      <c r="D9" s="557">
        <v>310</v>
      </c>
      <c r="E9" s="45">
        <v>4624.9399999999996</v>
      </c>
      <c r="F9" s="45">
        <v>2765.2</v>
      </c>
      <c r="G9" s="108"/>
      <c r="H9" s="210"/>
      <c r="I9" s="120"/>
      <c r="J9" s="120"/>
      <c r="K9" s="120"/>
      <c r="L9" s="120"/>
      <c r="M9" s="120"/>
      <c r="N9" s="120"/>
      <c r="O9" s="120"/>
      <c r="P9" s="76"/>
      <c r="Q9" s="531">
        <f>SUM(E9:P9)</f>
        <v>7390.14</v>
      </c>
      <c r="R9" s="460">
        <f>AVERAGE(E9:P9)</f>
        <v>3695.07</v>
      </c>
      <c r="S9" s="309">
        <f>+R9</f>
        <v>3695.07</v>
      </c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6"/>
    </row>
    <row r="10" spans="1:35" ht="12.75" customHeight="1">
      <c r="A10" s="558"/>
      <c r="B10" s="555"/>
      <c r="C10" s="559" t="s">
        <v>677</v>
      </c>
      <c r="D10" s="560"/>
      <c r="E10" s="35" t="s">
        <v>372</v>
      </c>
      <c r="F10" s="35" t="s">
        <v>372</v>
      </c>
      <c r="G10" s="104"/>
      <c r="H10" s="210"/>
      <c r="I10" s="120"/>
      <c r="J10" s="120"/>
      <c r="K10" s="120"/>
      <c r="L10" s="120"/>
      <c r="M10" s="120"/>
      <c r="N10" s="120"/>
      <c r="O10" s="120"/>
      <c r="P10" s="76"/>
      <c r="Q10" s="532">
        <f>SUM(E10:P10)</f>
        <v>0</v>
      </c>
      <c r="R10" s="533">
        <f>Q10/3</f>
        <v>0</v>
      </c>
      <c r="S10" s="125"/>
      <c r="T10" s="309">
        <f>+R10</f>
        <v>0</v>
      </c>
      <c r="U10" s="221">
        <f>+Q10</f>
        <v>0</v>
      </c>
      <c r="V10" s="125"/>
      <c r="W10" s="221" t="str">
        <f>F10</f>
        <v>NA</v>
      </c>
      <c r="X10" s="221" t="s">
        <v>372</v>
      </c>
      <c r="Y10" s="125" t="s">
        <v>372</v>
      </c>
      <c r="Z10" s="125" t="s">
        <v>372</v>
      </c>
      <c r="AA10" s="125" t="s">
        <v>372</v>
      </c>
      <c r="AB10" s="125" t="s">
        <v>372</v>
      </c>
      <c r="AC10" s="125" t="s">
        <v>372</v>
      </c>
      <c r="AD10" s="125" t="s">
        <v>372</v>
      </c>
      <c r="AE10" s="125" t="s">
        <v>372</v>
      </c>
      <c r="AF10" s="125" t="s">
        <v>372</v>
      </c>
      <c r="AG10" s="125" t="s">
        <v>372</v>
      </c>
      <c r="AH10" s="125"/>
      <c r="AI10" s="126"/>
    </row>
    <row r="11" spans="1:35" ht="12.75" customHeight="1">
      <c r="A11" s="558"/>
      <c r="B11" s="555"/>
      <c r="C11" s="561" t="s">
        <v>678</v>
      </c>
      <c r="D11" s="560"/>
      <c r="E11" s="49">
        <f>E9/$D$9</f>
        <v>14.919161290322601</v>
      </c>
      <c r="F11" s="49">
        <f>F9/$D$9</f>
        <v>8.92</v>
      </c>
      <c r="G11" s="109">
        <f>G9/$D$9</f>
        <v>0</v>
      </c>
      <c r="H11" s="265"/>
      <c r="I11" s="106"/>
      <c r="J11" s="106"/>
      <c r="K11" s="106"/>
      <c r="L11" s="106"/>
      <c r="M11" s="106"/>
      <c r="N11" s="106"/>
      <c r="O11" s="106"/>
      <c r="P11" s="38"/>
      <c r="Q11" s="548">
        <f>Q9/$D$9</f>
        <v>23.8391612903226</v>
      </c>
      <c r="R11" s="533">
        <f>+R9/D9</f>
        <v>11.9195806451613</v>
      </c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6"/>
    </row>
    <row r="12" spans="1:35" ht="12.75" customHeight="1">
      <c r="A12" s="558"/>
      <c r="B12" s="555"/>
      <c r="C12" s="561" t="s">
        <v>679</v>
      </c>
      <c r="D12" s="560"/>
      <c r="E12" s="95"/>
      <c r="F12" s="95"/>
      <c r="G12" s="95"/>
      <c r="H12" s="243"/>
      <c r="I12" s="243"/>
      <c r="J12" s="243"/>
      <c r="K12" s="243"/>
      <c r="L12" s="243"/>
      <c r="M12" s="240"/>
      <c r="N12" s="240"/>
      <c r="O12" s="144"/>
      <c r="P12" s="240"/>
      <c r="Q12" s="148"/>
      <c r="R12" s="466"/>
      <c r="S12" s="309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6"/>
    </row>
    <row r="13" spans="1:35" ht="12.75" customHeight="1">
      <c r="A13" s="562"/>
      <c r="B13" s="560"/>
      <c r="C13" s="36" t="s">
        <v>680</v>
      </c>
      <c r="D13" s="560"/>
      <c r="E13" s="147"/>
      <c r="F13" s="406"/>
      <c r="G13" s="483"/>
      <c r="H13" s="406"/>
      <c r="I13" s="406"/>
      <c r="J13" s="406"/>
      <c r="K13" s="406"/>
      <c r="L13" s="406"/>
      <c r="M13" s="406"/>
      <c r="N13" s="406"/>
      <c r="O13" s="483"/>
      <c r="P13" s="406"/>
      <c r="Q13" s="277"/>
      <c r="R13" s="568"/>
      <c r="S13" s="3"/>
      <c r="T13" s="3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6"/>
    </row>
    <row r="14" spans="1:35" ht="12.75" customHeight="1">
      <c r="A14" s="562"/>
      <c r="B14" s="560"/>
      <c r="C14" s="36" t="s">
        <v>678</v>
      </c>
      <c r="D14" s="560"/>
      <c r="E14" s="146"/>
      <c r="F14" s="406"/>
      <c r="G14" s="406"/>
      <c r="H14" s="406"/>
      <c r="I14" s="406"/>
      <c r="J14" s="406"/>
      <c r="K14" s="406"/>
      <c r="L14" s="406"/>
      <c r="M14" s="406"/>
      <c r="N14" s="406"/>
      <c r="O14" s="406"/>
      <c r="P14" s="406"/>
      <c r="Q14" s="277"/>
      <c r="R14" s="568"/>
      <c r="S14" s="3"/>
      <c r="T14" s="3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6"/>
    </row>
    <row r="15" spans="1:35" ht="12.75" customHeight="1">
      <c r="A15" s="562"/>
      <c r="B15" s="560"/>
      <c r="C15" s="36" t="s">
        <v>681</v>
      </c>
      <c r="D15" s="560"/>
      <c r="E15" s="146"/>
      <c r="F15" s="406"/>
      <c r="G15" s="406"/>
      <c r="H15" s="406"/>
      <c r="I15" s="406"/>
      <c r="J15" s="406"/>
      <c r="K15" s="406"/>
      <c r="L15" s="406"/>
      <c r="M15" s="406"/>
      <c r="N15" s="406"/>
      <c r="O15" s="406"/>
      <c r="P15" s="406"/>
      <c r="Q15" s="277"/>
      <c r="R15" s="568"/>
      <c r="S15" s="3"/>
      <c r="T15" s="3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6"/>
    </row>
    <row r="16" spans="1:35" ht="12.75" customHeight="1">
      <c r="A16" s="562"/>
      <c r="B16" s="560"/>
      <c r="C16" s="33" t="s">
        <v>682</v>
      </c>
      <c r="D16" s="560"/>
      <c r="E16" s="146"/>
      <c r="F16" s="406"/>
      <c r="G16" s="406"/>
      <c r="H16" s="406"/>
      <c r="I16" s="406"/>
      <c r="J16" s="406"/>
      <c r="K16" s="406"/>
      <c r="L16" s="406"/>
      <c r="M16" s="406"/>
      <c r="N16" s="406"/>
      <c r="O16" s="406"/>
      <c r="P16" s="406"/>
      <c r="Q16" s="277"/>
      <c r="R16" s="568"/>
      <c r="S16" s="3"/>
      <c r="T16" s="3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6"/>
    </row>
    <row r="17" spans="1:35" ht="12.75" customHeight="1">
      <c r="A17" s="563"/>
      <c r="B17" s="560"/>
      <c r="C17" s="36"/>
      <c r="D17" s="560"/>
      <c r="E17" s="564"/>
      <c r="F17" s="3"/>
      <c r="G17" s="330"/>
      <c r="H17" s="3"/>
      <c r="I17" s="330"/>
      <c r="J17" s="330"/>
      <c r="K17" s="330"/>
      <c r="L17" s="3"/>
      <c r="M17" s="330"/>
      <c r="N17" s="330"/>
      <c r="O17" s="330"/>
      <c r="P17" s="330"/>
      <c r="Q17" s="569"/>
      <c r="R17" s="570"/>
      <c r="S17" s="3"/>
      <c r="T17" s="3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6"/>
    </row>
    <row r="18" spans="1:35" ht="12.75" customHeight="1">
      <c r="A18" s="26" t="s">
        <v>571</v>
      </c>
      <c r="B18" s="27">
        <v>566</v>
      </c>
      <c r="C18" s="28" t="s">
        <v>572</v>
      </c>
      <c r="D18" s="29">
        <v>1044</v>
      </c>
      <c r="E18" s="30">
        <v>127350.67</v>
      </c>
      <c r="F18" s="30">
        <v>31138.94</v>
      </c>
      <c r="G18" s="30">
        <v>39788.449999999997</v>
      </c>
      <c r="H18" s="30">
        <v>43963.68</v>
      </c>
      <c r="I18" s="30">
        <v>45232.22</v>
      </c>
      <c r="J18" s="30">
        <v>120712.44</v>
      </c>
      <c r="K18" s="30">
        <v>45627.62</v>
      </c>
      <c r="L18" s="30">
        <v>45920.95</v>
      </c>
      <c r="M18" s="30">
        <v>33839.93</v>
      </c>
      <c r="N18" s="30">
        <v>46087.48</v>
      </c>
      <c r="O18" s="30">
        <v>43875.1</v>
      </c>
      <c r="P18" s="30">
        <v>63497.07</v>
      </c>
      <c r="Q18" s="571">
        <f>SUM(E18:P18)</f>
        <v>687034.55</v>
      </c>
      <c r="R18" s="460">
        <f>AVERAGE(E18:P18)</f>
        <v>57252.879166666702</v>
      </c>
      <c r="S18" s="309">
        <f>+R18</f>
        <v>57252.879166666702</v>
      </c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6"/>
    </row>
    <row r="19" spans="1:35" ht="12.75" customHeight="1">
      <c r="A19" s="31"/>
      <c r="B19" s="32"/>
      <c r="C19" s="33" t="s">
        <v>683</v>
      </c>
      <c r="D19" s="34"/>
      <c r="E19" s="35">
        <v>3037.07</v>
      </c>
      <c r="F19" s="35" t="s">
        <v>372</v>
      </c>
      <c r="G19" s="35" t="s">
        <v>372</v>
      </c>
      <c r="H19" s="35" t="s">
        <v>372</v>
      </c>
      <c r="I19" s="35" t="s">
        <v>372</v>
      </c>
      <c r="J19" s="35">
        <v>2373.2399999999998</v>
      </c>
      <c r="K19" s="35" t="s">
        <v>372</v>
      </c>
      <c r="L19" s="35" t="s">
        <v>372</v>
      </c>
      <c r="M19" s="35" t="s">
        <v>372</v>
      </c>
      <c r="N19" s="35" t="s">
        <v>372</v>
      </c>
      <c r="O19" s="35" t="s">
        <v>372</v>
      </c>
      <c r="P19" s="35" t="s">
        <v>372</v>
      </c>
      <c r="Q19" s="462">
        <f>SUM(E19:P19)</f>
        <v>5410.31</v>
      </c>
      <c r="R19" s="308">
        <f>+Q19/12</f>
        <v>450.85916666666702</v>
      </c>
      <c r="S19" s="221"/>
      <c r="T19" s="309">
        <f>+R19</f>
        <v>450.85916666666702</v>
      </c>
      <c r="U19" s="221">
        <f>+Q19</f>
        <v>5410.31</v>
      </c>
      <c r="V19" s="125"/>
      <c r="W19" s="221" t="str">
        <f>G19</f>
        <v>NA</v>
      </c>
      <c r="X19" s="125" t="s">
        <v>372</v>
      </c>
      <c r="Y19" s="125" t="s">
        <v>372</v>
      </c>
      <c r="Z19" s="125" t="s">
        <v>372</v>
      </c>
      <c r="AA19" s="221">
        <f>J19</f>
        <v>2373.2399999999998</v>
      </c>
      <c r="AB19" s="125" t="s">
        <v>372</v>
      </c>
      <c r="AC19" s="125" t="s">
        <v>372</v>
      </c>
      <c r="AD19" s="125" t="s">
        <v>372</v>
      </c>
      <c r="AE19" s="125" t="s">
        <v>372</v>
      </c>
      <c r="AF19" s="125" t="s">
        <v>372</v>
      </c>
      <c r="AG19" s="125" t="s">
        <v>372</v>
      </c>
      <c r="AH19" s="125"/>
      <c r="AI19" s="126"/>
    </row>
    <row r="20" spans="1:35" ht="12.75" customHeight="1">
      <c r="A20" s="31"/>
      <c r="B20" s="32"/>
      <c r="C20" s="36" t="s">
        <v>684</v>
      </c>
      <c r="D20" s="34"/>
      <c r="E20" s="37">
        <f t="shared" ref="E20:Q20" si="1">E18/$D$18</f>
        <v>121.983400383142</v>
      </c>
      <c r="F20" s="37">
        <f t="shared" si="1"/>
        <v>29.8265708812261</v>
      </c>
      <c r="G20" s="37">
        <f t="shared" si="1"/>
        <v>38.111542145593901</v>
      </c>
      <c r="H20" s="37">
        <f t="shared" si="1"/>
        <v>42.110804597701097</v>
      </c>
      <c r="I20" s="37">
        <f t="shared" si="1"/>
        <v>43.325881226053603</v>
      </c>
      <c r="J20" s="37">
        <f t="shared" si="1"/>
        <v>115.624942528736</v>
      </c>
      <c r="K20" s="37">
        <f t="shared" si="1"/>
        <v>43.7046168582376</v>
      </c>
      <c r="L20" s="37">
        <f t="shared" si="1"/>
        <v>43.985584291187699</v>
      </c>
      <c r="M20" s="37">
        <f t="shared" si="1"/>
        <v>32.413726053639799</v>
      </c>
      <c r="N20" s="37">
        <f t="shared" si="1"/>
        <v>44.145095785440603</v>
      </c>
      <c r="O20" s="37">
        <f t="shared" si="1"/>
        <v>42.025957854406101</v>
      </c>
      <c r="P20" s="37">
        <f t="shared" si="1"/>
        <v>60.820948275862101</v>
      </c>
      <c r="Q20" s="51">
        <f t="shared" si="1"/>
        <v>658.07907088122602</v>
      </c>
      <c r="R20" s="308">
        <f>+R18/D18</f>
        <v>54.839922573435501</v>
      </c>
      <c r="S20" s="221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6"/>
    </row>
    <row r="21" spans="1:35" ht="12.75" customHeight="1">
      <c r="A21" s="31"/>
      <c r="B21" s="32"/>
      <c r="C21" s="36" t="s">
        <v>685</v>
      </c>
      <c r="D21" s="34"/>
      <c r="E21" s="38" t="s">
        <v>686</v>
      </c>
      <c r="F21" s="38"/>
      <c r="G21" s="38"/>
      <c r="H21" s="38"/>
      <c r="I21" s="38"/>
      <c r="J21" s="38" t="s">
        <v>687</v>
      </c>
      <c r="K21" s="38"/>
      <c r="L21" s="38"/>
      <c r="M21" s="38"/>
      <c r="N21" s="38"/>
      <c r="O21" s="38"/>
      <c r="P21" s="38"/>
      <c r="Q21" s="178"/>
      <c r="R21" s="308"/>
      <c r="S21" s="221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6"/>
    </row>
    <row r="22" spans="1:35" ht="12.75" customHeight="1">
      <c r="A22" s="31"/>
      <c r="B22" s="32"/>
      <c r="C22" s="36" t="s">
        <v>688</v>
      </c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178"/>
      <c r="R22" s="308"/>
      <c r="S22" s="221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6"/>
    </row>
    <row r="23" spans="1:35" ht="12.75" customHeight="1">
      <c r="A23" s="31"/>
      <c r="B23" s="32"/>
      <c r="C23" s="33" t="s">
        <v>689</v>
      </c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178"/>
      <c r="R23" s="308"/>
      <c r="S23" s="221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</row>
    <row r="24" spans="1:35" ht="12.75" customHeight="1">
      <c r="A24" s="31"/>
      <c r="B24" s="32"/>
      <c r="C24" s="33" t="s">
        <v>690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462"/>
      <c r="R24" s="310"/>
      <c r="S24" s="221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6"/>
    </row>
    <row r="25" spans="1:35" ht="12.75" customHeight="1">
      <c r="A25" s="31"/>
      <c r="B25" s="32"/>
      <c r="C25" s="36" t="s">
        <v>678</v>
      </c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462"/>
      <c r="R25" s="310"/>
      <c r="S25" s="221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6"/>
    </row>
    <row r="26" spans="1:35" ht="12.75" customHeight="1">
      <c r="A26" s="31"/>
      <c r="B26" s="32"/>
      <c r="C26" s="36" t="s">
        <v>688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148"/>
      <c r="R26" s="310"/>
      <c r="S26" s="221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6"/>
    </row>
    <row r="27" spans="1:35" ht="12.75" customHeight="1">
      <c r="A27" s="31"/>
      <c r="B27" s="32"/>
      <c r="C27" s="36" t="s">
        <v>691</v>
      </c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148"/>
      <c r="R27" s="310"/>
      <c r="S27" s="221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6"/>
    </row>
    <row r="28" spans="1:35" ht="12.75" customHeight="1">
      <c r="A28" s="31"/>
      <c r="B28" s="32"/>
      <c r="C28" s="36" t="s">
        <v>692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148"/>
      <c r="R28" s="310"/>
      <c r="S28" s="221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6"/>
    </row>
    <row r="29" spans="1:35" ht="12.75" customHeight="1">
      <c r="A29" s="31"/>
      <c r="B29" s="32"/>
      <c r="C29" s="36" t="s">
        <v>693</v>
      </c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148"/>
      <c r="R29" s="310"/>
      <c r="S29" s="221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6"/>
    </row>
    <row r="30" spans="1:35" ht="12.75" customHeight="1">
      <c r="A30" s="31"/>
      <c r="B30" s="32"/>
      <c r="C30" s="36" t="s">
        <v>694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148"/>
      <c r="R30" s="310"/>
      <c r="S30" s="221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6"/>
    </row>
    <row r="31" spans="1:35" ht="12.75" customHeight="1">
      <c r="A31" s="39"/>
      <c r="B31" s="40"/>
      <c r="C31" s="36"/>
      <c r="D31" s="34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69"/>
      <c r="R31" s="306"/>
      <c r="S31" s="221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6"/>
    </row>
    <row r="32" spans="1:35" ht="12.75" customHeight="1">
      <c r="A32" s="26" t="s">
        <v>695</v>
      </c>
      <c r="B32" s="27">
        <v>914</v>
      </c>
      <c r="C32" s="196" t="s">
        <v>696</v>
      </c>
      <c r="D32" s="29">
        <v>3588</v>
      </c>
      <c r="E32" s="179">
        <v>27836.94</v>
      </c>
      <c r="F32" s="179">
        <v>30120.27</v>
      </c>
      <c r="G32" s="179">
        <v>51080.77</v>
      </c>
      <c r="H32" s="179">
        <v>27135.62</v>
      </c>
      <c r="I32" s="178">
        <v>41416</v>
      </c>
      <c r="J32" s="108">
        <v>30787.82</v>
      </c>
      <c r="K32" s="518"/>
      <c r="L32" s="177"/>
      <c r="M32" s="177"/>
      <c r="N32" s="177"/>
      <c r="O32" s="177"/>
      <c r="P32" s="198"/>
      <c r="Q32" s="459">
        <f>SUM(E32:P32)</f>
        <v>208377.42</v>
      </c>
      <c r="R32" s="460">
        <f>AVERAGE(E32:P32)</f>
        <v>34729.57</v>
      </c>
      <c r="S32" s="309">
        <f>+R32</f>
        <v>34729.57</v>
      </c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6"/>
    </row>
    <row r="33" spans="1:35" ht="12.75" customHeight="1">
      <c r="A33" s="31"/>
      <c r="B33" s="32"/>
      <c r="C33" s="36" t="s">
        <v>697</v>
      </c>
      <c r="D33" s="34"/>
      <c r="E33" s="35" t="s">
        <v>372</v>
      </c>
      <c r="F33" s="35" t="s">
        <v>372</v>
      </c>
      <c r="G33" s="35" t="s">
        <v>372</v>
      </c>
      <c r="H33" s="35" t="s">
        <v>372</v>
      </c>
      <c r="I33" s="104" t="s">
        <v>372</v>
      </c>
      <c r="J33" s="104" t="s">
        <v>372</v>
      </c>
      <c r="K33" s="518"/>
      <c r="L33" s="177"/>
      <c r="M33" s="177"/>
      <c r="N33" s="177"/>
      <c r="O33" s="177"/>
      <c r="P33" s="198"/>
      <c r="Q33" s="461">
        <f>SUM(E33:P33)</f>
        <v>0</v>
      </c>
      <c r="R33" s="308">
        <f>+Q33/6</f>
        <v>0</v>
      </c>
      <c r="S33" s="221"/>
      <c r="T33" s="309">
        <f>+R33</f>
        <v>0</v>
      </c>
      <c r="U33" s="221">
        <f>+Q33</f>
        <v>0</v>
      </c>
      <c r="V33" s="125"/>
      <c r="W33" s="221" t="s">
        <v>372</v>
      </c>
      <c r="X33" s="125" t="s">
        <v>372</v>
      </c>
      <c r="Y33" s="125" t="s">
        <v>372</v>
      </c>
      <c r="Z33" s="125" t="s">
        <v>372</v>
      </c>
      <c r="AA33" s="125" t="s">
        <v>372</v>
      </c>
      <c r="AB33" s="125" t="s">
        <v>372</v>
      </c>
      <c r="AC33" s="125" t="s">
        <v>372</v>
      </c>
      <c r="AD33" s="125" t="s">
        <v>372</v>
      </c>
      <c r="AE33" s="125" t="s">
        <v>372</v>
      </c>
      <c r="AF33" s="125" t="s">
        <v>372</v>
      </c>
      <c r="AG33" s="125" t="s">
        <v>372</v>
      </c>
      <c r="AH33" s="125"/>
      <c r="AI33" s="126"/>
    </row>
    <row r="34" spans="1:35" ht="12.75" customHeight="1">
      <c r="A34" s="31"/>
      <c r="B34" s="32"/>
      <c r="C34" s="176" t="s">
        <v>698</v>
      </c>
      <c r="D34" s="34"/>
      <c r="E34" s="118">
        <f t="shared" ref="E34:J34" si="2">E32/$D$32</f>
        <v>7.7583444816053504</v>
      </c>
      <c r="F34" s="118">
        <f t="shared" si="2"/>
        <v>8.3947240802675598</v>
      </c>
      <c r="G34" s="118">
        <f t="shared" si="2"/>
        <v>14.2365579710145</v>
      </c>
      <c r="H34" s="118">
        <f t="shared" si="2"/>
        <v>7.5628818283166099</v>
      </c>
      <c r="I34" s="110">
        <f t="shared" si="2"/>
        <v>11.5429208472687</v>
      </c>
      <c r="J34" s="110">
        <f t="shared" si="2"/>
        <v>8.5807748049052393</v>
      </c>
      <c r="K34" s="265"/>
      <c r="L34" s="106"/>
      <c r="M34" s="106"/>
      <c r="N34" s="106"/>
      <c r="O34" s="106"/>
      <c r="P34" s="38"/>
      <c r="Q34" s="178">
        <f>Q32/$D$32</f>
        <v>58.076204013377897</v>
      </c>
      <c r="R34" s="308">
        <f>+R32/D32</f>
        <v>9.6793673355629899</v>
      </c>
      <c r="S34" s="221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6"/>
    </row>
    <row r="35" spans="1:35" ht="12.75" customHeight="1">
      <c r="A35" s="31"/>
      <c r="B35" s="32"/>
      <c r="C35" s="36" t="s">
        <v>699</v>
      </c>
      <c r="D35" s="34"/>
      <c r="E35" s="35"/>
      <c r="F35" s="35"/>
      <c r="G35" s="35"/>
      <c r="H35" s="35"/>
      <c r="I35" s="35"/>
      <c r="J35" s="45"/>
      <c r="K35" s="45"/>
      <c r="L35" s="45"/>
      <c r="M35" s="45"/>
      <c r="N35" s="566"/>
      <c r="O35" s="566"/>
      <c r="P35" s="566"/>
      <c r="Q35" s="35"/>
      <c r="R35" s="572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6"/>
    </row>
    <row r="36" spans="1:35" ht="12.75" customHeight="1">
      <c r="A36" s="31"/>
      <c r="B36" s="32"/>
      <c r="C36" s="36"/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572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6"/>
    </row>
    <row r="37" spans="1:35" ht="12.75" customHeight="1">
      <c r="A37" s="31"/>
      <c r="B37" s="32"/>
      <c r="C37" s="96" t="s">
        <v>700</v>
      </c>
      <c r="D37" s="34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572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6"/>
    </row>
    <row r="38" spans="1:35" ht="12.75" customHeight="1">
      <c r="A38" s="31"/>
      <c r="B38" s="32"/>
      <c r="C38" s="36" t="s">
        <v>701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572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6"/>
    </row>
    <row r="39" spans="1:35" ht="12.75" customHeight="1">
      <c r="A39" s="31"/>
      <c r="B39" s="32"/>
      <c r="C39" s="36" t="s">
        <v>702</v>
      </c>
      <c r="D39" s="34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572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6"/>
    </row>
    <row r="40" spans="1:35" ht="12.75" customHeight="1">
      <c r="A40" s="31"/>
      <c r="B40" s="32"/>
      <c r="C40" s="36" t="s">
        <v>703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572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6"/>
    </row>
    <row r="41" spans="1:35" ht="12.75" customHeight="1">
      <c r="A41" s="31"/>
      <c r="B41" s="32"/>
      <c r="C41" s="36"/>
      <c r="D41" s="34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572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6"/>
    </row>
    <row r="42" spans="1:35" ht="12.75" customHeight="1">
      <c r="A42" s="31"/>
      <c r="B42" s="32"/>
      <c r="C42" s="36" t="s">
        <v>704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572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6"/>
    </row>
    <row r="43" spans="1:35" ht="12.75" customHeight="1">
      <c r="A43" s="31"/>
      <c r="B43" s="32"/>
      <c r="C43" s="36"/>
      <c r="D43" s="34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572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6"/>
    </row>
    <row r="44" spans="1:35" ht="12.75" customHeight="1">
      <c r="A44" s="31"/>
      <c r="B44" s="32"/>
      <c r="C44" s="33" t="s">
        <v>705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572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6"/>
    </row>
    <row r="45" spans="1:35" ht="12.75" customHeight="1">
      <c r="A45" s="31"/>
      <c r="B45" s="32"/>
      <c r="C45" s="33" t="s">
        <v>706</v>
      </c>
      <c r="D45" s="34"/>
      <c r="E45" s="287"/>
      <c r="F45" s="287"/>
      <c r="G45" s="287"/>
      <c r="H45" s="287"/>
      <c r="I45" s="287"/>
      <c r="J45" s="287"/>
      <c r="K45" s="35"/>
      <c r="L45" s="35"/>
      <c r="M45" s="35"/>
      <c r="N45" s="35"/>
      <c r="O45" s="35"/>
      <c r="P45" s="35"/>
      <c r="Q45" s="287"/>
      <c r="R45" s="573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</row>
    <row r="46" spans="1:35" ht="12.75" customHeight="1">
      <c r="A46" s="31"/>
      <c r="B46" s="32"/>
      <c r="C46" s="33" t="s">
        <v>707</v>
      </c>
      <c r="D46" s="34"/>
      <c r="E46" s="287"/>
      <c r="F46" s="287"/>
      <c r="G46" s="287"/>
      <c r="H46" s="287"/>
      <c r="I46" s="287"/>
      <c r="J46" s="287"/>
      <c r="K46" s="35"/>
      <c r="L46" s="35"/>
      <c r="M46" s="35"/>
      <c r="N46" s="35"/>
      <c r="O46" s="35"/>
      <c r="P46" s="35"/>
      <c r="Q46" s="287"/>
      <c r="R46" s="573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6"/>
    </row>
    <row r="47" spans="1:35" ht="12.75" customHeight="1">
      <c r="A47" s="31"/>
      <c r="B47" s="32"/>
      <c r="C47" s="33"/>
      <c r="D47" s="34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574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6"/>
    </row>
    <row r="48" spans="1:35" ht="12.75" customHeight="1">
      <c r="A48" s="42" t="s">
        <v>605</v>
      </c>
      <c r="B48" s="43">
        <v>723</v>
      </c>
      <c r="C48" s="44" t="s">
        <v>708</v>
      </c>
      <c r="D48" s="29">
        <v>1477</v>
      </c>
      <c r="E48" s="45">
        <v>90738.35</v>
      </c>
      <c r="F48" s="45">
        <v>79070.399999999994</v>
      </c>
      <c r="G48" s="45">
        <v>107692.8</v>
      </c>
      <c r="H48" s="45">
        <v>87833.9</v>
      </c>
      <c r="I48" s="45">
        <v>94741.7</v>
      </c>
      <c r="J48" s="108">
        <v>79349.100000000006</v>
      </c>
      <c r="K48" s="45">
        <v>76380.800000000003</v>
      </c>
      <c r="L48" s="45">
        <v>79788.05</v>
      </c>
      <c r="M48" s="45">
        <v>82688.240000000005</v>
      </c>
      <c r="N48" s="45">
        <v>81497.350000000006</v>
      </c>
      <c r="O48" s="45">
        <v>91273.15</v>
      </c>
      <c r="P48" s="45">
        <v>85798.15</v>
      </c>
      <c r="Q48" s="377">
        <f>SUM(E48:P48)</f>
        <v>1036851.99</v>
      </c>
      <c r="R48" s="460">
        <f>AVERAGE(E48:P48)</f>
        <v>86404.332500000004</v>
      </c>
      <c r="S48" s="309">
        <f>+R48</f>
        <v>86404.332500000004</v>
      </c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6"/>
    </row>
    <row r="49" spans="1:35" ht="12.75" customHeight="1">
      <c r="A49" s="46"/>
      <c r="B49" s="47"/>
      <c r="C49" s="1439" t="s">
        <v>709</v>
      </c>
      <c r="D49" s="1426"/>
      <c r="E49" s="35" t="s">
        <v>372</v>
      </c>
      <c r="F49" s="35" t="s">
        <v>372</v>
      </c>
      <c r="G49" s="35" t="s">
        <v>372</v>
      </c>
      <c r="H49" s="35" t="s">
        <v>372</v>
      </c>
      <c r="I49" s="35" t="s">
        <v>372</v>
      </c>
      <c r="J49" s="104" t="s">
        <v>372</v>
      </c>
      <c r="K49" s="35" t="s">
        <v>372</v>
      </c>
      <c r="L49" s="35" t="s">
        <v>372</v>
      </c>
      <c r="M49" s="35" t="s">
        <v>372</v>
      </c>
      <c r="N49" s="35" t="s">
        <v>372</v>
      </c>
      <c r="O49" s="35" t="s">
        <v>372</v>
      </c>
      <c r="P49" s="35" t="s">
        <v>372</v>
      </c>
      <c r="Q49" s="461">
        <f>SUM(E49:P49)</f>
        <v>0</v>
      </c>
      <c r="R49" s="308">
        <f>Q49/12</f>
        <v>0</v>
      </c>
      <c r="S49" s="125"/>
      <c r="T49" s="309">
        <f>+R49</f>
        <v>0</v>
      </c>
      <c r="U49" s="221">
        <f>+Q49</f>
        <v>0</v>
      </c>
      <c r="V49" s="125"/>
      <c r="W49" s="221" t="s">
        <v>372</v>
      </c>
      <c r="X49" s="125" t="s">
        <v>372</v>
      </c>
      <c r="Y49" s="125" t="s">
        <v>372</v>
      </c>
      <c r="Z49" s="125" t="s">
        <v>372</v>
      </c>
      <c r="AA49" s="125" t="s">
        <v>372</v>
      </c>
      <c r="AB49" s="125" t="s">
        <v>372</v>
      </c>
      <c r="AC49" s="125" t="s">
        <v>372</v>
      </c>
      <c r="AD49" s="125" t="s">
        <v>372</v>
      </c>
      <c r="AE49" s="125" t="s">
        <v>372</v>
      </c>
      <c r="AF49" s="125" t="s">
        <v>372</v>
      </c>
      <c r="AG49" s="125" t="s">
        <v>372</v>
      </c>
      <c r="AH49" s="125"/>
      <c r="AI49" s="126"/>
    </row>
    <row r="50" spans="1:35" ht="12.75" customHeight="1">
      <c r="A50" s="46"/>
      <c r="B50" s="47"/>
      <c r="C50" s="48" t="s">
        <v>710</v>
      </c>
      <c r="D50" s="34"/>
      <c r="E50" s="49">
        <f t="shared" ref="E50:Q50" si="3">E48/$D$48</f>
        <v>61.434224779959401</v>
      </c>
      <c r="F50" s="49">
        <f t="shared" si="3"/>
        <v>53.534461746783997</v>
      </c>
      <c r="G50" s="49">
        <f t="shared" si="3"/>
        <v>72.913202437373101</v>
      </c>
      <c r="H50" s="49">
        <f t="shared" si="3"/>
        <v>59.467772511848302</v>
      </c>
      <c r="I50" s="49">
        <f t="shared" si="3"/>
        <v>64.1446851726473</v>
      </c>
      <c r="J50" s="109">
        <f t="shared" si="3"/>
        <v>53.723155044008102</v>
      </c>
      <c r="K50" s="110">
        <f t="shared" si="3"/>
        <v>51.713473256601198</v>
      </c>
      <c r="L50" s="110">
        <f t="shared" si="3"/>
        <v>54.020345294515899</v>
      </c>
      <c r="M50" s="110">
        <f t="shared" si="3"/>
        <v>55.983913337847</v>
      </c>
      <c r="N50" s="110">
        <f t="shared" si="3"/>
        <v>55.177623561272902</v>
      </c>
      <c r="O50" s="110">
        <f t="shared" si="3"/>
        <v>61.796310088016199</v>
      </c>
      <c r="P50" s="118">
        <f t="shared" si="3"/>
        <v>58.089471902505103</v>
      </c>
      <c r="Q50" s="461">
        <f t="shared" si="3"/>
        <v>701.99863913337902</v>
      </c>
      <c r="R50" s="308">
        <f>+R48/D48</f>
        <v>58.499886594448199</v>
      </c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1:35" ht="12.75" customHeight="1">
      <c r="A51" s="46"/>
      <c r="B51" s="47"/>
      <c r="C51" s="50" t="s">
        <v>711</v>
      </c>
      <c r="D51" s="34"/>
      <c r="E51" s="35"/>
      <c r="F51" s="51"/>
      <c r="G51" s="35"/>
      <c r="H51" s="35"/>
      <c r="I51" s="35"/>
      <c r="J51" s="35"/>
      <c r="K51" s="45"/>
      <c r="L51" s="45"/>
      <c r="M51" s="45"/>
      <c r="N51" s="45"/>
      <c r="O51" s="45"/>
      <c r="P51" s="45"/>
      <c r="Q51" s="148"/>
      <c r="R51" s="310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6"/>
    </row>
    <row r="52" spans="1:35" ht="12.75" customHeight="1">
      <c r="A52" s="46"/>
      <c r="B52" s="47"/>
      <c r="C52" s="50" t="s">
        <v>712</v>
      </c>
      <c r="D52" s="34"/>
      <c r="E52" s="35"/>
      <c r="F52" s="51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148"/>
      <c r="R52" s="310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6"/>
    </row>
    <row r="53" spans="1:35" ht="50.25" customHeight="1">
      <c r="A53" s="52"/>
      <c r="B53" s="53"/>
      <c r="C53" s="54" t="s">
        <v>713</v>
      </c>
      <c r="D53" s="40"/>
      <c r="E53" s="55"/>
      <c r="F53" s="56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463"/>
      <c r="R53" s="311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6"/>
    </row>
    <row r="54" spans="1:35" ht="12.75" customHeight="1">
      <c r="A54" s="31" t="s">
        <v>401</v>
      </c>
      <c r="B54" s="47">
        <v>608</v>
      </c>
      <c r="C54" s="57" t="s">
        <v>714</v>
      </c>
      <c r="D54" s="58">
        <v>1091</v>
      </c>
      <c r="E54" s="59">
        <v>84089.48</v>
      </c>
      <c r="F54" s="59">
        <v>71542.45</v>
      </c>
      <c r="G54" s="59">
        <v>94910.5</v>
      </c>
      <c r="H54" s="59">
        <v>85947.05</v>
      </c>
      <c r="I54" s="59">
        <v>95012.25</v>
      </c>
      <c r="J54" s="59">
        <v>80462.69</v>
      </c>
      <c r="K54" s="59">
        <v>89789.1</v>
      </c>
      <c r="L54" s="59">
        <v>99946.72</v>
      </c>
      <c r="M54" s="59">
        <v>101837.81</v>
      </c>
      <c r="N54" s="59">
        <v>97783.47</v>
      </c>
      <c r="O54" s="59">
        <v>89514.3</v>
      </c>
      <c r="P54" s="59">
        <v>107140.65</v>
      </c>
      <c r="Q54" s="464">
        <f>SUM(E54:P54)</f>
        <v>1097976.47</v>
      </c>
      <c r="R54" s="460">
        <f>AVERAGE(E54:P54)</f>
        <v>91498.039166666698</v>
      </c>
      <c r="S54" s="309">
        <f>+R54</f>
        <v>91498.039166666698</v>
      </c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475">
        <f>SUM(L54:P54)</f>
        <v>496222.95</v>
      </c>
    </row>
    <row r="55" spans="1:35" ht="12.75" customHeight="1">
      <c r="A55" s="31"/>
      <c r="B55" s="47"/>
      <c r="C55" s="1440" t="s">
        <v>715</v>
      </c>
      <c r="D55" s="1426"/>
      <c r="E55" s="60" t="s">
        <v>372</v>
      </c>
      <c r="F55" s="60" t="s">
        <v>372</v>
      </c>
      <c r="G55" s="60" t="s">
        <v>372</v>
      </c>
      <c r="H55" s="60" t="s">
        <v>372</v>
      </c>
      <c r="I55" s="60" t="s">
        <v>372</v>
      </c>
      <c r="J55" s="60" t="s">
        <v>372</v>
      </c>
      <c r="K55" s="60" t="s">
        <v>372</v>
      </c>
      <c r="L55" s="60" t="s">
        <v>372</v>
      </c>
      <c r="M55" s="60" t="s">
        <v>372</v>
      </c>
      <c r="N55" s="60" t="s">
        <v>372</v>
      </c>
      <c r="O55" s="60" t="s">
        <v>372</v>
      </c>
      <c r="P55" s="60" t="s">
        <v>372</v>
      </c>
      <c r="Q55" s="465">
        <f>SUM(E55:P55)</f>
        <v>0</v>
      </c>
      <c r="R55" s="460">
        <f>+Q55/12</f>
        <v>0</v>
      </c>
      <c r="S55" s="125"/>
      <c r="T55" s="309">
        <f>+R55</f>
        <v>0</v>
      </c>
      <c r="U55" s="221">
        <f>+Q55</f>
        <v>0</v>
      </c>
      <c r="V55" s="125"/>
      <c r="W55" s="221" t="s">
        <v>372</v>
      </c>
      <c r="X55" s="125" t="s">
        <v>372</v>
      </c>
      <c r="Y55" s="125" t="s">
        <v>372</v>
      </c>
      <c r="Z55" s="125" t="s">
        <v>372</v>
      </c>
      <c r="AA55" s="125" t="s">
        <v>372</v>
      </c>
      <c r="AB55" s="125" t="s">
        <v>372</v>
      </c>
      <c r="AC55" s="125" t="s">
        <v>372</v>
      </c>
      <c r="AD55" s="125" t="s">
        <v>372</v>
      </c>
      <c r="AE55" s="125" t="s">
        <v>372</v>
      </c>
      <c r="AF55" s="125" t="s">
        <v>372</v>
      </c>
      <c r="AG55" s="125" t="s">
        <v>372</v>
      </c>
      <c r="AH55" s="125"/>
      <c r="AI55" s="475">
        <f>SUM(L55:P55)</f>
        <v>0</v>
      </c>
    </row>
    <row r="56" spans="1:35" ht="12.75" customHeight="1">
      <c r="A56" s="31"/>
      <c r="B56" s="47"/>
      <c r="C56" s="36" t="s">
        <v>678</v>
      </c>
      <c r="D56" s="34"/>
      <c r="E56" s="37">
        <f t="shared" ref="E56:Q56" si="4">E54/$D$54</f>
        <v>77.075600366636095</v>
      </c>
      <c r="F56" s="37">
        <f t="shared" si="4"/>
        <v>65.575114573785498</v>
      </c>
      <c r="G56" s="37">
        <f t="shared" si="4"/>
        <v>86.994042163153097</v>
      </c>
      <c r="H56" s="37">
        <f t="shared" si="4"/>
        <v>78.778230980751601</v>
      </c>
      <c r="I56" s="37">
        <f t="shared" si="4"/>
        <v>87.087305224564602</v>
      </c>
      <c r="J56" s="37">
        <f t="shared" si="4"/>
        <v>73.751319890009199</v>
      </c>
      <c r="K56" s="37">
        <f t="shared" si="4"/>
        <v>82.299816681943199</v>
      </c>
      <c r="L56" s="37">
        <f t="shared" si="4"/>
        <v>91.610192483959693</v>
      </c>
      <c r="M56" s="37">
        <f t="shared" si="4"/>
        <v>93.343547204399599</v>
      </c>
      <c r="N56" s="37">
        <f t="shared" si="4"/>
        <v>89.627378551787402</v>
      </c>
      <c r="O56" s="37">
        <f t="shared" si="4"/>
        <v>82.047937671860694</v>
      </c>
      <c r="P56" s="37">
        <f t="shared" si="4"/>
        <v>98.204078826764402</v>
      </c>
      <c r="Q56" s="35">
        <f t="shared" si="4"/>
        <v>1006.39456461962</v>
      </c>
      <c r="R56" s="308">
        <f>+R54/D54</f>
        <v>83.866213718301296</v>
      </c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475">
        <f>SUM(L56:P56)</f>
        <v>454.833134738772</v>
      </c>
    </row>
    <row r="57" spans="1:35" ht="12.75" customHeight="1">
      <c r="A57" s="31"/>
      <c r="B57" s="47"/>
      <c r="C57" s="36" t="s">
        <v>716</v>
      </c>
      <c r="D57" s="34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462"/>
      <c r="R57" s="310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6"/>
    </row>
    <row r="58" spans="1:35" ht="12.75" customHeight="1">
      <c r="A58" s="31"/>
      <c r="B58" s="47"/>
      <c r="C58" s="33" t="s">
        <v>717</v>
      </c>
      <c r="D58" s="61"/>
      <c r="E58" s="62"/>
      <c r="F58" s="60"/>
      <c r="G58" s="60"/>
      <c r="H58" s="62"/>
      <c r="I58" s="62"/>
      <c r="J58" s="62"/>
      <c r="K58" s="62"/>
      <c r="L58" s="62"/>
      <c r="M58" s="62"/>
      <c r="N58" s="62"/>
      <c r="O58" s="62"/>
      <c r="P58" s="62"/>
      <c r="Q58" s="148"/>
      <c r="R58" s="310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</row>
    <row r="59" spans="1:35" ht="12.75" customHeight="1">
      <c r="A59" s="31"/>
      <c r="B59" s="32"/>
      <c r="C59" s="33" t="s">
        <v>718</v>
      </c>
      <c r="D59" s="61"/>
      <c r="E59" s="62"/>
      <c r="F59" s="60"/>
      <c r="G59" s="60"/>
      <c r="H59" s="62"/>
      <c r="I59" s="62"/>
      <c r="J59" s="62"/>
      <c r="K59" s="62"/>
      <c r="L59" s="62"/>
      <c r="M59" s="62"/>
      <c r="N59" s="62"/>
      <c r="O59" s="62"/>
      <c r="P59" s="62"/>
      <c r="Q59" s="148"/>
      <c r="R59" s="310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6"/>
    </row>
    <row r="60" spans="1:35" ht="12.75" customHeight="1">
      <c r="A60" s="31"/>
      <c r="B60" s="32"/>
      <c r="C60" s="36" t="s">
        <v>719</v>
      </c>
      <c r="D60" s="61"/>
      <c r="E60" s="62"/>
      <c r="F60" s="60"/>
      <c r="G60" s="60"/>
      <c r="H60" s="62"/>
      <c r="I60" s="62"/>
      <c r="J60" s="62"/>
      <c r="K60" s="62"/>
      <c r="L60" s="62"/>
      <c r="M60" s="62"/>
      <c r="N60" s="62"/>
      <c r="O60" s="62"/>
      <c r="P60" s="62"/>
      <c r="Q60" s="148"/>
      <c r="R60" s="310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6"/>
    </row>
    <row r="61" spans="1:35" ht="12.75" customHeight="1">
      <c r="A61" s="31"/>
      <c r="B61" s="32"/>
      <c r="C61" s="36" t="s">
        <v>720</v>
      </c>
      <c r="D61" s="61"/>
      <c r="E61" s="63"/>
      <c r="F61" s="64"/>
      <c r="G61" s="64"/>
      <c r="H61" s="65"/>
      <c r="I61" s="65"/>
      <c r="J61" s="65"/>
      <c r="K61" s="115"/>
      <c r="L61" s="63"/>
      <c r="M61" s="63"/>
      <c r="N61" s="63"/>
      <c r="O61" s="115"/>
      <c r="P61" s="63"/>
      <c r="Q61" s="326"/>
      <c r="R61" s="466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6"/>
    </row>
    <row r="62" spans="1:35" ht="12.75" customHeight="1">
      <c r="A62" s="31"/>
      <c r="B62" s="32"/>
      <c r="C62" s="36" t="s">
        <v>721</v>
      </c>
      <c r="D62" s="61"/>
      <c r="E62" s="63"/>
      <c r="F62" s="64"/>
      <c r="G62" s="64"/>
      <c r="H62" s="65"/>
      <c r="I62" s="65"/>
      <c r="J62" s="65"/>
      <c r="K62" s="115"/>
      <c r="L62" s="63"/>
      <c r="M62" s="63"/>
      <c r="N62" s="63"/>
      <c r="O62" s="115"/>
      <c r="P62" s="63"/>
      <c r="Q62" s="326"/>
      <c r="R62" s="466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6"/>
    </row>
    <row r="63" spans="1:35" ht="12.75" customHeight="1">
      <c r="A63" s="31"/>
      <c r="B63" s="32"/>
      <c r="C63" s="36" t="s">
        <v>722</v>
      </c>
      <c r="D63" s="61"/>
      <c r="E63" s="63"/>
      <c r="F63" s="64"/>
      <c r="G63" s="64"/>
      <c r="H63" s="65"/>
      <c r="I63" s="65"/>
      <c r="J63" s="65"/>
      <c r="K63" s="115"/>
      <c r="L63" s="63"/>
      <c r="M63" s="63"/>
      <c r="N63" s="63"/>
      <c r="O63" s="115"/>
      <c r="P63" s="63"/>
      <c r="Q63" s="326"/>
      <c r="R63" s="466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6"/>
    </row>
    <row r="64" spans="1:35" ht="27" customHeight="1">
      <c r="A64" s="39"/>
      <c r="B64" s="66"/>
      <c r="C64" s="67" t="s">
        <v>723</v>
      </c>
      <c r="D64" s="40"/>
      <c r="E64" s="68"/>
      <c r="F64" s="69"/>
      <c r="G64" s="69"/>
      <c r="H64" s="70"/>
      <c r="I64" s="70"/>
      <c r="J64" s="70"/>
      <c r="K64" s="116"/>
      <c r="L64" s="68"/>
      <c r="M64" s="68"/>
      <c r="N64" s="68"/>
      <c r="O64" s="116"/>
      <c r="P64" s="68"/>
      <c r="Q64" s="305"/>
      <c r="R64" s="306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6"/>
    </row>
    <row r="65" spans="1:35" ht="12.75" customHeight="1">
      <c r="A65" s="31" t="s">
        <v>724</v>
      </c>
      <c r="B65" s="32">
        <v>410</v>
      </c>
      <c r="C65" s="71" t="s">
        <v>725</v>
      </c>
      <c r="D65" s="34">
        <v>1363</v>
      </c>
      <c r="E65" s="72">
        <v>67533.850000000006</v>
      </c>
      <c r="F65" s="72">
        <v>64446.64</v>
      </c>
      <c r="G65" s="72">
        <v>84737.89</v>
      </c>
      <c r="H65" s="72">
        <v>67293.22</v>
      </c>
      <c r="I65" s="72">
        <v>66467.31</v>
      </c>
      <c r="J65" s="72">
        <v>66405.08</v>
      </c>
      <c r="K65" s="72">
        <v>64860.9</v>
      </c>
      <c r="L65" s="72">
        <v>62104.87</v>
      </c>
      <c r="M65" s="72">
        <v>65996.350000000006</v>
      </c>
      <c r="N65" s="72">
        <v>61018.91</v>
      </c>
      <c r="O65" s="72">
        <v>62132.51</v>
      </c>
      <c r="P65" s="288">
        <v>59876.68</v>
      </c>
      <c r="Q65" s="467">
        <f>SUM(E65:P65)</f>
        <v>792874.21</v>
      </c>
      <c r="R65" s="460">
        <f>AVERAGE(E65:P65)</f>
        <v>66072.850833333301</v>
      </c>
      <c r="S65" s="309">
        <f>+R65</f>
        <v>66072.850833333301</v>
      </c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6"/>
    </row>
    <row r="66" spans="1:35" ht="12.75" customHeight="1">
      <c r="A66" s="31"/>
      <c r="B66" s="32"/>
      <c r="C66" s="73" t="s">
        <v>726</v>
      </c>
      <c r="D66" s="74"/>
      <c r="E66" s="75" t="s">
        <v>372</v>
      </c>
      <c r="F66" s="75" t="s">
        <v>372</v>
      </c>
      <c r="G66" s="75" t="s">
        <v>372</v>
      </c>
      <c r="H66" s="75" t="s">
        <v>372</v>
      </c>
      <c r="I66" s="75" t="s">
        <v>372</v>
      </c>
      <c r="J66" s="75" t="s">
        <v>372</v>
      </c>
      <c r="K66" s="75" t="s">
        <v>372</v>
      </c>
      <c r="L66" s="75" t="s">
        <v>372</v>
      </c>
      <c r="M66" s="75" t="s">
        <v>372</v>
      </c>
      <c r="N66" s="75" t="s">
        <v>372</v>
      </c>
      <c r="O66" s="75" t="s">
        <v>372</v>
      </c>
      <c r="P66" s="60" t="s">
        <v>372</v>
      </c>
      <c r="Q66" s="461">
        <f>SUM(E66:P66)</f>
        <v>0</v>
      </c>
      <c r="R66" s="460">
        <f>+Q66/12</f>
        <v>0</v>
      </c>
      <c r="S66" s="125"/>
      <c r="T66" s="309">
        <f>+R66</f>
        <v>0</v>
      </c>
      <c r="U66" s="221">
        <f>+Q66</f>
        <v>0</v>
      </c>
      <c r="V66" s="125"/>
      <c r="W66" s="221" t="s">
        <v>372</v>
      </c>
      <c r="X66" s="125" t="s">
        <v>372</v>
      </c>
      <c r="Y66" s="125" t="s">
        <v>372</v>
      </c>
      <c r="Z66" s="125" t="s">
        <v>372</v>
      </c>
      <c r="AA66" s="125" t="s">
        <v>372</v>
      </c>
      <c r="AB66" s="125" t="s">
        <v>372</v>
      </c>
      <c r="AC66" s="125" t="s">
        <v>372</v>
      </c>
      <c r="AD66" s="125" t="s">
        <v>372</v>
      </c>
      <c r="AE66" s="125" t="s">
        <v>372</v>
      </c>
      <c r="AF66" s="125" t="s">
        <v>372</v>
      </c>
      <c r="AG66" s="125" t="s">
        <v>372</v>
      </c>
      <c r="AH66" s="125"/>
      <c r="AI66" s="126"/>
    </row>
    <row r="67" spans="1:35" ht="12.75" customHeight="1">
      <c r="A67" s="31"/>
      <c r="B67" s="32"/>
      <c r="C67" s="36" t="s">
        <v>727</v>
      </c>
      <c r="D67" s="34"/>
      <c r="E67" s="37">
        <f t="shared" ref="E67:Q67" si="5">E65/$D$65</f>
        <v>49.547945707997101</v>
      </c>
      <c r="F67" s="37">
        <f t="shared" si="5"/>
        <v>47.282934702861297</v>
      </c>
      <c r="G67" s="37">
        <f t="shared" si="5"/>
        <v>62.170132061628799</v>
      </c>
      <c r="H67" s="37">
        <f t="shared" si="5"/>
        <v>49.3714013206163</v>
      </c>
      <c r="I67" s="37">
        <f t="shared" si="5"/>
        <v>48.765451210564898</v>
      </c>
      <c r="J67" s="105">
        <f t="shared" si="5"/>
        <v>48.719794570799699</v>
      </c>
      <c r="K67" s="118">
        <f t="shared" si="5"/>
        <v>47.586867204695501</v>
      </c>
      <c r="L67" s="118">
        <f t="shared" si="5"/>
        <v>45.564834922964103</v>
      </c>
      <c r="M67" s="118">
        <f t="shared" si="5"/>
        <v>48.419919295671299</v>
      </c>
      <c r="N67" s="118">
        <f t="shared" si="5"/>
        <v>44.768092443140098</v>
      </c>
      <c r="O67" s="118">
        <f t="shared" si="5"/>
        <v>45.585113719735901</v>
      </c>
      <c r="P67" s="214">
        <f t="shared" si="5"/>
        <v>43.930066030814402</v>
      </c>
      <c r="Q67" s="461">
        <f t="shared" si="5"/>
        <v>581.71255319148895</v>
      </c>
      <c r="R67" s="308">
        <f>+R65/D65</f>
        <v>48.476046099290798</v>
      </c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6"/>
    </row>
    <row r="68" spans="1:35" ht="12.75" customHeight="1">
      <c r="A68" s="31"/>
      <c r="B68" s="32"/>
      <c r="C68" s="36" t="s">
        <v>728</v>
      </c>
      <c r="D68" s="34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177"/>
      <c r="R68" s="466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6"/>
    </row>
    <row r="69" spans="1:35" ht="12.75" customHeight="1">
      <c r="A69" s="31"/>
      <c r="B69" s="32"/>
      <c r="C69" s="36" t="s">
        <v>729</v>
      </c>
      <c r="D69" s="34"/>
      <c r="E69" s="77"/>
      <c r="F69" s="77"/>
      <c r="G69" s="77"/>
      <c r="H69" s="77"/>
      <c r="I69" s="77"/>
      <c r="J69" s="77"/>
      <c r="K69" s="65"/>
      <c r="L69" s="65"/>
      <c r="M69" s="65"/>
      <c r="N69" s="65"/>
      <c r="O69" s="65"/>
      <c r="P69" s="65"/>
      <c r="Q69" s="468"/>
      <c r="R69" s="466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6"/>
    </row>
    <row r="70" spans="1:35" ht="12.75" customHeight="1">
      <c r="A70" s="31"/>
      <c r="B70" s="32"/>
      <c r="C70" s="36" t="s">
        <v>727</v>
      </c>
      <c r="D70" s="32"/>
      <c r="E70" s="78"/>
      <c r="F70" s="78"/>
      <c r="G70" s="78"/>
      <c r="H70" s="78"/>
      <c r="I70" s="78"/>
      <c r="J70" s="78"/>
      <c r="K70" s="62"/>
      <c r="L70" s="62"/>
      <c r="M70" s="62"/>
      <c r="N70" s="62"/>
      <c r="O70" s="62"/>
      <c r="P70" s="62"/>
      <c r="Q70" s="148"/>
      <c r="R70" s="310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6"/>
    </row>
    <row r="71" spans="1:35" ht="12.75" customHeight="1">
      <c r="A71" s="31"/>
      <c r="B71" s="32"/>
      <c r="C71" s="36" t="s">
        <v>730</v>
      </c>
      <c r="D71" s="32"/>
      <c r="E71" s="78"/>
      <c r="F71" s="78"/>
      <c r="G71" s="78"/>
      <c r="H71" s="78"/>
      <c r="I71" s="78"/>
      <c r="J71" s="78"/>
      <c r="K71" s="62"/>
      <c r="L71" s="62"/>
      <c r="M71" s="62"/>
      <c r="N71" s="62"/>
      <c r="O71" s="62"/>
      <c r="P71" s="62"/>
      <c r="Q71" s="148"/>
      <c r="R71" s="310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6"/>
    </row>
    <row r="72" spans="1:35" ht="12.75" customHeight="1">
      <c r="A72" s="31"/>
      <c r="B72" s="32"/>
      <c r="C72" s="36" t="s">
        <v>731</v>
      </c>
      <c r="D72" s="32"/>
      <c r="E72" s="78"/>
      <c r="F72" s="78"/>
      <c r="G72" s="78"/>
      <c r="H72" s="78"/>
      <c r="I72" s="78"/>
      <c r="J72" s="78"/>
      <c r="K72" s="62"/>
      <c r="L72" s="62"/>
      <c r="M72" s="62"/>
      <c r="N72" s="62"/>
      <c r="O72" s="62"/>
      <c r="P72" s="62"/>
      <c r="Q72" s="148"/>
      <c r="R72" s="310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6"/>
    </row>
    <row r="73" spans="1:35" ht="12.75" customHeight="1">
      <c r="A73" s="31"/>
      <c r="B73" s="32"/>
      <c r="C73" s="36" t="s">
        <v>732</v>
      </c>
      <c r="D73" s="32"/>
      <c r="E73" s="78"/>
      <c r="F73" s="78"/>
      <c r="G73" s="79"/>
      <c r="H73" s="79"/>
      <c r="I73" s="79"/>
      <c r="J73" s="79"/>
      <c r="K73" s="122"/>
      <c r="L73" s="122"/>
      <c r="M73" s="122"/>
      <c r="N73" s="122"/>
      <c r="O73" s="122"/>
      <c r="P73" s="122"/>
      <c r="Q73" s="148"/>
      <c r="R73" s="310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6"/>
    </row>
    <row r="74" spans="1:35" ht="12.75" customHeight="1">
      <c r="A74" s="31"/>
      <c r="B74" s="32"/>
      <c r="C74" s="36" t="s">
        <v>733</v>
      </c>
      <c r="D74" s="32"/>
      <c r="E74" s="78"/>
      <c r="F74" s="79"/>
      <c r="G74" s="79"/>
      <c r="H74" s="79"/>
      <c r="I74" s="79"/>
      <c r="J74" s="79"/>
      <c r="K74" s="122"/>
      <c r="L74" s="122"/>
      <c r="M74" s="122"/>
      <c r="N74" s="122"/>
      <c r="O74" s="122"/>
      <c r="P74" s="122"/>
      <c r="Q74" s="148"/>
      <c r="R74" s="310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6"/>
    </row>
    <row r="75" spans="1:35" ht="12.75" customHeight="1">
      <c r="A75" s="31"/>
      <c r="B75" s="32"/>
      <c r="C75" s="36"/>
      <c r="D75" s="32"/>
      <c r="E75" s="80"/>
      <c r="F75" s="81"/>
      <c r="G75" s="82"/>
      <c r="H75" s="82"/>
      <c r="I75" s="82"/>
      <c r="J75" s="81"/>
      <c r="K75" s="70"/>
      <c r="L75" s="70"/>
      <c r="M75" s="70"/>
      <c r="N75" s="70"/>
      <c r="O75" s="70"/>
      <c r="P75" s="70"/>
      <c r="Q75" s="469"/>
      <c r="R75" s="306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6"/>
    </row>
    <row r="76" spans="1:35" ht="12.75" customHeight="1">
      <c r="A76" s="575" t="s">
        <v>734</v>
      </c>
      <c r="B76" s="43">
        <v>483</v>
      </c>
      <c r="C76" s="86" t="s">
        <v>735</v>
      </c>
      <c r="D76" s="223">
        <v>161</v>
      </c>
      <c r="E76" s="576"/>
      <c r="F76" s="448"/>
      <c r="G76" s="263"/>
      <c r="H76" s="263"/>
      <c r="I76" s="263"/>
      <c r="J76" s="263"/>
      <c r="K76" s="263"/>
      <c r="L76" s="263"/>
      <c r="M76" s="263"/>
      <c r="N76" s="263"/>
      <c r="O76" s="112"/>
      <c r="P76" s="59"/>
      <c r="Q76" s="492">
        <f>SUM(E76:P76)</f>
        <v>0</v>
      </c>
      <c r="R76" s="460">
        <v>0</v>
      </c>
      <c r="S76" s="309">
        <f>+R76</f>
        <v>0</v>
      </c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6"/>
    </row>
    <row r="77" spans="1:35" ht="12.75" customHeight="1">
      <c r="A77" s="577"/>
      <c r="B77" s="47"/>
      <c r="C77" s="578" t="s">
        <v>736</v>
      </c>
      <c r="D77" s="32"/>
      <c r="E77" s="448"/>
      <c r="F77" s="448"/>
      <c r="G77" s="263"/>
      <c r="H77" s="263"/>
      <c r="I77" s="263"/>
      <c r="J77" s="263"/>
      <c r="K77" s="263"/>
      <c r="L77" s="263"/>
      <c r="M77" s="263"/>
      <c r="N77" s="263"/>
      <c r="O77" s="112"/>
      <c r="P77" s="59"/>
      <c r="Q77" s="461">
        <f>SUM(E77:P77)</f>
        <v>0</v>
      </c>
      <c r="R77" s="308">
        <f>+Q77/1</f>
        <v>0</v>
      </c>
      <c r="S77" s="309"/>
      <c r="T77" s="309">
        <f>+R77</f>
        <v>0</v>
      </c>
      <c r="U77" s="221">
        <f>+Q77</f>
        <v>0</v>
      </c>
      <c r="V77" s="125"/>
      <c r="W77" s="221" t="s">
        <v>372</v>
      </c>
      <c r="X77" s="125" t="s">
        <v>372</v>
      </c>
      <c r="Y77" s="125" t="s">
        <v>372</v>
      </c>
      <c r="Z77" s="125" t="s">
        <v>372</v>
      </c>
      <c r="AA77" s="125" t="s">
        <v>372</v>
      </c>
      <c r="AB77" s="125" t="s">
        <v>372</v>
      </c>
      <c r="AC77" s="125" t="s">
        <v>372</v>
      </c>
      <c r="AD77" s="125" t="s">
        <v>372</v>
      </c>
      <c r="AE77" s="125" t="s">
        <v>372</v>
      </c>
      <c r="AF77" s="125" t="s">
        <v>372</v>
      </c>
      <c r="AG77" s="125" t="s">
        <v>372</v>
      </c>
      <c r="AH77" s="125"/>
      <c r="AI77" s="126"/>
    </row>
    <row r="78" spans="1:35" ht="12.75" customHeight="1">
      <c r="A78" s="31"/>
      <c r="B78" s="47"/>
      <c r="C78" s="193" t="s">
        <v>678</v>
      </c>
      <c r="D78" s="32"/>
      <c r="E78" s="93">
        <f>E76/$D$76</f>
        <v>0</v>
      </c>
      <c r="F78" s="373"/>
      <c r="G78" s="579"/>
      <c r="H78" s="579"/>
      <c r="I78" s="579"/>
      <c r="J78" s="579"/>
      <c r="K78" s="579"/>
      <c r="L78" s="579"/>
      <c r="M78" s="579"/>
      <c r="N78" s="579"/>
      <c r="O78" s="579"/>
      <c r="P78" s="255"/>
      <c r="Q78" s="379">
        <f>Q76/$D$76</f>
        <v>0</v>
      </c>
      <c r="R78" s="308">
        <f>+R76/D76</f>
        <v>0</v>
      </c>
      <c r="S78" s="125"/>
      <c r="T78" s="309"/>
      <c r="U78" s="221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6"/>
    </row>
    <row r="79" spans="1:35" ht="12.75" customHeight="1">
      <c r="A79" s="46"/>
      <c r="B79" s="47"/>
      <c r="C79" s="36" t="s">
        <v>737</v>
      </c>
      <c r="D79" s="89"/>
      <c r="E79" s="580"/>
      <c r="F79" s="202"/>
      <c r="G79" s="202"/>
      <c r="H79" s="202"/>
      <c r="I79" s="202"/>
      <c r="J79" s="294"/>
      <c r="K79" s="294"/>
      <c r="L79" s="202"/>
      <c r="M79" s="202"/>
      <c r="N79" s="202"/>
      <c r="O79" s="202"/>
      <c r="P79" s="202"/>
      <c r="Q79" s="377"/>
      <c r="R79" s="460"/>
      <c r="S79" s="309"/>
      <c r="T79" s="309"/>
      <c r="U79" s="221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6"/>
    </row>
    <row r="80" spans="1:35" ht="12.75" customHeight="1">
      <c r="A80" s="46"/>
      <c r="B80" s="47"/>
      <c r="C80" s="36" t="s">
        <v>738</v>
      </c>
      <c r="D80" s="89"/>
      <c r="E80" s="580"/>
      <c r="F80" s="127"/>
      <c r="G80" s="127"/>
      <c r="H80" s="127"/>
      <c r="I80" s="127"/>
      <c r="J80" s="60"/>
      <c r="K80" s="60"/>
      <c r="L80" s="127"/>
      <c r="M80" s="127"/>
      <c r="N80" s="127"/>
      <c r="O80" s="127"/>
      <c r="P80" s="127"/>
      <c r="Q80" s="461"/>
      <c r="R80" s="308"/>
      <c r="S80" s="125"/>
      <c r="T80" s="309"/>
      <c r="U80" s="221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6"/>
    </row>
    <row r="81" spans="1:35" ht="12" customHeight="1">
      <c r="A81" s="52"/>
      <c r="B81" s="53"/>
      <c r="C81" s="222"/>
      <c r="D81" s="40"/>
      <c r="E81" s="581"/>
      <c r="F81" s="582"/>
      <c r="G81" s="581"/>
      <c r="H81" s="582"/>
      <c r="I81" s="581"/>
      <c r="J81" s="182"/>
      <c r="K81" s="583"/>
      <c r="L81" s="182"/>
      <c r="M81" s="182"/>
      <c r="N81" s="182"/>
      <c r="O81" s="182"/>
      <c r="P81" s="69"/>
      <c r="Q81" s="305"/>
      <c r="R81" s="306"/>
      <c r="S81" s="125"/>
      <c r="T81" s="309"/>
      <c r="U81" s="221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6"/>
    </row>
    <row r="82" spans="1:35" ht="0.75" customHeight="1">
      <c r="A82" s="52"/>
      <c r="B82" s="53"/>
      <c r="C82" s="67"/>
      <c r="D82" s="40"/>
      <c r="E82" s="83"/>
      <c r="F82" s="84"/>
      <c r="G82" s="83"/>
      <c r="H82" s="84"/>
      <c r="I82" s="125"/>
      <c r="J82" s="126"/>
      <c r="K82" s="125"/>
      <c r="L82" s="126"/>
      <c r="M82" s="126"/>
      <c r="N82" s="126"/>
      <c r="O82" s="126"/>
      <c r="P82" s="125"/>
      <c r="Q82" s="84"/>
      <c r="R82" s="58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6"/>
    </row>
    <row r="83" spans="1:35" ht="12.75" customHeight="1">
      <c r="A83" s="42" t="s">
        <v>739</v>
      </c>
      <c r="B83" s="85">
        <v>711</v>
      </c>
      <c r="C83" s="86" t="s">
        <v>740</v>
      </c>
      <c r="D83" s="29">
        <v>4990</v>
      </c>
      <c r="E83" s="87">
        <v>113451.2</v>
      </c>
      <c r="F83" s="87">
        <v>126125.16</v>
      </c>
      <c r="G83" s="87">
        <v>140863.10999999999</v>
      </c>
      <c r="H83" s="88">
        <v>88975.55</v>
      </c>
      <c r="I83" s="127">
        <v>126740.31</v>
      </c>
      <c r="J83" s="127">
        <v>104065.95</v>
      </c>
      <c r="K83" s="127">
        <v>105428.32</v>
      </c>
      <c r="L83" s="127">
        <v>89209.33</v>
      </c>
      <c r="M83" s="127">
        <v>103913.98</v>
      </c>
      <c r="N83" s="127">
        <v>163552.54</v>
      </c>
      <c r="O83" s="127">
        <v>110024.69</v>
      </c>
      <c r="P83" s="127">
        <v>131177.43</v>
      </c>
      <c r="Q83" s="459">
        <f>SUM(E83:P83)</f>
        <v>1403527.57</v>
      </c>
      <c r="R83" s="460">
        <f>AVERAGE(E83:P83)</f>
        <v>116960.63083333299</v>
      </c>
      <c r="S83" s="309">
        <f>+R83</f>
        <v>116960.63083333299</v>
      </c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6"/>
    </row>
    <row r="84" spans="1:35" ht="12.75" customHeight="1">
      <c r="A84" s="46" t="s">
        <v>741</v>
      </c>
      <c r="B84" s="89"/>
      <c r="C84" s="33" t="s">
        <v>742</v>
      </c>
      <c r="D84" s="34"/>
      <c r="E84" s="75" t="s">
        <v>372</v>
      </c>
      <c r="F84" s="75" t="s">
        <v>372</v>
      </c>
      <c r="G84" s="75" t="s">
        <v>372</v>
      </c>
      <c r="H84" s="90" t="s">
        <v>372</v>
      </c>
      <c r="I84" s="127" t="s">
        <v>372</v>
      </c>
      <c r="J84" s="127" t="s">
        <v>372</v>
      </c>
      <c r="K84" s="127" t="s">
        <v>372</v>
      </c>
      <c r="L84" s="127" t="s">
        <v>372</v>
      </c>
      <c r="M84" s="127" t="s">
        <v>372</v>
      </c>
      <c r="N84" s="127" t="s">
        <v>372</v>
      </c>
      <c r="O84" s="127" t="s">
        <v>372</v>
      </c>
      <c r="P84" s="127" t="s">
        <v>372</v>
      </c>
      <c r="Q84" s="461">
        <f>SUM(E84:P84)</f>
        <v>0</v>
      </c>
      <c r="R84" s="308">
        <f>+Q84/12</f>
        <v>0</v>
      </c>
      <c r="S84" s="309"/>
      <c r="T84" s="309">
        <f>+R84</f>
        <v>0</v>
      </c>
      <c r="U84" s="221">
        <f>+Q84</f>
        <v>0</v>
      </c>
      <c r="V84" s="125"/>
      <c r="W84" s="221" t="s">
        <v>372</v>
      </c>
      <c r="X84" s="125" t="s">
        <v>372</v>
      </c>
      <c r="Y84" s="125" t="s">
        <v>372</v>
      </c>
      <c r="Z84" s="125" t="s">
        <v>372</v>
      </c>
      <c r="AA84" s="125" t="s">
        <v>372</v>
      </c>
      <c r="AB84" s="125" t="s">
        <v>372</v>
      </c>
      <c r="AC84" s="125" t="s">
        <v>372</v>
      </c>
      <c r="AD84" s="125" t="s">
        <v>372</v>
      </c>
      <c r="AE84" s="125" t="s">
        <v>372</v>
      </c>
      <c r="AF84" s="125" t="s">
        <v>372</v>
      </c>
      <c r="AG84" s="125" t="s">
        <v>372</v>
      </c>
      <c r="AH84" s="125"/>
      <c r="AI84" s="126"/>
    </row>
    <row r="85" spans="1:35" ht="12.75" customHeight="1">
      <c r="A85" s="46"/>
      <c r="B85" s="89"/>
      <c r="C85" s="36" t="s">
        <v>743</v>
      </c>
      <c r="D85" s="34"/>
      <c r="E85" s="91">
        <f t="shared" ref="E85:Q85" si="6">E83/$D$83</f>
        <v>22.7357114228457</v>
      </c>
      <c r="F85" s="92">
        <f t="shared" si="6"/>
        <v>25.275583166332702</v>
      </c>
      <c r="G85" s="92">
        <f t="shared" si="6"/>
        <v>28.229080160320599</v>
      </c>
      <c r="H85" s="93">
        <f t="shared" si="6"/>
        <v>17.8307715430862</v>
      </c>
      <c r="I85" s="93">
        <f t="shared" si="6"/>
        <v>25.398859719438899</v>
      </c>
      <c r="J85" s="93">
        <f t="shared" si="6"/>
        <v>20.854899799599199</v>
      </c>
      <c r="K85" s="93">
        <f t="shared" si="6"/>
        <v>21.1279198396794</v>
      </c>
      <c r="L85" s="93">
        <f t="shared" si="6"/>
        <v>17.877621242484999</v>
      </c>
      <c r="M85" s="93">
        <f t="shared" si="6"/>
        <v>20.824444889779599</v>
      </c>
      <c r="N85" s="93">
        <f t="shared" si="6"/>
        <v>32.776060120240501</v>
      </c>
      <c r="O85" s="93">
        <f t="shared" si="6"/>
        <v>22.0490360721443</v>
      </c>
      <c r="P85" s="91">
        <f t="shared" si="6"/>
        <v>26.288062124248501</v>
      </c>
      <c r="Q85" s="470">
        <f t="shared" si="6"/>
        <v>281.26805010020001</v>
      </c>
      <c r="R85" s="308">
        <f>+R83/D83</f>
        <v>23.439004175016699</v>
      </c>
      <c r="S85" s="309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6"/>
    </row>
    <row r="86" spans="1:35" ht="12.75" customHeight="1">
      <c r="A86" s="46"/>
      <c r="B86" s="89"/>
      <c r="C86" s="36" t="s">
        <v>744</v>
      </c>
      <c r="D86" s="34"/>
      <c r="E86" s="94" t="s">
        <v>745</v>
      </c>
      <c r="F86" s="94" t="s">
        <v>746</v>
      </c>
      <c r="G86" s="94" t="s">
        <v>747</v>
      </c>
      <c r="H86" s="94" t="s">
        <v>748</v>
      </c>
      <c r="I86" s="129" t="s">
        <v>749</v>
      </c>
      <c r="J86" s="129" t="s">
        <v>749</v>
      </c>
      <c r="K86" s="129"/>
      <c r="L86" s="129"/>
      <c r="M86" s="129"/>
      <c r="N86" s="129"/>
      <c r="O86" s="129"/>
      <c r="P86" s="129"/>
      <c r="Q86" s="95"/>
      <c r="R86" s="165"/>
      <c r="S86" s="309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6"/>
    </row>
    <row r="87" spans="1:35" ht="12.75" customHeight="1">
      <c r="A87" s="46"/>
      <c r="B87" s="89"/>
      <c r="C87" s="36" t="s">
        <v>750</v>
      </c>
      <c r="D87" s="34"/>
      <c r="E87" s="95"/>
      <c r="F87" s="95" t="s">
        <v>751</v>
      </c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165"/>
      <c r="S87" s="309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6"/>
    </row>
    <row r="88" spans="1:35" ht="12.75" customHeight="1">
      <c r="A88" s="46"/>
      <c r="B88" s="89"/>
      <c r="C88" s="36"/>
      <c r="D88" s="3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165"/>
      <c r="S88" s="309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6"/>
    </row>
    <row r="89" spans="1:35" ht="12.75" customHeight="1">
      <c r="A89" s="46"/>
      <c r="B89" s="89"/>
      <c r="C89" s="96" t="s">
        <v>700</v>
      </c>
      <c r="D89" s="3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65"/>
      <c r="S89" s="309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6"/>
    </row>
    <row r="90" spans="1:35" ht="12.75" customHeight="1">
      <c r="A90" s="46"/>
      <c r="B90" s="89"/>
      <c r="C90" s="36" t="s">
        <v>701</v>
      </c>
      <c r="D90" s="3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65"/>
      <c r="S90" s="309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6"/>
    </row>
    <row r="91" spans="1:35" ht="12.75" customHeight="1">
      <c r="A91" s="46"/>
      <c r="B91" s="89"/>
      <c r="C91" s="36" t="s">
        <v>752</v>
      </c>
      <c r="D91" s="3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65"/>
      <c r="S91" s="309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6"/>
    </row>
    <row r="92" spans="1:35" ht="12.75" customHeight="1">
      <c r="A92" s="46"/>
      <c r="B92" s="89"/>
      <c r="C92" s="36" t="s">
        <v>753</v>
      </c>
      <c r="D92" s="3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65"/>
      <c r="S92" s="309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6"/>
    </row>
    <row r="93" spans="1:35" ht="12.75" customHeight="1">
      <c r="A93" s="46"/>
      <c r="B93" s="89"/>
      <c r="C93" s="36"/>
      <c r="D93" s="3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65"/>
      <c r="S93" s="309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6"/>
    </row>
    <row r="94" spans="1:35" ht="12.75" customHeight="1">
      <c r="A94" s="46"/>
      <c r="B94" s="89"/>
      <c r="C94" s="36" t="s">
        <v>754</v>
      </c>
      <c r="D94" s="3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65"/>
      <c r="S94" s="309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6"/>
    </row>
    <row r="95" spans="1:35" ht="12.75" customHeight="1">
      <c r="A95" s="46"/>
      <c r="B95" s="89"/>
      <c r="C95" s="33" t="s">
        <v>705</v>
      </c>
      <c r="D95" s="34"/>
      <c r="E95" s="95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132"/>
      <c r="Q95" s="131"/>
      <c r="R95" s="165"/>
      <c r="S95" s="309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6"/>
    </row>
    <row r="96" spans="1:35" ht="12.75" customHeight="1">
      <c r="A96" s="46"/>
      <c r="B96" s="89"/>
      <c r="C96" s="36" t="s">
        <v>755</v>
      </c>
      <c r="D96" s="34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25"/>
      <c r="Q96" s="151"/>
      <c r="R96" s="586"/>
      <c r="S96" s="309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6"/>
    </row>
    <row r="97" spans="1:35" ht="75.75" customHeight="1">
      <c r="A97" s="52"/>
      <c r="B97" s="170"/>
      <c r="C97" s="54" t="s">
        <v>756</v>
      </c>
      <c r="D97" s="40"/>
      <c r="E97" s="171"/>
      <c r="F97" s="172"/>
      <c r="G97" s="171"/>
      <c r="H97" s="172"/>
      <c r="I97" s="172"/>
      <c r="J97" s="172"/>
      <c r="K97" s="172"/>
      <c r="L97" s="172"/>
      <c r="M97" s="172"/>
      <c r="N97" s="171"/>
      <c r="O97" s="172"/>
      <c r="P97" s="172"/>
      <c r="Q97" s="587"/>
      <c r="R97" s="424"/>
      <c r="S97" s="309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6"/>
    </row>
    <row r="98" spans="1:35" ht="12.75" customHeight="1">
      <c r="A98" s="42" t="s">
        <v>757</v>
      </c>
      <c r="B98" s="85">
        <v>112</v>
      </c>
      <c r="C98" s="86" t="s">
        <v>758</v>
      </c>
      <c r="D98" s="173">
        <v>3075</v>
      </c>
      <c r="E98" s="174">
        <v>56757.08</v>
      </c>
      <c r="F98" s="175">
        <v>66665.55</v>
      </c>
      <c r="G98" s="103">
        <v>83813.460000000006</v>
      </c>
      <c r="H98" s="173">
        <v>67203.12</v>
      </c>
      <c r="I98" s="204">
        <v>76435.14</v>
      </c>
      <c r="J98" s="173">
        <v>74605.119999999995</v>
      </c>
      <c r="K98" s="204">
        <v>75597.48</v>
      </c>
      <c r="L98" s="173">
        <v>77807.81</v>
      </c>
      <c r="M98" s="204">
        <v>77141.56</v>
      </c>
      <c r="N98" s="173">
        <v>76625.67</v>
      </c>
      <c r="O98" s="204">
        <v>84990.33</v>
      </c>
      <c r="P98" s="173">
        <v>72630.37</v>
      </c>
      <c r="Q98" s="471">
        <f>SUM(E98:P98)</f>
        <v>890272.69</v>
      </c>
      <c r="R98" s="460">
        <f>AVERAGE(E98:P98)</f>
        <v>74189.390833333295</v>
      </c>
      <c r="S98" s="309">
        <f>+R98</f>
        <v>74189.390833333295</v>
      </c>
      <c r="T98" s="309"/>
      <c r="U98" s="221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6"/>
    </row>
    <row r="99" spans="1:35" ht="12.75" customHeight="1">
      <c r="A99" s="46"/>
      <c r="B99" s="47"/>
      <c r="C99" s="176" t="s">
        <v>759</v>
      </c>
      <c r="D99" s="177"/>
      <c r="E99" s="35" t="s">
        <v>372</v>
      </c>
      <c r="F99" s="178" t="s">
        <v>372</v>
      </c>
      <c r="G99" s="35" t="s">
        <v>372</v>
      </c>
      <c r="H99" s="35" t="s">
        <v>372</v>
      </c>
      <c r="I99" s="35" t="s">
        <v>372</v>
      </c>
      <c r="J99" s="35" t="s">
        <v>372</v>
      </c>
      <c r="K99" s="35" t="s">
        <v>372</v>
      </c>
      <c r="L99" s="35" t="s">
        <v>372</v>
      </c>
      <c r="M99" s="35" t="s">
        <v>372</v>
      </c>
      <c r="N99" s="35" t="s">
        <v>372</v>
      </c>
      <c r="O99" s="35" t="s">
        <v>372</v>
      </c>
      <c r="P99" s="35" t="s">
        <v>372</v>
      </c>
      <c r="Q99" s="461">
        <f>SUM(E99:P99)</f>
        <v>0</v>
      </c>
      <c r="R99" s="308">
        <f>Q99/12</f>
        <v>0</v>
      </c>
      <c r="S99" s="125"/>
      <c r="T99" s="309">
        <f>+R99</f>
        <v>0</v>
      </c>
      <c r="U99" s="221">
        <f>+Q99</f>
        <v>0</v>
      </c>
      <c r="V99" s="125"/>
      <c r="W99" s="221" t="s">
        <v>372</v>
      </c>
      <c r="X99" s="125" t="s">
        <v>372</v>
      </c>
      <c r="Y99" s="125" t="s">
        <v>372</v>
      </c>
      <c r="Z99" s="125" t="s">
        <v>372</v>
      </c>
      <c r="AA99" s="125" t="s">
        <v>372</v>
      </c>
      <c r="AB99" s="125" t="s">
        <v>372</v>
      </c>
      <c r="AC99" s="125" t="s">
        <v>372</v>
      </c>
      <c r="AD99" s="125" t="s">
        <v>372</v>
      </c>
      <c r="AE99" s="125" t="s">
        <v>372</v>
      </c>
      <c r="AF99" s="125" t="s">
        <v>372</v>
      </c>
      <c r="AG99" s="125" t="s">
        <v>372</v>
      </c>
      <c r="AH99" s="125"/>
      <c r="AI99" s="126"/>
    </row>
    <row r="100" spans="1:35" ht="12.75" customHeight="1">
      <c r="A100" s="46"/>
      <c r="B100" s="89"/>
      <c r="C100" s="176" t="s">
        <v>760</v>
      </c>
      <c r="D100" s="34"/>
      <c r="E100" s="37">
        <f t="shared" ref="E100:Q100" si="7">E98/$D$98</f>
        <v>18.457586991869899</v>
      </c>
      <c r="F100" s="118">
        <f t="shared" si="7"/>
        <v>21.679853658536601</v>
      </c>
      <c r="G100" s="118">
        <f t="shared" si="7"/>
        <v>27.2564097560976</v>
      </c>
      <c r="H100" s="118">
        <f t="shared" si="7"/>
        <v>21.854673170731701</v>
      </c>
      <c r="I100" s="118">
        <f t="shared" si="7"/>
        <v>24.856956097561</v>
      </c>
      <c r="J100" s="118">
        <f t="shared" si="7"/>
        <v>24.261827642276401</v>
      </c>
      <c r="K100" s="118">
        <f t="shared" si="7"/>
        <v>24.584546341463401</v>
      </c>
      <c r="L100" s="118">
        <f t="shared" si="7"/>
        <v>25.303352845528501</v>
      </c>
      <c r="M100" s="118">
        <f t="shared" si="7"/>
        <v>25.0866861788618</v>
      </c>
      <c r="N100" s="118">
        <f t="shared" si="7"/>
        <v>24.9189170731707</v>
      </c>
      <c r="O100" s="118">
        <f t="shared" si="7"/>
        <v>27.639131707317102</v>
      </c>
      <c r="P100" s="118">
        <f t="shared" si="7"/>
        <v>23.619632520325201</v>
      </c>
      <c r="Q100" s="379">
        <f t="shared" si="7"/>
        <v>289.51957398373997</v>
      </c>
      <c r="R100" s="308">
        <f>+R98/D98</f>
        <v>24.1266311653117</v>
      </c>
      <c r="S100" s="125"/>
      <c r="T100" s="309"/>
      <c r="U100" s="221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6"/>
    </row>
    <row r="101" spans="1:35" ht="12.75" customHeight="1">
      <c r="A101" s="46"/>
      <c r="B101" s="47"/>
      <c r="C101" s="36" t="s">
        <v>761</v>
      </c>
      <c r="D101" s="34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472"/>
      <c r="R101" s="460"/>
      <c r="S101" s="125"/>
      <c r="T101" s="309"/>
      <c r="U101" s="221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6"/>
    </row>
    <row r="102" spans="1:35" ht="12.75" customHeight="1">
      <c r="A102" s="46"/>
      <c r="B102" s="89"/>
      <c r="C102" s="36" t="s">
        <v>762</v>
      </c>
      <c r="D102" s="34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462"/>
      <c r="R102" s="308"/>
      <c r="S102" s="125"/>
      <c r="T102" s="309"/>
      <c r="U102" s="221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6"/>
    </row>
    <row r="103" spans="1:35" ht="12.75" customHeight="1">
      <c r="A103" s="46"/>
      <c r="B103" s="89"/>
      <c r="C103" s="36" t="s">
        <v>763</v>
      </c>
      <c r="D103" s="34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469"/>
      <c r="R103" s="308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6"/>
    </row>
    <row r="104" spans="1:35" ht="12.75" customHeight="1">
      <c r="A104" s="46"/>
      <c r="B104" s="89"/>
      <c r="C104" s="36" t="s">
        <v>764</v>
      </c>
      <c r="D104" s="34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462"/>
      <c r="R104" s="310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6"/>
    </row>
    <row r="105" spans="1:35" ht="12.75" customHeight="1">
      <c r="A105" s="46"/>
      <c r="B105" s="89"/>
      <c r="C105" s="176" t="s">
        <v>765</v>
      </c>
      <c r="D105" s="34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462"/>
      <c r="R105" s="310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6"/>
    </row>
    <row r="106" spans="1:35" ht="12.75" customHeight="1">
      <c r="A106" s="46"/>
      <c r="B106" s="89"/>
      <c r="C106" s="176" t="s">
        <v>766</v>
      </c>
      <c r="D106" s="34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462"/>
      <c r="R106" s="310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6"/>
    </row>
    <row r="107" spans="1:35" ht="39.75" customHeight="1">
      <c r="A107" s="52"/>
      <c r="B107" s="170"/>
      <c r="C107" s="67" t="s">
        <v>767</v>
      </c>
      <c r="D107" s="40"/>
      <c r="E107" s="41"/>
      <c r="F107" s="41"/>
      <c r="G107" s="181"/>
      <c r="H107" s="41"/>
      <c r="I107" s="41"/>
      <c r="J107" s="181"/>
      <c r="K107" s="181"/>
      <c r="L107" s="181"/>
      <c r="M107" s="181"/>
      <c r="N107" s="181"/>
      <c r="O107" s="181"/>
      <c r="P107" s="181"/>
      <c r="Q107" s="323"/>
      <c r="R107" s="306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6"/>
    </row>
    <row r="108" spans="1:35" ht="12.75" customHeight="1">
      <c r="A108" s="46" t="s">
        <v>504</v>
      </c>
      <c r="B108" s="47">
        <v>938</v>
      </c>
      <c r="C108" s="408" t="s">
        <v>768</v>
      </c>
      <c r="D108" s="58">
        <v>1494</v>
      </c>
      <c r="E108" s="240">
        <v>8834</v>
      </c>
      <c r="F108" s="240">
        <v>4955.5</v>
      </c>
      <c r="G108" s="240"/>
      <c r="H108" s="265"/>
      <c r="I108" s="584"/>
      <c r="J108" s="120"/>
      <c r="K108" s="120"/>
      <c r="L108" s="120"/>
      <c r="M108" s="120"/>
      <c r="N108" s="120"/>
      <c r="O108" s="120"/>
      <c r="P108" s="273"/>
      <c r="Q108" s="467">
        <f>SUM(E108:P108)</f>
        <v>13789.5</v>
      </c>
      <c r="R108" s="460">
        <f>AVERAGE(E108:P108)</f>
        <v>6894.75</v>
      </c>
      <c r="S108" s="309">
        <f>+R108</f>
        <v>6894.75</v>
      </c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6"/>
    </row>
    <row r="109" spans="1:35" ht="12.75" customHeight="1">
      <c r="A109" s="46"/>
      <c r="B109" s="47"/>
      <c r="C109" s="36" t="s">
        <v>769</v>
      </c>
      <c r="D109" s="34"/>
      <c r="E109" s="144" t="s">
        <v>372</v>
      </c>
      <c r="F109" s="144" t="s">
        <v>372</v>
      </c>
      <c r="G109" s="144"/>
      <c r="H109" s="145"/>
      <c r="I109" s="210"/>
      <c r="J109" s="120"/>
      <c r="K109" s="120"/>
      <c r="L109" s="120"/>
      <c r="M109" s="120"/>
      <c r="N109" s="120"/>
      <c r="O109" s="120"/>
      <c r="P109" s="76"/>
      <c r="Q109" s="461">
        <f>SUM(E109:P109)</f>
        <v>0</v>
      </c>
      <c r="R109" s="308">
        <f>+Q109/4</f>
        <v>0</v>
      </c>
      <c r="S109" s="125"/>
      <c r="T109" s="309">
        <f>+R109</f>
        <v>0</v>
      </c>
      <c r="U109" s="221">
        <f>+Q109</f>
        <v>0</v>
      </c>
      <c r="V109" s="125"/>
      <c r="W109" s="221" t="s">
        <v>372</v>
      </c>
      <c r="X109" s="125" t="s">
        <v>372</v>
      </c>
      <c r="Y109" s="125" t="s">
        <v>372</v>
      </c>
      <c r="Z109" s="125" t="s">
        <v>372</v>
      </c>
      <c r="AA109" s="125" t="s">
        <v>372</v>
      </c>
      <c r="AB109" s="125" t="s">
        <v>372</v>
      </c>
      <c r="AC109" s="125" t="s">
        <v>372</v>
      </c>
      <c r="AD109" s="125" t="s">
        <v>372</v>
      </c>
      <c r="AE109" s="125" t="s">
        <v>372</v>
      </c>
      <c r="AF109" s="125" t="s">
        <v>372</v>
      </c>
      <c r="AG109" s="125" t="s">
        <v>372</v>
      </c>
      <c r="AH109" s="125"/>
      <c r="AI109" s="126"/>
    </row>
    <row r="110" spans="1:35" ht="12.75" customHeight="1">
      <c r="A110" s="46"/>
      <c r="B110" s="47"/>
      <c r="C110" s="36" t="s">
        <v>692</v>
      </c>
      <c r="D110" s="34"/>
      <c r="E110" s="37">
        <f>E108/$D$108</f>
        <v>5.91298527443106</v>
      </c>
      <c r="F110" s="37">
        <f>F108/$D$108</f>
        <v>3.3169344042838</v>
      </c>
      <c r="G110" s="37">
        <f>G108/$D$108</f>
        <v>0</v>
      </c>
      <c r="H110" s="105">
        <f>H108/$D$108</f>
        <v>0</v>
      </c>
      <c r="I110" s="265"/>
      <c r="J110" s="106"/>
      <c r="K110" s="106"/>
      <c r="L110" s="106"/>
      <c r="M110" s="106"/>
      <c r="N110" s="106"/>
      <c r="O110" s="106"/>
      <c r="P110" s="38"/>
      <c r="Q110" s="461">
        <f>Q108/$D$108</f>
        <v>9.2299196787148592</v>
      </c>
      <c r="R110" s="308">
        <f>+R108/D108</f>
        <v>4.6149598393574296</v>
      </c>
      <c r="S110" s="125"/>
      <c r="T110" s="309"/>
      <c r="U110" s="221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6"/>
    </row>
    <row r="111" spans="1:35" ht="12.75" customHeight="1">
      <c r="A111" s="46"/>
      <c r="B111" s="47"/>
      <c r="C111" s="36" t="s">
        <v>770</v>
      </c>
      <c r="D111" s="34"/>
      <c r="E111" s="35"/>
      <c r="F111" s="35"/>
      <c r="G111" s="35"/>
      <c r="H111" s="45"/>
      <c r="I111" s="45"/>
      <c r="J111" s="45"/>
      <c r="K111" s="38"/>
      <c r="L111" s="45"/>
      <c r="M111" s="45"/>
      <c r="N111" s="45"/>
      <c r="O111" s="45"/>
      <c r="P111" s="45"/>
      <c r="Q111" s="148"/>
      <c r="R111" s="310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6"/>
    </row>
    <row r="112" spans="1:35" ht="12.75" customHeight="1">
      <c r="A112" s="46"/>
      <c r="B112" s="47"/>
      <c r="C112" s="36" t="s">
        <v>771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148"/>
      <c r="R112" s="310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6"/>
    </row>
    <row r="113" spans="1:35" ht="12.75" customHeight="1">
      <c r="A113" s="52"/>
      <c r="B113" s="53"/>
      <c r="C113" s="222"/>
      <c r="D113" s="40"/>
      <c r="E113" s="111"/>
      <c r="F113" s="41"/>
      <c r="G113" s="55"/>
      <c r="H113" s="55"/>
      <c r="I113" s="55"/>
      <c r="J113" s="55"/>
      <c r="K113" s="229"/>
      <c r="L113" s="55"/>
      <c r="M113" s="55"/>
      <c r="N113" s="55"/>
      <c r="O113" s="55"/>
      <c r="P113" s="55"/>
      <c r="Q113" s="463"/>
      <c r="R113" s="311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6"/>
    </row>
    <row r="114" spans="1:35" ht="12.75" customHeight="1">
      <c r="A114" s="46" t="s">
        <v>772</v>
      </c>
      <c r="B114" s="47">
        <v>382</v>
      </c>
      <c r="C114" s="71" t="s">
        <v>773</v>
      </c>
      <c r="D114" s="34">
        <v>312</v>
      </c>
      <c r="E114" s="72">
        <v>31043.54</v>
      </c>
      <c r="F114" s="72">
        <v>28339.72</v>
      </c>
      <c r="G114" s="72">
        <v>29172.67</v>
      </c>
      <c r="H114" s="72">
        <v>27774.62</v>
      </c>
      <c r="I114" s="72">
        <v>35782.769999999997</v>
      </c>
      <c r="J114" s="72">
        <v>25046.28</v>
      </c>
      <c r="K114" s="72">
        <v>30036.880000000001</v>
      </c>
      <c r="L114" s="72">
        <v>31692.71</v>
      </c>
      <c r="M114" s="72">
        <v>31570.400000000001</v>
      </c>
      <c r="N114" s="72">
        <v>33822.589999999997</v>
      </c>
      <c r="O114" s="72">
        <v>26826.14</v>
      </c>
      <c r="P114" s="72">
        <v>61127.87</v>
      </c>
      <c r="Q114" s="472">
        <f>SUM(E114:P114)</f>
        <v>392236.19</v>
      </c>
      <c r="R114" s="460">
        <f>AVERAGE(E114:P114)</f>
        <v>32686.3491666667</v>
      </c>
      <c r="S114" s="309">
        <f>+R114</f>
        <v>32686.3491666667</v>
      </c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6"/>
    </row>
    <row r="115" spans="1:35" ht="12.75" customHeight="1">
      <c r="A115" s="46"/>
      <c r="B115" s="47"/>
      <c r="C115" s="73" t="s">
        <v>774</v>
      </c>
      <c r="D115" s="74"/>
      <c r="E115" s="75" t="s">
        <v>372</v>
      </c>
      <c r="F115" s="75" t="s">
        <v>372</v>
      </c>
      <c r="G115" s="75" t="s">
        <v>372</v>
      </c>
      <c r="H115" s="75" t="s">
        <v>372</v>
      </c>
      <c r="I115" s="75">
        <v>394.17</v>
      </c>
      <c r="J115" s="75" t="s">
        <v>372</v>
      </c>
      <c r="K115" s="75" t="s">
        <v>372</v>
      </c>
      <c r="L115" s="75" t="s">
        <v>372</v>
      </c>
      <c r="M115" s="75" t="s">
        <v>372</v>
      </c>
      <c r="N115" s="75">
        <v>81.39</v>
      </c>
      <c r="O115" s="75" t="s">
        <v>372</v>
      </c>
      <c r="P115" s="75" t="s">
        <v>372</v>
      </c>
      <c r="Q115" s="462">
        <f>SUM(E115:P115)</f>
        <v>475.56</v>
      </c>
      <c r="R115" s="308">
        <f>+Q115/12</f>
        <v>39.630000000000003</v>
      </c>
      <c r="S115" s="125"/>
      <c r="T115" s="309">
        <f>+R115</f>
        <v>39.630000000000003</v>
      </c>
      <c r="U115" s="221">
        <f>+Q115</f>
        <v>475.56</v>
      </c>
      <c r="V115" s="125"/>
      <c r="W115" s="221" t="s">
        <v>372</v>
      </c>
      <c r="X115" s="125" t="s">
        <v>372</v>
      </c>
      <c r="Y115" s="125" t="s">
        <v>372</v>
      </c>
      <c r="Z115" s="112">
        <f>I115</f>
        <v>394.17</v>
      </c>
      <c r="AA115" s="125" t="s">
        <v>372</v>
      </c>
      <c r="AB115" s="125" t="s">
        <v>372</v>
      </c>
      <c r="AC115" s="125" t="s">
        <v>372</v>
      </c>
      <c r="AD115" s="125" t="s">
        <v>372</v>
      </c>
      <c r="AE115" s="112">
        <f>N115</f>
        <v>81.39</v>
      </c>
      <c r="AF115" s="125" t="s">
        <v>372</v>
      </c>
      <c r="AG115" s="125" t="s">
        <v>372</v>
      </c>
      <c r="AH115" s="125"/>
      <c r="AI115" s="126"/>
    </row>
    <row r="116" spans="1:35" ht="12.75" customHeight="1">
      <c r="A116" s="46"/>
      <c r="B116" s="47"/>
      <c r="C116" s="36" t="s">
        <v>678</v>
      </c>
      <c r="D116" s="34"/>
      <c r="E116" s="37">
        <f t="shared" ref="E116:Q116" si="8">E114/$D$114</f>
        <v>99.498525641025594</v>
      </c>
      <c r="F116" s="37">
        <f t="shared" si="8"/>
        <v>90.8324358974359</v>
      </c>
      <c r="G116" s="37">
        <f t="shared" si="8"/>
        <v>93.502147435897399</v>
      </c>
      <c r="H116" s="37">
        <f t="shared" si="8"/>
        <v>89.021217948717904</v>
      </c>
      <c r="I116" s="37">
        <f t="shared" si="8"/>
        <v>114.688365384615</v>
      </c>
      <c r="J116" s="37">
        <f t="shared" si="8"/>
        <v>80.276538461538493</v>
      </c>
      <c r="K116" s="37">
        <f t="shared" si="8"/>
        <v>96.272051282051294</v>
      </c>
      <c r="L116" s="37">
        <f t="shared" si="8"/>
        <v>101.579198717949</v>
      </c>
      <c r="M116" s="37">
        <f t="shared" si="8"/>
        <v>101.18717948717899</v>
      </c>
      <c r="N116" s="37">
        <f t="shared" si="8"/>
        <v>108.40573717948701</v>
      </c>
      <c r="O116" s="37">
        <f t="shared" si="8"/>
        <v>85.981217948717898</v>
      </c>
      <c r="P116" s="37">
        <f t="shared" si="8"/>
        <v>195.92266025641001</v>
      </c>
      <c r="Q116" s="462">
        <f t="shared" si="8"/>
        <v>1257.1672756410301</v>
      </c>
      <c r="R116" s="308">
        <f>+R114/D114</f>
        <v>104.763939636752</v>
      </c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6"/>
    </row>
    <row r="117" spans="1:35" ht="12.75" customHeight="1">
      <c r="A117" s="46"/>
      <c r="B117" s="47"/>
      <c r="C117" s="36" t="s">
        <v>775</v>
      </c>
      <c r="D117" s="34"/>
      <c r="E117" s="76"/>
      <c r="F117" s="76"/>
      <c r="G117" s="76"/>
      <c r="H117" s="76"/>
      <c r="I117" s="76" t="s">
        <v>776</v>
      </c>
      <c r="J117" s="76"/>
      <c r="K117" s="76"/>
      <c r="L117" s="76"/>
      <c r="M117" s="76"/>
      <c r="N117" s="76" t="s">
        <v>777</v>
      </c>
      <c r="O117" s="76"/>
      <c r="P117" s="76"/>
      <c r="Q117" s="177"/>
      <c r="R117" s="466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6"/>
    </row>
    <row r="118" spans="1:35" ht="12.75" customHeight="1">
      <c r="A118" s="46"/>
      <c r="B118" s="47"/>
      <c r="C118" s="36" t="s">
        <v>778</v>
      </c>
      <c r="D118" s="3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35"/>
      <c r="R118" s="310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6"/>
    </row>
    <row r="119" spans="1:35" ht="12.75" customHeight="1">
      <c r="A119" s="46"/>
      <c r="B119" s="47"/>
      <c r="C119" s="36" t="s">
        <v>678</v>
      </c>
      <c r="D119" s="3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35"/>
      <c r="R119" s="310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6"/>
    </row>
    <row r="120" spans="1:35" ht="12.75" customHeight="1">
      <c r="A120" s="46"/>
      <c r="B120" s="47"/>
      <c r="C120" s="36" t="s">
        <v>779</v>
      </c>
      <c r="D120" s="3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35"/>
      <c r="R120" s="310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6"/>
    </row>
    <row r="121" spans="1:35" ht="12.75" customHeight="1">
      <c r="A121" s="46" t="s">
        <v>780</v>
      </c>
      <c r="B121" s="47"/>
      <c r="C121" s="36" t="s">
        <v>781</v>
      </c>
      <c r="D121" s="34">
        <v>506</v>
      </c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35"/>
      <c r="R121" s="310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6"/>
    </row>
    <row r="122" spans="1:35" ht="90.75" customHeight="1">
      <c r="A122" s="52" t="s">
        <v>782</v>
      </c>
      <c r="B122" s="53"/>
      <c r="C122" s="67" t="s">
        <v>783</v>
      </c>
      <c r="D122" s="40"/>
      <c r="E122" s="82"/>
      <c r="F122" s="182"/>
      <c r="G122" s="82"/>
      <c r="H122" s="70"/>
      <c r="I122" s="70"/>
      <c r="J122" s="68"/>
      <c r="K122" s="70"/>
      <c r="L122" s="70"/>
      <c r="M122" s="70"/>
      <c r="N122" s="70"/>
      <c r="O122" s="70"/>
      <c r="P122" s="70"/>
      <c r="Q122" s="323"/>
      <c r="R122" s="306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6"/>
    </row>
    <row r="123" spans="1:35" ht="12.75" customHeight="1">
      <c r="A123" s="46" t="s">
        <v>784</v>
      </c>
      <c r="B123" s="43">
        <v>258</v>
      </c>
      <c r="C123" s="86" t="s">
        <v>576</v>
      </c>
      <c r="D123" s="183">
        <v>5677</v>
      </c>
      <c r="E123" s="174">
        <v>1760575.08</v>
      </c>
      <c r="F123" s="174">
        <v>1452658.09</v>
      </c>
      <c r="G123" s="174">
        <v>1686877.15</v>
      </c>
      <c r="H123" s="174">
        <v>1090919.99</v>
      </c>
      <c r="I123" s="174">
        <v>1354628.4</v>
      </c>
      <c r="J123" s="174">
        <v>1230326.68</v>
      </c>
      <c r="K123" s="174">
        <v>1767132.45</v>
      </c>
      <c r="L123" s="174">
        <v>1709843.8</v>
      </c>
      <c r="M123" s="174">
        <v>1676737.99</v>
      </c>
      <c r="N123" s="174">
        <v>2167719.42</v>
      </c>
      <c r="O123" s="174">
        <v>2027589.9</v>
      </c>
      <c r="P123" s="174">
        <v>2922453.99</v>
      </c>
      <c r="Q123" s="307">
        <f>SUM(E123:P123)</f>
        <v>20847462.940000001</v>
      </c>
      <c r="R123" s="460">
        <f>AVERAGE(E123:P123)</f>
        <v>1737288.5783333301</v>
      </c>
      <c r="S123" s="309">
        <f>+R123</f>
        <v>1737288.5783333301</v>
      </c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6"/>
    </row>
    <row r="124" spans="1:35" ht="12.75" customHeight="1">
      <c r="A124" s="46" t="s">
        <v>785</v>
      </c>
      <c r="B124" s="47"/>
      <c r="C124" s="1441" t="s">
        <v>786</v>
      </c>
      <c r="D124" s="1426"/>
      <c r="E124" s="184" t="s">
        <v>372</v>
      </c>
      <c r="F124" s="184" t="s">
        <v>372</v>
      </c>
      <c r="G124" s="184" t="s">
        <v>372</v>
      </c>
      <c r="H124" s="184" t="s">
        <v>372</v>
      </c>
      <c r="I124" s="184" t="s">
        <v>372</v>
      </c>
      <c r="J124" s="184" t="s">
        <v>372</v>
      </c>
      <c r="K124" s="184" t="s">
        <v>372</v>
      </c>
      <c r="L124" s="184" t="s">
        <v>372</v>
      </c>
      <c r="M124" s="184" t="s">
        <v>372</v>
      </c>
      <c r="N124" s="184" t="s">
        <v>372</v>
      </c>
      <c r="O124" s="184" t="s">
        <v>372</v>
      </c>
      <c r="P124" s="184">
        <v>5141.45</v>
      </c>
      <c r="Q124" s="280">
        <f>SUM(E124:P124)</f>
        <v>5141.45</v>
      </c>
      <c r="R124" s="308">
        <f>+Q124/12</f>
        <v>428.45416666666699</v>
      </c>
      <c r="S124" s="125"/>
      <c r="T124" s="309">
        <f>+R124</f>
        <v>428.45416666666699</v>
      </c>
      <c r="U124" s="221">
        <f>+Q124</f>
        <v>5141.45</v>
      </c>
      <c r="V124" s="125"/>
      <c r="W124" s="221" t="s">
        <v>372</v>
      </c>
      <c r="X124" s="125" t="s">
        <v>372</v>
      </c>
      <c r="Y124" s="125" t="s">
        <v>372</v>
      </c>
      <c r="Z124" s="125" t="s">
        <v>372</v>
      </c>
      <c r="AA124" s="125" t="s">
        <v>372</v>
      </c>
      <c r="AB124" s="125" t="s">
        <v>372</v>
      </c>
      <c r="AC124" s="125" t="s">
        <v>372</v>
      </c>
      <c r="AD124" s="125" t="s">
        <v>372</v>
      </c>
      <c r="AE124" s="125" t="s">
        <v>372</v>
      </c>
      <c r="AF124" s="125" t="s">
        <v>372</v>
      </c>
      <c r="AG124" s="221">
        <f>P124</f>
        <v>5141.45</v>
      </c>
      <c r="AH124" s="125"/>
      <c r="AI124" s="126"/>
    </row>
    <row r="125" spans="1:35" ht="12.75" customHeight="1">
      <c r="A125" s="46" t="s">
        <v>787</v>
      </c>
      <c r="B125" s="47"/>
      <c r="C125" s="36" t="s">
        <v>788</v>
      </c>
      <c r="D125" s="32"/>
      <c r="E125" s="118">
        <f t="shared" ref="E125:Q125" si="9">E123/$D$123</f>
        <v>310.12419940109203</v>
      </c>
      <c r="F125" s="118">
        <f t="shared" si="9"/>
        <v>255.88481416241001</v>
      </c>
      <c r="G125" s="119">
        <f t="shared" si="9"/>
        <v>297.142355117139</v>
      </c>
      <c r="H125" s="118">
        <f t="shared" si="9"/>
        <v>192.164874053197</v>
      </c>
      <c r="I125" s="118">
        <f t="shared" si="9"/>
        <v>238.61694556984301</v>
      </c>
      <c r="J125" s="118">
        <f t="shared" si="9"/>
        <v>216.721275321473</v>
      </c>
      <c r="K125" s="118">
        <f t="shared" si="9"/>
        <v>311.27927602607002</v>
      </c>
      <c r="L125" s="118">
        <f t="shared" si="9"/>
        <v>301.18791615289803</v>
      </c>
      <c r="M125" s="118">
        <f t="shared" si="9"/>
        <v>295.35634842346298</v>
      </c>
      <c r="N125" s="118">
        <f t="shared" si="9"/>
        <v>381.84242029240801</v>
      </c>
      <c r="O125" s="118">
        <f t="shared" si="9"/>
        <v>357.15869297163999</v>
      </c>
      <c r="P125" s="118">
        <f t="shared" si="9"/>
        <v>514.78844283952799</v>
      </c>
      <c r="Q125" s="148">
        <f t="shared" si="9"/>
        <v>3672.26756033116</v>
      </c>
      <c r="R125" s="308">
        <f>+R123/D123</f>
        <v>306.02229669426299</v>
      </c>
      <c r="S125" s="125"/>
      <c r="T125" s="309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6"/>
    </row>
    <row r="126" spans="1:35" ht="12.75" customHeight="1">
      <c r="A126" s="46"/>
      <c r="B126" s="47"/>
      <c r="C126" s="36" t="s">
        <v>789</v>
      </c>
      <c r="D126" s="32"/>
      <c r="E126" s="185"/>
      <c r="F126" s="76"/>
      <c r="G126" s="185"/>
      <c r="H126" s="76"/>
      <c r="I126" s="185"/>
      <c r="J126" s="76"/>
      <c r="K126" s="185"/>
      <c r="L126" s="76"/>
      <c r="M126" s="120"/>
      <c r="N126" s="185"/>
      <c r="O126" s="120"/>
      <c r="P126" s="185" t="s">
        <v>790</v>
      </c>
      <c r="Q126" s="185"/>
      <c r="R126" s="304"/>
      <c r="S126" s="125"/>
      <c r="T126" s="309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6"/>
    </row>
    <row r="127" spans="1:35" ht="12.75" customHeight="1">
      <c r="A127" s="46"/>
      <c r="B127" s="47"/>
      <c r="C127" s="36" t="s">
        <v>791</v>
      </c>
      <c r="D127" s="32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310"/>
      <c r="S127" s="125"/>
      <c r="T127" s="309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6"/>
    </row>
    <row r="128" spans="1:35" ht="12.75" customHeight="1">
      <c r="A128" s="46"/>
      <c r="B128" s="47"/>
      <c r="C128" s="36" t="s">
        <v>788</v>
      </c>
      <c r="D128" s="32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466"/>
      <c r="S128" s="125"/>
      <c r="T128" s="309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6"/>
    </row>
    <row r="129" spans="1:35" ht="12.75" customHeight="1">
      <c r="A129" s="46"/>
      <c r="B129" s="47"/>
      <c r="C129" s="36" t="s">
        <v>792</v>
      </c>
      <c r="D129" s="32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466"/>
      <c r="S129" s="125"/>
      <c r="T129" s="309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6"/>
    </row>
    <row r="130" spans="1:35" ht="12.75" customHeight="1">
      <c r="A130" s="46" t="s">
        <v>793</v>
      </c>
      <c r="B130" s="47"/>
      <c r="C130" s="187" t="s">
        <v>794</v>
      </c>
      <c r="D130" s="34"/>
      <c r="E130" s="188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466"/>
      <c r="S130" s="125"/>
      <c r="T130" s="309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6"/>
    </row>
    <row r="131" spans="1:35" ht="51.75" customHeight="1">
      <c r="A131" s="52"/>
      <c r="B131" s="53"/>
      <c r="C131" s="67" t="s">
        <v>795</v>
      </c>
      <c r="D131" s="66"/>
      <c r="E131" s="189"/>
      <c r="F131" s="189" t="s">
        <v>656</v>
      </c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306"/>
      <c r="S131" s="125"/>
      <c r="T131" s="309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6"/>
    </row>
    <row r="132" spans="1:35" ht="12.75" customHeight="1">
      <c r="A132" s="42" t="s">
        <v>623</v>
      </c>
      <c r="B132" s="43"/>
      <c r="C132" s="190" t="s">
        <v>796</v>
      </c>
      <c r="D132" s="29">
        <v>1533</v>
      </c>
      <c r="E132" s="191">
        <v>35187.71</v>
      </c>
      <c r="F132" s="191">
        <v>30526.44</v>
      </c>
      <c r="G132" s="191">
        <v>30637.24</v>
      </c>
      <c r="H132" s="191">
        <v>31774.45</v>
      </c>
      <c r="I132" s="191">
        <v>35259.379999999997</v>
      </c>
      <c r="J132" s="191">
        <v>44502.38</v>
      </c>
      <c r="K132" s="191">
        <v>22918.68</v>
      </c>
      <c r="L132" s="191">
        <v>44669.38</v>
      </c>
      <c r="M132" s="191">
        <v>30082.55</v>
      </c>
      <c r="N132" s="191">
        <v>42517.3</v>
      </c>
      <c r="O132" s="191">
        <v>31832.65</v>
      </c>
      <c r="P132" s="191">
        <v>42991.82</v>
      </c>
      <c r="Q132" s="280">
        <f>SUM(E132:P132)</f>
        <v>422899.98</v>
      </c>
      <c r="R132" s="460">
        <f>AVERAGE(E132:P132)</f>
        <v>35241.665000000001</v>
      </c>
      <c r="S132" s="309">
        <f>+R132</f>
        <v>35241.665000000001</v>
      </c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6"/>
    </row>
    <row r="133" spans="1:35" ht="12.75" customHeight="1">
      <c r="A133" s="46"/>
      <c r="B133" s="47"/>
      <c r="C133" s="192" t="s">
        <v>797</v>
      </c>
      <c r="D133" s="34"/>
      <c r="E133" s="144" t="s">
        <v>372</v>
      </c>
      <c r="F133" s="144" t="s">
        <v>372</v>
      </c>
      <c r="G133" s="144" t="s">
        <v>372</v>
      </c>
      <c r="H133" s="144" t="s">
        <v>372</v>
      </c>
      <c r="I133" s="144" t="s">
        <v>372</v>
      </c>
      <c r="J133" s="144" t="s">
        <v>372</v>
      </c>
      <c r="K133" s="144" t="s">
        <v>372</v>
      </c>
      <c r="L133" s="144" t="s">
        <v>372</v>
      </c>
      <c r="M133" s="144" t="s">
        <v>372</v>
      </c>
      <c r="N133" s="144" t="s">
        <v>372</v>
      </c>
      <c r="O133" s="144" t="s">
        <v>372</v>
      </c>
      <c r="P133" s="144" t="s">
        <v>372</v>
      </c>
      <c r="Q133" s="462">
        <f>SUM(E133:P133)</f>
        <v>0</v>
      </c>
      <c r="R133" s="308">
        <f>+Q133/12</f>
        <v>0</v>
      </c>
      <c r="S133" s="125"/>
      <c r="T133" s="309">
        <f>+R133</f>
        <v>0</v>
      </c>
      <c r="U133" s="221">
        <f>+Q133</f>
        <v>0</v>
      </c>
      <c r="V133" s="125"/>
      <c r="W133" s="221" t="s">
        <v>372</v>
      </c>
      <c r="X133" s="125" t="s">
        <v>372</v>
      </c>
      <c r="Y133" s="125" t="s">
        <v>372</v>
      </c>
      <c r="Z133" s="125" t="s">
        <v>372</v>
      </c>
      <c r="AA133" s="125" t="s">
        <v>372</v>
      </c>
      <c r="AB133" s="125" t="s">
        <v>372</v>
      </c>
      <c r="AC133" s="125" t="s">
        <v>372</v>
      </c>
      <c r="AD133" s="125" t="s">
        <v>372</v>
      </c>
      <c r="AE133" s="125" t="s">
        <v>372</v>
      </c>
      <c r="AF133" s="125" t="s">
        <v>372</v>
      </c>
      <c r="AG133" s="125" t="s">
        <v>372</v>
      </c>
      <c r="AH133" s="125"/>
      <c r="AI133" s="126"/>
    </row>
    <row r="134" spans="1:35" ht="12.75" customHeight="1">
      <c r="A134" s="46"/>
      <c r="B134" s="47"/>
      <c r="C134" s="193" t="s">
        <v>798</v>
      </c>
      <c r="D134" s="34"/>
      <c r="E134" s="49">
        <f t="shared" ref="E134:Q134" si="10">E132/$D$132</f>
        <v>22.953496412263501</v>
      </c>
      <c r="F134" s="49">
        <f t="shared" si="10"/>
        <v>19.912876712328799</v>
      </c>
      <c r="G134" s="49">
        <f t="shared" si="10"/>
        <v>19.985153294194401</v>
      </c>
      <c r="H134" s="49">
        <f t="shared" si="10"/>
        <v>20.726973255055398</v>
      </c>
      <c r="I134" s="49">
        <f t="shared" si="10"/>
        <v>23.000247879973902</v>
      </c>
      <c r="J134" s="49">
        <f t="shared" si="10"/>
        <v>29.0296020874103</v>
      </c>
      <c r="K134" s="49">
        <f t="shared" si="10"/>
        <v>14.9502152641879</v>
      </c>
      <c r="L134" s="49">
        <f t="shared" si="10"/>
        <v>29.138538812785399</v>
      </c>
      <c r="M134" s="49">
        <f t="shared" si="10"/>
        <v>19.623320287018899</v>
      </c>
      <c r="N134" s="49">
        <f t="shared" si="10"/>
        <v>27.734703196346999</v>
      </c>
      <c r="O134" s="49">
        <f t="shared" si="10"/>
        <v>20.764938030006501</v>
      </c>
      <c r="P134" s="49">
        <f t="shared" si="10"/>
        <v>28.044240052185302</v>
      </c>
      <c r="Q134" s="462">
        <f t="shared" si="10"/>
        <v>275.86430528375701</v>
      </c>
      <c r="R134" s="308">
        <f>+R132/D132</f>
        <v>22.988692106979801</v>
      </c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6"/>
    </row>
    <row r="135" spans="1:35" ht="12.75" customHeight="1">
      <c r="A135" s="46"/>
      <c r="B135" s="47"/>
      <c r="C135" s="193" t="s">
        <v>799</v>
      </c>
      <c r="D135" s="3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35"/>
      <c r="P135" s="35"/>
      <c r="Q135" s="35"/>
      <c r="R135" s="310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6"/>
    </row>
    <row r="136" spans="1:35" ht="12.75" customHeight="1">
      <c r="A136" s="46"/>
      <c r="B136" s="47"/>
      <c r="C136" s="193" t="s">
        <v>800</v>
      </c>
      <c r="D136" s="3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35"/>
      <c r="P136" s="35"/>
      <c r="Q136" s="35"/>
      <c r="R136" s="310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6"/>
    </row>
    <row r="137" spans="1:35" ht="12.75" customHeight="1">
      <c r="A137" s="46"/>
      <c r="B137" s="47"/>
      <c r="C137" s="193"/>
      <c r="D137" s="3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35"/>
      <c r="P137" s="35"/>
      <c r="Q137" s="35"/>
      <c r="R137" s="310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6"/>
    </row>
    <row r="138" spans="1:35" ht="12.75" customHeight="1">
      <c r="A138" s="46"/>
      <c r="B138" s="47"/>
      <c r="C138" s="192" t="s">
        <v>801</v>
      </c>
      <c r="D138" s="3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35"/>
      <c r="P138" s="35"/>
      <c r="Q138" s="35"/>
      <c r="R138" s="310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6"/>
    </row>
    <row r="139" spans="1:35" ht="12.75" customHeight="1">
      <c r="A139" s="46"/>
      <c r="B139" s="47"/>
      <c r="C139" s="193" t="s">
        <v>802</v>
      </c>
      <c r="D139" s="3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35"/>
      <c r="P139" s="35"/>
      <c r="Q139" s="35"/>
      <c r="R139" s="310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6"/>
    </row>
    <row r="140" spans="1:35" ht="15" customHeight="1">
      <c r="A140" s="46"/>
      <c r="B140" s="47"/>
      <c r="C140" s="1442" t="s">
        <v>803</v>
      </c>
      <c r="D140" s="1401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35"/>
      <c r="P140" s="35"/>
      <c r="Q140" s="35"/>
      <c r="R140" s="310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6"/>
    </row>
    <row r="141" spans="1:35" ht="12.75" customHeight="1">
      <c r="A141" s="46"/>
      <c r="B141" s="47"/>
      <c r="C141" s="193" t="s">
        <v>804</v>
      </c>
      <c r="D141" s="34"/>
      <c r="E141" s="185"/>
      <c r="F141" s="76"/>
      <c r="G141" s="76"/>
      <c r="H141" s="76"/>
      <c r="I141" s="76"/>
      <c r="J141" s="76"/>
      <c r="K141" s="76"/>
      <c r="L141" s="76"/>
      <c r="M141" s="76"/>
      <c r="N141" s="76"/>
      <c r="O141" s="198"/>
      <c r="P141" s="198"/>
      <c r="Q141" s="177"/>
      <c r="R141" s="476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6"/>
    </row>
    <row r="142" spans="1:35" ht="12.75" customHeight="1">
      <c r="A142" s="46"/>
      <c r="B142" s="47"/>
      <c r="C142" s="193" t="s">
        <v>805</v>
      </c>
      <c r="D142" s="3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35"/>
      <c r="P142" s="35"/>
      <c r="Q142" s="35"/>
      <c r="R142" s="466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6"/>
    </row>
    <row r="143" spans="1:35" ht="12.75" customHeight="1">
      <c r="A143" s="46"/>
      <c r="B143" s="47"/>
      <c r="C143" s="193" t="s">
        <v>806</v>
      </c>
      <c r="D143" s="3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35"/>
      <c r="P143" s="35"/>
      <c r="Q143" s="35"/>
      <c r="R143" s="310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6"/>
    </row>
    <row r="144" spans="1:35" ht="12.75" customHeight="1">
      <c r="A144" s="46"/>
      <c r="B144" s="47"/>
      <c r="C144" s="193" t="s">
        <v>807</v>
      </c>
      <c r="D144" s="3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35"/>
      <c r="P144" s="35"/>
      <c r="Q144" s="35"/>
      <c r="R144" s="477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6"/>
    </row>
    <row r="145" spans="1:35" ht="12.75" customHeight="1">
      <c r="A145" s="46"/>
      <c r="B145" s="47"/>
      <c r="C145" s="193" t="s">
        <v>808</v>
      </c>
      <c r="D145" s="34"/>
      <c r="E145" s="186"/>
      <c r="F145" s="188"/>
      <c r="G145" s="188"/>
      <c r="H145" s="188"/>
      <c r="I145" s="188"/>
      <c r="J145" s="188"/>
      <c r="K145" s="188"/>
      <c r="L145" s="188"/>
      <c r="M145" s="188"/>
      <c r="N145" s="188"/>
      <c r="O145" s="35"/>
      <c r="P145" s="180"/>
      <c r="Q145" s="206"/>
      <c r="R145" s="310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6"/>
    </row>
    <row r="146" spans="1:35" ht="13.5" customHeight="1">
      <c r="A146" s="52"/>
      <c r="B146" s="53"/>
      <c r="C146" s="194"/>
      <c r="D146" s="40"/>
      <c r="E146" s="189"/>
      <c r="F146" s="195"/>
      <c r="G146" s="195"/>
      <c r="H146" s="189"/>
      <c r="I146" s="189"/>
      <c r="J146" s="195"/>
      <c r="K146" s="195"/>
      <c r="L146" s="195"/>
      <c r="M146" s="195"/>
      <c r="N146" s="195"/>
      <c r="O146" s="181"/>
      <c r="P146" s="181"/>
      <c r="Q146" s="111"/>
      <c r="R146" s="311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6"/>
    </row>
    <row r="147" spans="1:35" ht="12.75" customHeight="1">
      <c r="A147" s="46" t="s">
        <v>584</v>
      </c>
      <c r="B147" s="47">
        <v>549</v>
      </c>
      <c r="C147" s="588" t="s">
        <v>809</v>
      </c>
      <c r="D147" s="58">
        <v>592</v>
      </c>
      <c r="E147" s="38">
        <v>79798.720000000001</v>
      </c>
      <c r="F147" s="38">
        <v>75567.75</v>
      </c>
      <c r="G147" s="38">
        <v>30791.1</v>
      </c>
      <c r="H147" s="106">
        <v>90839.74</v>
      </c>
      <c r="I147" s="210"/>
      <c r="J147" s="120"/>
      <c r="K147" s="120"/>
      <c r="L147" s="120"/>
      <c r="M147" s="120"/>
      <c r="N147" s="120"/>
      <c r="O147" s="120"/>
      <c r="P147" s="76"/>
      <c r="Q147" s="467">
        <f>SUM(E147:P147)</f>
        <v>276997.31</v>
      </c>
      <c r="R147" s="460">
        <f>AVERAGE(E147:P147)</f>
        <v>69249.327499999999</v>
      </c>
      <c r="S147" s="309">
        <f>+R147</f>
        <v>69249.327499999999</v>
      </c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6"/>
    </row>
    <row r="148" spans="1:35" ht="12.75" customHeight="1">
      <c r="A148" s="46"/>
      <c r="B148" s="47"/>
      <c r="C148" s="73" t="s">
        <v>810</v>
      </c>
      <c r="D148" s="34"/>
      <c r="E148" s="38" t="s">
        <v>372</v>
      </c>
      <c r="F148" s="38" t="s">
        <v>372</v>
      </c>
      <c r="G148" s="38" t="s">
        <v>372</v>
      </c>
      <c r="H148" s="106" t="s">
        <v>372</v>
      </c>
      <c r="I148" s="210"/>
      <c r="J148" s="120"/>
      <c r="K148" s="120"/>
      <c r="L148" s="120"/>
      <c r="M148" s="120"/>
      <c r="N148" s="120"/>
      <c r="O148" s="120"/>
      <c r="P148" s="76"/>
      <c r="Q148" s="461">
        <f>SUM(E148:P148)</f>
        <v>0</v>
      </c>
      <c r="R148" s="308">
        <f>Q148/4</f>
        <v>0</v>
      </c>
      <c r="S148" s="125"/>
      <c r="T148" s="309">
        <f>+R148</f>
        <v>0</v>
      </c>
      <c r="U148" s="221">
        <f>+Q148</f>
        <v>0</v>
      </c>
      <c r="V148" s="125"/>
      <c r="W148" s="221" t="s">
        <v>372</v>
      </c>
      <c r="X148" s="125" t="s">
        <v>372</v>
      </c>
      <c r="Y148" s="125" t="s">
        <v>372</v>
      </c>
      <c r="Z148" s="125" t="s">
        <v>372</v>
      </c>
      <c r="AA148" s="125" t="s">
        <v>372</v>
      </c>
      <c r="AB148" s="125" t="s">
        <v>372</v>
      </c>
      <c r="AC148" s="125" t="s">
        <v>372</v>
      </c>
      <c r="AD148" s="125" t="s">
        <v>372</v>
      </c>
      <c r="AE148" s="125" t="s">
        <v>372</v>
      </c>
      <c r="AF148" s="125" t="s">
        <v>372</v>
      </c>
      <c r="AG148" s="125" t="s">
        <v>372</v>
      </c>
      <c r="AH148" s="125"/>
      <c r="AI148" s="126"/>
    </row>
    <row r="149" spans="1:35" ht="12.75" customHeight="1">
      <c r="A149" s="46"/>
      <c r="B149" s="47"/>
      <c r="C149" s="36" t="s">
        <v>811</v>
      </c>
      <c r="D149" s="34"/>
      <c r="E149" s="118">
        <f>E147/$D$147</f>
        <v>134.79513513513501</v>
      </c>
      <c r="F149" s="118">
        <f>F147/$D$147</f>
        <v>127.648226351351</v>
      </c>
      <c r="G149" s="118">
        <f>G147/$D$147</f>
        <v>52.011993243243197</v>
      </c>
      <c r="H149" s="110">
        <f>H147/$D$147</f>
        <v>153.445506756757</v>
      </c>
      <c r="I149" s="265"/>
      <c r="J149" s="106"/>
      <c r="K149" s="106"/>
      <c r="L149" s="106"/>
      <c r="M149" s="106"/>
      <c r="N149" s="106"/>
      <c r="O149" s="106"/>
      <c r="P149" s="38"/>
      <c r="Q149" s="461">
        <f>Q147/$D$147</f>
        <v>467.90086148648601</v>
      </c>
      <c r="R149" s="308">
        <f>+R147/D147</f>
        <v>116.975215371622</v>
      </c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6"/>
    </row>
    <row r="150" spans="1:35" ht="12.75" customHeight="1">
      <c r="A150" s="46"/>
      <c r="B150" s="47"/>
      <c r="C150" s="36" t="s">
        <v>812</v>
      </c>
      <c r="D150" s="34"/>
      <c r="E150" s="151"/>
      <c r="F150" s="18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177"/>
      <c r="R150" s="466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6"/>
    </row>
    <row r="151" spans="1:35" ht="15" customHeight="1">
      <c r="A151" s="31"/>
      <c r="B151" s="32"/>
      <c r="C151" s="192" t="s">
        <v>813</v>
      </c>
      <c r="D151" s="32"/>
      <c r="E151" s="144"/>
      <c r="F151" s="62" t="s">
        <v>656</v>
      </c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148"/>
      <c r="R151" s="310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6"/>
    </row>
    <row r="152" spans="1:35" ht="12.75" hidden="1" customHeight="1">
      <c r="A152" s="315" t="s">
        <v>780</v>
      </c>
      <c r="B152" s="32">
        <v>209</v>
      </c>
      <c r="C152" s="239" t="s">
        <v>814</v>
      </c>
      <c r="D152" s="32">
        <v>2336</v>
      </c>
      <c r="E152" s="62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148">
        <f>SUM(E152:P152)</f>
        <v>0</v>
      </c>
      <c r="R152" s="308">
        <v>0</v>
      </c>
      <c r="S152" s="309">
        <f>+R152</f>
        <v>0</v>
      </c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6"/>
    </row>
    <row r="153" spans="1:35" ht="12.75" hidden="1" customHeight="1">
      <c r="A153" s="315"/>
      <c r="B153" s="32"/>
      <c r="C153" s="589" t="s">
        <v>815</v>
      </c>
      <c r="D153" s="590"/>
      <c r="E153" s="60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148">
        <f>SUM(E153:P153)</f>
        <v>0</v>
      </c>
      <c r="R153" s="308">
        <v>0</v>
      </c>
      <c r="S153" s="125"/>
      <c r="T153" s="309">
        <f>+R153</f>
        <v>0</v>
      </c>
      <c r="U153" s="221">
        <f>+Q153</f>
        <v>0</v>
      </c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6"/>
    </row>
    <row r="154" spans="1:35" ht="12.75" hidden="1" customHeight="1">
      <c r="A154" s="315"/>
      <c r="B154" s="32"/>
      <c r="C154" s="330" t="s">
        <v>816</v>
      </c>
      <c r="D154" s="32"/>
      <c r="E154" s="118">
        <f>E152/$D$152</f>
        <v>0</v>
      </c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35">
        <f>Q152/$D$152</f>
        <v>0</v>
      </c>
      <c r="R154" s="308">
        <f>+R152/D152</f>
        <v>0</v>
      </c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6"/>
    </row>
    <row r="155" spans="1:35" ht="12.75" hidden="1" customHeight="1">
      <c r="A155" s="315"/>
      <c r="B155" s="32"/>
      <c r="C155" s="591" t="s">
        <v>817</v>
      </c>
      <c r="D155" s="3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148"/>
      <c r="R155" s="310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6"/>
    </row>
    <row r="156" spans="1:35" ht="12.75" hidden="1" customHeight="1">
      <c r="A156" s="228"/>
      <c r="B156" s="66"/>
      <c r="C156" s="592"/>
      <c r="D156" s="66"/>
      <c r="E156" s="62"/>
      <c r="F156" s="35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148"/>
      <c r="R156" s="310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6"/>
    </row>
    <row r="157" spans="1:35" ht="12.75" hidden="1" customHeight="1">
      <c r="A157" s="593" t="s">
        <v>818</v>
      </c>
      <c r="B157" s="27">
        <v>274</v>
      </c>
      <c r="C157" s="490" t="s">
        <v>819</v>
      </c>
      <c r="D157" s="27">
        <v>1517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95"/>
      <c r="P157" s="95"/>
      <c r="Q157" s="148">
        <f>SUM(E157:P157)</f>
        <v>0</v>
      </c>
      <c r="R157" s="308" t="e">
        <f>AVERAGE(E157:P157)</f>
        <v>#DIV/0!</v>
      </c>
      <c r="S157" s="309" t="e">
        <f>+R157</f>
        <v>#DIV/0!</v>
      </c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6"/>
    </row>
    <row r="158" spans="1:35" ht="12.75" hidden="1" customHeight="1">
      <c r="A158" s="315"/>
      <c r="B158" s="32"/>
      <c r="C158" s="594" t="s">
        <v>820</v>
      </c>
      <c r="D158" s="590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95"/>
      <c r="P158" s="95"/>
      <c r="Q158" s="148">
        <f>SUM(E158:P158)</f>
        <v>0</v>
      </c>
      <c r="R158" s="308">
        <f>+Q158/10</f>
        <v>0</v>
      </c>
      <c r="S158" s="125"/>
      <c r="T158" s="309">
        <f>+R158</f>
        <v>0</v>
      </c>
      <c r="U158" s="221">
        <f>+Q158</f>
        <v>0</v>
      </c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6"/>
    </row>
    <row r="159" spans="1:35" ht="12.75" hidden="1" customHeight="1">
      <c r="A159" s="315"/>
      <c r="B159" s="32"/>
      <c r="C159" s="330" t="s">
        <v>821</v>
      </c>
      <c r="D159" s="32"/>
      <c r="E159" s="118">
        <f t="shared" ref="E159:N159" si="11">E157/$D$157</f>
        <v>0</v>
      </c>
      <c r="F159" s="118">
        <f t="shared" si="11"/>
        <v>0</v>
      </c>
      <c r="G159" s="118">
        <f t="shared" si="11"/>
        <v>0</v>
      </c>
      <c r="H159" s="118">
        <f t="shared" si="11"/>
        <v>0</v>
      </c>
      <c r="I159" s="118">
        <f t="shared" si="11"/>
        <v>0</v>
      </c>
      <c r="J159" s="118">
        <f t="shared" si="11"/>
        <v>0</v>
      </c>
      <c r="K159" s="118">
        <f t="shared" si="11"/>
        <v>0</v>
      </c>
      <c r="L159" s="118">
        <f t="shared" si="11"/>
        <v>0</v>
      </c>
      <c r="M159" s="118">
        <f t="shared" si="11"/>
        <v>0</v>
      </c>
      <c r="N159" s="118">
        <f t="shared" si="11"/>
        <v>0</v>
      </c>
      <c r="O159" s="95"/>
      <c r="P159" s="95"/>
      <c r="Q159" s="148">
        <f>+Q157/D157</f>
        <v>0</v>
      </c>
      <c r="R159" s="308" t="e">
        <f>+R157/D157</f>
        <v>#DIV/0!</v>
      </c>
      <c r="S159" s="125"/>
      <c r="T159" s="125" t="s">
        <v>656</v>
      </c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6"/>
    </row>
    <row r="160" spans="1:35" ht="12.75" hidden="1" customHeight="1">
      <c r="A160" s="315"/>
      <c r="B160" s="32"/>
      <c r="C160" s="330" t="s">
        <v>685</v>
      </c>
      <c r="D160" s="32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148"/>
      <c r="R160" s="310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6"/>
    </row>
    <row r="161" spans="1:35" ht="12.75" hidden="1" customHeight="1">
      <c r="A161" s="315"/>
      <c r="B161" s="32"/>
      <c r="C161" s="330" t="s">
        <v>822</v>
      </c>
      <c r="D161" s="32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148"/>
      <c r="R161" s="310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6"/>
    </row>
    <row r="162" spans="1:35" ht="12.75" hidden="1" customHeight="1">
      <c r="A162" s="315"/>
      <c r="B162" s="32"/>
      <c r="C162" s="330" t="s">
        <v>823</v>
      </c>
      <c r="D162" s="32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148"/>
      <c r="R162" s="310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6"/>
    </row>
    <row r="163" spans="1:35" ht="12.75" hidden="1" customHeight="1">
      <c r="A163" s="315"/>
      <c r="B163" s="32"/>
      <c r="C163" s="595"/>
      <c r="D163" s="32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148"/>
      <c r="R163" s="310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6"/>
    </row>
    <row r="164" spans="1:35" ht="12.75" hidden="1" customHeight="1">
      <c r="A164" s="315"/>
      <c r="B164" s="32"/>
      <c r="C164" s="595"/>
      <c r="D164" s="32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148"/>
      <c r="R164" s="310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6"/>
    </row>
    <row r="165" spans="1:35" ht="12.75" customHeight="1">
      <c r="A165" s="46"/>
      <c r="B165" s="47"/>
      <c r="C165" s="36" t="s">
        <v>824</v>
      </c>
      <c r="D165" s="34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148"/>
      <c r="R165" s="310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6"/>
    </row>
    <row r="166" spans="1:35" ht="12.75" customHeight="1">
      <c r="A166" s="46"/>
      <c r="B166" s="47"/>
      <c r="C166" s="36" t="s">
        <v>825</v>
      </c>
      <c r="D166" s="34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148"/>
      <c r="R166" s="310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6"/>
    </row>
    <row r="167" spans="1:35" ht="12.75" customHeight="1">
      <c r="A167" s="46"/>
      <c r="B167" s="47"/>
      <c r="C167" s="36" t="s">
        <v>826</v>
      </c>
      <c r="D167" s="34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148"/>
      <c r="R167" s="310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6"/>
    </row>
    <row r="168" spans="1:35" ht="12.75" customHeight="1">
      <c r="A168" s="46"/>
      <c r="B168" s="47"/>
      <c r="C168" s="36" t="s">
        <v>827</v>
      </c>
      <c r="D168" s="34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148"/>
      <c r="R168" s="310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6"/>
    </row>
    <row r="169" spans="1:35" ht="12.75" customHeight="1">
      <c r="A169" s="46"/>
      <c r="B169" s="47"/>
      <c r="C169" s="33" t="s">
        <v>828</v>
      </c>
      <c r="D169" s="34"/>
      <c r="E169" s="287"/>
      <c r="F169" s="287"/>
      <c r="G169" s="287"/>
      <c r="H169" s="287"/>
      <c r="I169" s="287"/>
      <c r="J169" s="287"/>
      <c r="K169" s="287"/>
      <c r="L169" s="287"/>
      <c r="M169" s="287"/>
      <c r="N169" s="287"/>
      <c r="O169" s="287"/>
      <c r="P169" s="287"/>
      <c r="Q169" s="326"/>
      <c r="R169" s="466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6"/>
    </row>
    <row r="170" spans="1:35" ht="12.75" customHeight="1">
      <c r="A170" s="52"/>
      <c r="B170" s="170"/>
      <c r="C170" s="596"/>
      <c r="D170" s="40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05"/>
      <c r="R170" s="306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6"/>
    </row>
    <row r="171" spans="1:35" ht="12.75" customHeight="1">
      <c r="A171" s="46" t="s">
        <v>829</v>
      </c>
      <c r="B171" s="47">
        <v>814</v>
      </c>
      <c r="C171" s="57" t="s">
        <v>830</v>
      </c>
      <c r="D171" s="58">
        <v>491</v>
      </c>
      <c r="E171" s="45">
        <v>13962.38</v>
      </c>
      <c r="F171" s="45">
        <v>13964.53</v>
      </c>
      <c r="G171" s="45">
        <v>10556.92</v>
      </c>
      <c r="H171" s="45">
        <v>10909.21</v>
      </c>
      <c r="I171" s="108">
        <v>10387.08</v>
      </c>
      <c r="J171" s="45">
        <v>13920.67</v>
      </c>
      <c r="K171" s="45">
        <v>13465.6</v>
      </c>
      <c r="L171" s="45">
        <v>10617.12</v>
      </c>
      <c r="M171" s="45">
        <v>11083.38</v>
      </c>
      <c r="N171" s="45">
        <v>12551.05</v>
      </c>
      <c r="O171" s="45">
        <v>9049.67</v>
      </c>
      <c r="P171" s="45">
        <v>19249.990000000002</v>
      </c>
      <c r="Q171" s="467">
        <f>SUM(E171:P171)</f>
        <v>149717.6</v>
      </c>
      <c r="R171" s="460">
        <f>AVERAGE(E171:P171)</f>
        <v>12476.4666666667</v>
      </c>
      <c r="S171" s="309">
        <f>+R171</f>
        <v>12476.4666666667</v>
      </c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6"/>
    </row>
    <row r="172" spans="1:35" ht="12.75" customHeight="1">
      <c r="A172" s="46"/>
      <c r="B172" s="47"/>
      <c r="C172" s="36" t="s">
        <v>831</v>
      </c>
      <c r="D172" s="74"/>
      <c r="E172" s="35" t="s">
        <v>372</v>
      </c>
      <c r="F172" s="35" t="s">
        <v>372</v>
      </c>
      <c r="G172" s="35" t="s">
        <v>372</v>
      </c>
      <c r="H172" s="35" t="s">
        <v>372</v>
      </c>
      <c r="I172" s="104" t="s">
        <v>372</v>
      </c>
      <c r="J172" s="35" t="s">
        <v>372</v>
      </c>
      <c r="K172" s="35" t="s">
        <v>372</v>
      </c>
      <c r="L172" s="35" t="s">
        <v>372</v>
      </c>
      <c r="M172" s="35" t="s">
        <v>372</v>
      </c>
      <c r="N172" s="35" t="s">
        <v>372</v>
      </c>
      <c r="O172" s="35" t="s">
        <v>372</v>
      </c>
      <c r="P172" s="35" t="s">
        <v>372</v>
      </c>
      <c r="Q172" s="461">
        <f>SUM(E172:P172)</f>
        <v>0</v>
      </c>
      <c r="R172" s="308">
        <f>Q172/12</f>
        <v>0</v>
      </c>
      <c r="S172" s="125"/>
      <c r="T172" s="309">
        <f>+R172</f>
        <v>0</v>
      </c>
      <c r="U172" s="221">
        <f>+Q172</f>
        <v>0</v>
      </c>
      <c r="V172" s="125"/>
      <c r="W172" s="221" t="s">
        <v>372</v>
      </c>
      <c r="X172" s="125" t="s">
        <v>372</v>
      </c>
      <c r="Y172" s="125" t="s">
        <v>372</v>
      </c>
      <c r="Z172" s="125" t="s">
        <v>372</v>
      </c>
      <c r="AA172" s="125" t="s">
        <v>372</v>
      </c>
      <c r="AB172" s="125" t="s">
        <v>372</v>
      </c>
      <c r="AC172" s="125" t="s">
        <v>372</v>
      </c>
      <c r="AD172" s="125" t="s">
        <v>372</v>
      </c>
      <c r="AE172" s="125" t="s">
        <v>372</v>
      </c>
      <c r="AF172" s="125" t="s">
        <v>372</v>
      </c>
      <c r="AG172" s="125" t="s">
        <v>372</v>
      </c>
      <c r="AH172" s="125"/>
      <c r="AI172" s="126"/>
    </row>
    <row r="173" spans="1:35" ht="12.75" customHeight="1">
      <c r="A173" s="46"/>
      <c r="B173" s="47"/>
      <c r="C173" s="36" t="s">
        <v>832</v>
      </c>
      <c r="D173" s="32"/>
      <c r="E173" s="118">
        <f t="shared" ref="E173:Q173" si="12">E171/$D$171</f>
        <v>28.436619144602901</v>
      </c>
      <c r="F173" s="118">
        <f t="shared" si="12"/>
        <v>28.440997963340099</v>
      </c>
      <c r="G173" s="118">
        <f t="shared" si="12"/>
        <v>21.500855397148701</v>
      </c>
      <c r="H173" s="118">
        <f t="shared" si="12"/>
        <v>22.218350305499001</v>
      </c>
      <c r="I173" s="110">
        <f t="shared" si="12"/>
        <v>21.154949083503102</v>
      </c>
      <c r="J173" s="110">
        <f t="shared" si="12"/>
        <v>28.351670061099799</v>
      </c>
      <c r="K173" s="110">
        <f t="shared" si="12"/>
        <v>27.424847250509199</v>
      </c>
      <c r="L173" s="110">
        <f t="shared" si="12"/>
        <v>21.623462321792299</v>
      </c>
      <c r="M173" s="110">
        <f t="shared" si="12"/>
        <v>22.573075356415501</v>
      </c>
      <c r="N173" s="110">
        <f t="shared" si="12"/>
        <v>25.562219959266798</v>
      </c>
      <c r="O173" s="110">
        <f t="shared" si="12"/>
        <v>18.431099796333999</v>
      </c>
      <c r="P173" s="118">
        <f t="shared" si="12"/>
        <v>39.205682281059097</v>
      </c>
      <c r="Q173" s="461">
        <f t="shared" si="12"/>
        <v>304.92382892056997</v>
      </c>
      <c r="R173" s="308">
        <f>+R171/D171</f>
        <v>25.410319076714199</v>
      </c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6"/>
    </row>
    <row r="174" spans="1:35" ht="12.75" customHeight="1">
      <c r="A174" s="46"/>
      <c r="B174" s="47"/>
      <c r="C174" s="36" t="s">
        <v>833</v>
      </c>
      <c r="D174" s="34"/>
      <c r="E174" s="35" t="s">
        <v>834</v>
      </c>
      <c r="F174" s="35" t="s">
        <v>835</v>
      </c>
      <c r="G174" s="35" t="s">
        <v>836</v>
      </c>
      <c r="H174" s="35" t="s">
        <v>837</v>
      </c>
      <c r="I174" s="35" t="s">
        <v>838</v>
      </c>
      <c r="J174" s="179" t="s">
        <v>839</v>
      </c>
      <c r="K174" s="179" t="s">
        <v>840</v>
      </c>
      <c r="L174" s="179" t="s">
        <v>841</v>
      </c>
      <c r="M174" s="179" t="s">
        <v>842</v>
      </c>
      <c r="N174" s="179" t="s">
        <v>843</v>
      </c>
      <c r="O174" s="179" t="s">
        <v>844</v>
      </c>
      <c r="P174" s="179" t="s">
        <v>845</v>
      </c>
      <c r="Q174" s="148"/>
      <c r="R174" s="310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6"/>
    </row>
    <row r="175" spans="1:35" ht="12.75" customHeight="1">
      <c r="A175" s="46"/>
      <c r="B175" s="47"/>
      <c r="C175" s="36" t="s">
        <v>846</v>
      </c>
      <c r="D175" s="34"/>
      <c r="E175" s="45"/>
      <c r="F175" s="45"/>
      <c r="G175" s="45"/>
      <c r="H175" s="45"/>
      <c r="I175" s="45"/>
      <c r="J175" s="35"/>
      <c r="K175" s="35"/>
      <c r="L175" s="35"/>
      <c r="M175" s="35"/>
      <c r="N175" s="35"/>
      <c r="O175" s="35"/>
      <c r="P175" s="35"/>
      <c r="Q175" s="148"/>
      <c r="R175" s="310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6"/>
    </row>
    <row r="176" spans="1:35" ht="12.75" customHeight="1">
      <c r="A176" s="46"/>
      <c r="B176" s="47"/>
      <c r="C176" s="36" t="s">
        <v>847</v>
      </c>
      <c r="D176" s="32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148"/>
      <c r="R176" s="310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6"/>
    </row>
    <row r="177" spans="1:35" ht="105.75" customHeight="1">
      <c r="A177" s="39"/>
      <c r="B177" s="170"/>
      <c r="C177" s="67" t="s">
        <v>848</v>
      </c>
      <c r="D177" s="40"/>
      <c r="E177" s="41"/>
      <c r="F177" s="41"/>
      <c r="G177" s="181"/>
      <c r="H177" s="41"/>
      <c r="I177" s="181"/>
      <c r="J177" s="41"/>
      <c r="K177" s="41"/>
      <c r="L177" s="181"/>
      <c r="M177" s="41"/>
      <c r="N177" s="181"/>
      <c r="O177" s="181"/>
      <c r="P177" s="181"/>
      <c r="Q177" s="463"/>
      <c r="R177" s="311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6"/>
    </row>
    <row r="178" spans="1:35" ht="12.75" customHeight="1">
      <c r="A178" s="46" t="s">
        <v>849</v>
      </c>
      <c r="B178" s="47">
        <v>822</v>
      </c>
      <c r="C178" s="196" t="s">
        <v>850</v>
      </c>
      <c r="D178" s="29">
        <v>807</v>
      </c>
      <c r="E178" s="45">
        <v>59308.78</v>
      </c>
      <c r="F178" s="45">
        <v>64077.26</v>
      </c>
      <c r="G178" s="45">
        <v>54115.43</v>
      </c>
      <c r="H178" s="45">
        <v>62983.15</v>
      </c>
      <c r="I178" s="45">
        <v>57503.59</v>
      </c>
      <c r="J178" s="45">
        <v>54579.26</v>
      </c>
      <c r="K178" s="45">
        <v>64129.599999999999</v>
      </c>
      <c r="L178" s="30">
        <v>62876</v>
      </c>
      <c r="M178" s="30">
        <v>62291.65</v>
      </c>
      <c r="N178" s="30">
        <v>61940.81</v>
      </c>
      <c r="O178" s="198">
        <v>61752.37</v>
      </c>
      <c r="P178" s="198">
        <v>67816.7</v>
      </c>
      <c r="Q178" s="467">
        <f>SUM(E178:P178)</f>
        <v>733374.6</v>
      </c>
      <c r="R178" s="460">
        <v>0</v>
      </c>
      <c r="S178" s="309">
        <f>+R178</f>
        <v>0</v>
      </c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6"/>
    </row>
    <row r="179" spans="1:35" ht="12.75" customHeight="1">
      <c r="A179" s="46"/>
      <c r="B179" s="47"/>
      <c r="C179" s="36" t="s">
        <v>851</v>
      </c>
      <c r="D179" s="34"/>
      <c r="E179" s="35">
        <v>422.82</v>
      </c>
      <c r="F179" s="35">
        <v>1138.0899999999999</v>
      </c>
      <c r="G179" s="35" t="s">
        <v>372</v>
      </c>
      <c r="H179" s="35">
        <v>973.97</v>
      </c>
      <c r="I179" s="35">
        <v>152.04</v>
      </c>
      <c r="J179" s="35" t="s">
        <v>372</v>
      </c>
      <c r="K179" s="35">
        <v>1145.94</v>
      </c>
      <c r="L179" s="35">
        <v>150.9</v>
      </c>
      <c r="M179" s="35">
        <v>63.25</v>
      </c>
      <c r="N179" s="35">
        <v>10.62</v>
      </c>
      <c r="O179" s="35" t="s">
        <v>372</v>
      </c>
      <c r="P179" s="35">
        <v>892.01</v>
      </c>
      <c r="Q179" s="461">
        <f>SUM(E179:P179)</f>
        <v>4949.6400000000003</v>
      </c>
      <c r="R179" s="308">
        <f>Q179/12</f>
        <v>412.47</v>
      </c>
      <c r="S179" s="125"/>
      <c r="T179" s="309">
        <f>+R179</f>
        <v>412.47</v>
      </c>
      <c r="U179" s="221">
        <f>+Q179</f>
        <v>4949.6400000000003</v>
      </c>
      <c r="V179" s="125"/>
      <c r="W179" s="221" t="s">
        <v>372</v>
      </c>
      <c r="X179" s="125" t="s">
        <v>372</v>
      </c>
      <c r="Y179" s="125" t="s">
        <v>372</v>
      </c>
      <c r="Z179" s="125" t="s">
        <v>372</v>
      </c>
      <c r="AA179" s="125" t="s">
        <v>372</v>
      </c>
      <c r="AB179" s="125" t="s">
        <v>372</v>
      </c>
      <c r="AC179" s="125" t="s">
        <v>372</v>
      </c>
      <c r="AD179" s="125" t="s">
        <v>372</v>
      </c>
      <c r="AE179" s="125" t="s">
        <v>372</v>
      </c>
      <c r="AF179" s="125" t="s">
        <v>372</v>
      </c>
      <c r="AG179" s="125" t="s">
        <v>372</v>
      </c>
      <c r="AH179" s="125"/>
      <c r="AI179" s="126"/>
    </row>
    <row r="180" spans="1:35" ht="12.75" customHeight="1">
      <c r="A180" s="46"/>
      <c r="B180" s="47"/>
      <c r="C180" s="36" t="s">
        <v>678</v>
      </c>
      <c r="D180" s="34"/>
      <c r="E180" s="118">
        <f t="shared" ref="E180:Q180" si="13">E178/$D$178</f>
        <v>73.492912019826505</v>
      </c>
      <c r="F180" s="118">
        <f t="shared" si="13"/>
        <v>79.401809169764604</v>
      </c>
      <c r="G180" s="118">
        <f t="shared" si="13"/>
        <v>67.057534076827807</v>
      </c>
      <c r="H180" s="118">
        <f t="shared" si="13"/>
        <v>78.046034696406494</v>
      </c>
      <c r="I180" s="118">
        <f t="shared" si="13"/>
        <v>71.255997521685202</v>
      </c>
      <c r="J180" s="118">
        <f t="shared" si="13"/>
        <v>67.632292441139995</v>
      </c>
      <c r="K180" s="118">
        <f t="shared" si="13"/>
        <v>79.466666666666697</v>
      </c>
      <c r="L180" s="118">
        <f t="shared" si="13"/>
        <v>77.913258983890998</v>
      </c>
      <c r="M180" s="214">
        <f t="shared" si="13"/>
        <v>77.189157372986401</v>
      </c>
      <c r="N180" s="214">
        <f t="shared" si="13"/>
        <v>76.754411400247804</v>
      </c>
      <c r="O180" s="214">
        <f t="shared" si="13"/>
        <v>76.520904584882302</v>
      </c>
      <c r="P180" s="214">
        <f t="shared" si="13"/>
        <v>84.035563816604693</v>
      </c>
      <c r="Q180" s="461">
        <f t="shared" si="13"/>
        <v>908.76654275092903</v>
      </c>
      <c r="R180" s="308">
        <f>+R178/D178</f>
        <v>0</v>
      </c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6"/>
    </row>
    <row r="181" spans="1:35" ht="12.75" customHeight="1">
      <c r="A181" s="46"/>
      <c r="B181" s="47"/>
      <c r="C181" s="36" t="s">
        <v>852</v>
      </c>
      <c r="D181" s="34"/>
      <c r="E181" s="35" t="s">
        <v>853</v>
      </c>
      <c r="F181" s="35" t="s">
        <v>853</v>
      </c>
      <c r="G181" s="35"/>
      <c r="H181" s="45" t="s">
        <v>854</v>
      </c>
      <c r="I181" s="35" t="s">
        <v>854</v>
      </c>
      <c r="J181" s="35"/>
      <c r="K181" s="45" t="s">
        <v>854</v>
      </c>
      <c r="L181" s="35" t="s">
        <v>855</v>
      </c>
      <c r="M181" s="35" t="s">
        <v>855</v>
      </c>
      <c r="N181" s="35" t="s">
        <v>855</v>
      </c>
      <c r="O181" s="35"/>
      <c r="P181" s="35" t="s">
        <v>855</v>
      </c>
      <c r="Q181" s="148"/>
      <c r="R181" s="310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6"/>
    </row>
    <row r="182" spans="1:35" ht="12.75" customHeight="1">
      <c r="A182" s="46"/>
      <c r="B182" s="47"/>
      <c r="C182" s="36" t="s">
        <v>856</v>
      </c>
      <c r="D182" s="34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148"/>
      <c r="R182" s="310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6"/>
    </row>
    <row r="183" spans="1:35" ht="12.75" customHeight="1">
      <c r="A183" s="46"/>
      <c r="B183" s="47"/>
      <c r="C183" s="36" t="s">
        <v>857</v>
      </c>
      <c r="D183" s="34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148"/>
      <c r="R183" s="310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6"/>
    </row>
    <row r="184" spans="1:35" ht="12.75" customHeight="1">
      <c r="A184" s="46"/>
      <c r="B184" s="47"/>
      <c r="C184" s="36" t="s">
        <v>858</v>
      </c>
      <c r="D184" s="34"/>
      <c r="E184" s="35"/>
      <c r="F184" s="35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462"/>
      <c r="R184" s="310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6"/>
    </row>
    <row r="185" spans="1:35" ht="12.75" customHeight="1">
      <c r="A185" s="46"/>
      <c r="B185" s="47"/>
      <c r="C185" s="36"/>
      <c r="D185" s="34"/>
      <c r="E185" s="197"/>
      <c r="F185" s="197"/>
      <c r="G185" s="198"/>
      <c r="H185" s="198"/>
      <c r="I185" s="198"/>
      <c r="J185" s="198"/>
      <c r="K185" s="198"/>
      <c r="L185" s="41"/>
      <c r="M185" s="181"/>
      <c r="N185" s="181"/>
      <c r="O185" s="181"/>
      <c r="P185" s="181"/>
      <c r="Q185" s="469"/>
      <c r="R185" s="306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6"/>
    </row>
    <row r="186" spans="1:35" ht="12.75" customHeight="1">
      <c r="A186" s="42" t="s">
        <v>859</v>
      </c>
      <c r="B186" s="43">
        <v>725</v>
      </c>
      <c r="C186" s="196" t="s">
        <v>860</v>
      </c>
      <c r="D186" s="29">
        <v>801</v>
      </c>
      <c r="E186" s="191">
        <v>99128.36</v>
      </c>
      <c r="F186" s="191">
        <v>84750.56</v>
      </c>
      <c r="G186" s="191">
        <v>61248.02</v>
      </c>
      <c r="H186" s="191">
        <v>39186.269999999997</v>
      </c>
      <c r="I186" s="191">
        <v>93781.78</v>
      </c>
      <c r="J186" s="191">
        <v>90182.7</v>
      </c>
      <c r="K186" s="213">
        <v>98948.73</v>
      </c>
      <c r="L186" s="210"/>
      <c r="M186" s="120"/>
      <c r="N186" s="120"/>
      <c r="O186" s="120"/>
      <c r="P186" s="76"/>
      <c r="Q186" s="492">
        <f>SUM(E186:P186)</f>
        <v>567226.42000000004</v>
      </c>
      <c r="R186" s="460">
        <f>AVERAGE(E186:P186)</f>
        <v>81032.345714285693</v>
      </c>
      <c r="S186" s="309">
        <f>+R186</f>
        <v>81032.345714285693</v>
      </c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6"/>
    </row>
    <row r="187" spans="1:35" ht="12.75" customHeight="1">
      <c r="A187" s="46" t="s">
        <v>861</v>
      </c>
      <c r="B187" s="47"/>
      <c r="C187" s="1439" t="s">
        <v>862</v>
      </c>
      <c r="D187" s="1426"/>
      <c r="E187" s="144">
        <v>5297.12</v>
      </c>
      <c r="F187" s="144">
        <v>3715.56</v>
      </c>
      <c r="G187" s="144">
        <v>1130.28</v>
      </c>
      <c r="H187" s="144" t="s">
        <v>372</v>
      </c>
      <c r="I187" s="144" t="s">
        <v>372</v>
      </c>
      <c r="J187" s="144" t="s">
        <v>372</v>
      </c>
      <c r="K187" s="145" t="s">
        <v>372</v>
      </c>
      <c r="L187" s="210"/>
      <c r="M187" s="120"/>
      <c r="N187" s="120"/>
      <c r="O187" s="120"/>
      <c r="P187" s="76"/>
      <c r="Q187" s="461">
        <f>SUM(E187:P187)</f>
        <v>10142.959999999999</v>
      </c>
      <c r="R187" s="308">
        <f>Q187/7</f>
        <v>1448.9942857142901</v>
      </c>
      <c r="S187" s="125"/>
      <c r="T187" s="309">
        <f>+R187</f>
        <v>1448.9942857142901</v>
      </c>
      <c r="U187" s="221">
        <f>+Q187</f>
        <v>10142.959999999999</v>
      </c>
      <c r="V187" s="125"/>
      <c r="W187" s="221">
        <f>F187</f>
        <v>3715.56</v>
      </c>
      <c r="X187" s="221">
        <f>G187</f>
        <v>1130.28</v>
      </c>
      <c r="Y187" s="125" t="s">
        <v>372</v>
      </c>
      <c r="Z187" s="125" t="s">
        <v>372</v>
      </c>
      <c r="AA187" s="125" t="s">
        <v>372</v>
      </c>
      <c r="AB187" s="125" t="s">
        <v>372</v>
      </c>
      <c r="AC187" s="125" t="s">
        <v>372</v>
      </c>
      <c r="AD187" s="125" t="s">
        <v>372</v>
      </c>
      <c r="AE187" s="125" t="s">
        <v>372</v>
      </c>
      <c r="AF187" s="125" t="s">
        <v>372</v>
      </c>
      <c r="AG187" s="125" t="s">
        <v>372</v>
      </c>
      <c r="AH187" s="125"/>
      <c r="AI187" s="126"/>
    </row>
    <row r="188" spans="1:35" ht="12.75" customHeight="1">
      <c r="A188" s="46" t="s">
        <v>863</v>
      </c>
      <c r="B188" s="47"/>
      <c r="C188" s="36" t="s">
        <v>864</v>
      </c>
      <c r="D188" s="34"/>
      <c r="E188" s="49">
        <f t="shared" ref="E188:K188" si="14">E186/$D$186</f>
        <v>123.75575530586801</v>
      </c>
      <c r="F188" s="49">
        <f t="shared" si="14"/>
        <v>105.805942571785</v>
      </c>
      <c r="G188" s="49">
        <f t="shared" si="14"/>
        <v>76.464444444444396</v>
      </c>
      <c r="H188" s="49">
        <f t="shared" si="14"/>
        <v>48.9216853932584</v>
      </c>
      <c r="I188" s="118">
        <f t="shared" si="14"/>
        <v>117.080873907615</v>
      </c>
      <c r="J188" s="49">
        <f t="shared" si="14"/>
        <v>112.587640449438</v>
      </c>
      <c r="K188" s="109">
        <f t="shared" si="14"/>
        <v>123.531498127341</v>
      </c>
      <c r="L188" s="265"/>
      <c r="M188" s="106"/>
      <c r="N188" s="106"/>
      <c r="O188" s="106"/>
      <c r="P188" s="38"/>
      <c r="Q188" s="461">
        <f>Q186/$D$186</f>
        <v>708.14784019975002</v>
      </c>
      <c r="R188" s="308">
        <f>+R186/D186</f>
        <v>101.163977171393</v>
      </c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6"/>
    </row>
    <row r="189" spans="1:35" ht="12.75" customHeight="1">
      <c r="A189" s="46" t="s">
        <v>865</v>
      </c>
      <c r="B189" s="47"/>
      <c r="C189" s="36" t="s">
        <v>866</v>
      </c>
      <c r="D189" s="34"/>
      <c r="E189" s="184" t="s">
        <v>867</v>
      </c>
      <c r="F189" s="287" t="s">
        <v>868</v>
      </c>
      <c r="G189" s="184" t="s">
        <v>869</v>
      </c>
      <c r="H189" s="184"/>
      <c r="I189" s="184"/>
      <c r="J189" s="184"/>
      <c r="K189" s="184"/>
      <c r="L189" s="198"/>
      <c r="M189" s="198"/>
      <c r="N189" s="198"/>
      <c r="O189" s="198"/>
      <c r="P189" s="198"/>
      <c r="Q189" s="468"/>
      <c r="R189" s="466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6"/>
    </row>
    <row r="190" spans="1:35" ht="12.75" customHeight="1">
      <c r="A190" s="46"/>
      <c r="B190" s="47"/>
      <c r="C190" s="597" t="s">
        <v>870</v>
      </c>
      <c r="D190" s="34"/>
      <c r="E190" s="184"/>
      <c r="F190" s="287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468"/>
      <c r="R190" s="466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6"/>
    </row>
    <row r="191" spans="1:35" ht="15.75" customHeight="1">
      <c r="A191" s="598"/>
      <c r="B191" s="599"/>
      <c r="C191" s="194"/>
      <c r="D191" s="40"/>
      <c r="E191" s="181"/>
      <c r="F191" s="17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05"/>
      <c r="R191" s="306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6"/>
    </row>
    <row r="192" spans="1:35" ht="12.75" customHeight="1">
      <c r="A192" s="46" t="s">
        <v>630</v>
      </c>
      <c r="B192" s="85">
        <v>631</v>
      </c>
      <c r="C192" s="199" t="s">
        <v>631</v>
      </c>
      <c r="D192" s="29">
        <v>250</v>
      </c>
      <c r="E192" s="200">
        <v>32787.300000000003</v>
      </c>
      <c r="F192" s="200">
        <v>45462.5</v>
      </c>
      <c r="G192" s="200">
        <v>30863.3</v>
      </c>
      <c r="H192" s="200">
        <v>26004.3</v>
      </c>
      <c r="I192" s="200">
        <v>31085.1</v>
      </c>
      <c r="J192" s="200">
        <v>26951.4</v>
      </c>
      <c r="K192" s="200">
        <v>27444.7</v>
      </c>
      <c r="L192" s="200">
        <v>22520.1</v>
      </c>
      <c r="M192" s="215">
        <v>27812.3</v>
      </c>
      <c r="N192" s="216">
        <v>34413.5</v>
      </c>
      <c r="O192" s="216">
        <v>29856</v>
      </c>
      <c r="P192" s="216">
        <v>31695.35</v>
      </c>
      <c r="Q192" s="471">
        <f>SUM(E192:P192)</f>
        <v>366895.85</v>
      </c>
      <c r="R192" s="460">
        <f>AVERAGE(E192:P192)</f>
        <v>30574.6541666667</v>
      </c>
      <c r="S192" s="309">
        <f>+R192</f>
        <v>30574.6541666667</v>
      </c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6"/>
    </row>
    <row r="193" spans="1:35" ht="12.75" customHeight="1">
      <c r="A193" s="46"/>
      <c r="B193" s="89"/>
      <c r="C193" s="73" t="s">
        <v>871</v>
      </c>
      <c r="D193" s="34"/>
      <c r="E193" s="75">
        <v>668.1</v>
      </c>
      <c r="F193" s="75">
        <v>2569.37</v>
      </c>
      <c r="G193" s="75">
        <v>379.5</v>
      </c>
      <c r="H193" s="75" t="s">
        <v>372</v>
      </c>
      <c r="I193" s="75">
        <v>412.77</v>
      </c>
      <c r="J193" s="75" t="s">
        <v>372</v>
      </c>
      <c r="K193" s="75" t="s">
        <v>372</v>
      </c>
      <c r="L193" s="75" t="s">
        <v>372</v>
      </c>
      <c r="M193" s="90" t="s">
        <v>372</v>
      </c>
      <c r="N193" s="127">
        <v>662.03</v>
      </c>
      <c r="O193" s="127" t="s">
        <v>372</v>
      </c>
      <c r="P193" s="127">
        <v>254.3</v>
      </c>
      <c r="Q193" s="461">
        <f>SUM(E193:P193)</f>
        <v>4946.07</v>
      </c>
      <c r="R193" s="308">
        <f>+Q193/12</f>
        <v>412.17250000000001</v>
      </c>
      <c r="S193" s="125"/>
      <c r="T193" s="309">
        <f>+R193</f>
        <v>412.17250000000001</v>
      </c>
      <c r="U193" s="221">
        <f>+Q193</f>
        <v>4946.07</v>
      </c>
      <c r="V193" s="125"/>
      <c r="W193" s="221">
        <f>F193</f>
        <v>2569.37</v>
      </c>
      <c r="X193" s="112">
        <f>G193</f>
        <v>379.5</v>
      </c>
      <c r="Y193" s="125" t="s">
        <v>372</v>
      </c>
      <c r="Z193" s="112">
        <f>I193</f>
        <v>412.77</v>
      </c>
      <c r="AA193" s="125" t="s">
        <v>372</v>
      </c>
      <c r="AB193" s="125" t="s">
        <v>372</v>
      </c>
      <c r="AC193" s="125" t="s">
        <v>372</v>
      </c>
      <c r="AD193" s="125" t="s">
        <v>372</v>
      </c>
      <c r="AE193" s="112">
        <f>N193</f>
        <v>662.03</v>
      </c>
      <c r="AF193" s="125" t="s">
        <v>372</v>
      </c>
      <c r="AG193" s="112">
        <f>P193</f>
        <v>254.3</v>
      </c>
      <c r="AH193" s="125"/>
      <c r="AI193" s="126"/>
    </row>
    <row r="194" spans="1:35" ht="12.75" customHeight="1">
      <c r="A194" s="46"/>
      <c r="B194" s="89"/>
      <c r="C194" s="36" t="s">
        <v>678</v>
      </c>
      <c r="D194" s="34"/>
      <c r="E194" s="37">
        <f t="shared" ref="E194:Q194" si="15">E192/$D$192</f>
        <v>131.14920000000001</v>
      </c>
      <c r="F194" s="37">
        <f t="shared" si="15"/>
        <v>181.85</v>
      </c>
      <c r="G194" s="37">
        <f t="shared" si="15"/>
        <v>123.4532</v>
      </c>
      <c r="H194" s="37">
        <f t="shared" si="15"/>
        <v>104.0172</v>
      </c>
      <c r="I194" s="37">
        <f t="shared" si="15"/>
        <v>124.3404</v>
      </c>
      <c r="J194" s="37">
        <f t="shared" si="15"/>
        <v>107.8056</v>
      </c>
      <c r="K194" s="37">
        <f t="shared" si="15"/>
        <v>109.7788</v>
      </c>
      <c r="L194" s="37">
        <f t="shared" si="15"/>
        <v>90.080399999999997</v>
      </c>
      <c r="M194" s="105">
        <f t="shared" si="15"/>
        <v>111.2492</v>
      </c>
      <c r="N194" s="118">
        <f t="shared" si="15"/>
        <v>137.654</v>
      </c>
      <c r="O194" s="118">
        <f t="shared" si="15"/>
        <v>119.42400000000001</v>
      </c>
      <c r="P194" s="214">
        <f t="shared" si="15"/>
        <v>126.7814</v>
      </c>
      <c r="Q194" s="178">
        <f t="shared" si="15"/>
        <v>1467.5834</v>
      </c>
      <c r="R194" s="308">
        <f>+R192/D192</f>
        <v>122.298616666667</v>
      </c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6"/>
    </row>
    <row r="195" spans="1:35" ht="12" customHeight="1">
      <c r="A195" s="46"/>
      <c r="B195" s="89"/>
      <c r="C195" s="36" t="s">
        <v>872</v>
      </c>
      <c r="D195" s="34"/>
      <c r="E195" s="186" t="s">
        <v>873</v>
      </c>
      <c r="F195" s="186" t="s">
        <v>874</v>
      </c>
      <c r="G195" s="186" t="s">
        <v>875</v>
      </c>
      <c r="H195" s="186"/>
      <c r="I195" s="186" t="s">
        <v>876</v>
      </c>
      <c r="J195" s="186"/>
      <c r="K195" s="186"/>
      <c r="L195" s="186"/>
      <c r="M195" s="186"/>
      <c r="N195" s="185" t="s">
        <v>877</v>
      </c>
      <c r="O195" s="185"/>
      <c r="P195" s="185" t="s">
        <v>878</v>
      </c>
      <c r="Q195" s="177"/>
      <c r="R195" s="466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6"/>
    </row>
    <row r="196" spans="1:35" ht="12.75" customHeight="1">
      <c r="A196" s="46"/>
      <c r="B196" s="89"/>
      <c r="C196" s="36" t="s">
        <v>879</v>
      </c>
      <c r="D196" s="34"/>
      <c r="E196" s="186"/>
      <c r="F196" s="201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35"/>
      <c r="R196" s="466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6"/>
    </row>
    <row r="197" spans="1:35" ht="12.75" customHeight="1">
      <c r="A197" s="46"/>
      <c r="B197" s="89"/>
      <c r="C197" s="36" t="s">
        <v>678</v>
      </c>
      <c r="D197" s="34"/>
      <c r="E197" s="186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478"/>
      <c r="R197" s="466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6"/>
    </row>
    <row r="198" spans="1:35" ht="12.75" customHeight="1">
      <c r="A198" s="46"/>
      <c r="B198" s="89"/>
      <c r="C198" s="36" t="s">
        <v>880</v>
      </c>
      <c r="D198" s="34"/>
      <c r="E198" s="186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478"/>
      <c r="R198" s="466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6"/>
    </row>
    <row r="199" spans="1:35" ht="12.75" customHeight="1">
      <c r="A199" s="46"/>
      <c r="B199" s="89"/>
      <c r="C199" s="36" t="s">
        <v>881</v>
      </c>
      <c r="D199" s="34"/>
      <c r="E199" s="186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478"/>
      <c r="R199" s="466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6"/>
    </row>
    <row r="200" spans="1:35" ht="51" customHeight="1">
      <c r="A200" s="52"/>
      <c r="B200" s="170"/>
      <c r="C200" s="194" t="s">
        <v>882</v>
      </c>
      <c r="D200" s="40"/>
      <c r="E200" s="41"/>
      <c r="F200" s="181"/>
      <c r="G200" s="181"/>
      <c r="H200" s="181"/>
      <c r="I200" s="181"/>
      <c r="J200" s="181"/>
      <c r="K200" s="181"/>
      <c r="L200" s="181"/>
      <c r="M200" s="181"/>
      <c r="N200" s="181"/>
      <c r="O200" s="41"/>
      <c r="P200" s="41"/>
      <c r="Q200" s="323"/>
      <c r="R200" s="306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6"/>
    </row>
    <row r="201" spans="1:35" ht="12.75" customHeight="1">
      <c r="A201" s="1443" t="s">
        <v>883</v>
      </c>
      <c r="B201" s="43">
        <v>622</v>
      </c>
      <c r="C201" s="196" t="s">
        <v>884</v>
      </c>
      <c r="D201" s="29">
        <v>14822</v>
      </c>
      <c r="E201" s="200">
        <v>273345.21999999997</v>
      </c>
      <c r="F201" s="200">
        <v>220638.96</v>
      </c>
      <c r="G201" s="200">
        <v>344806.95</v>
      </c>
      <c r="H201" s="200">
        <v>269840.64000000001</v>
      </c>
      <c r="I201" s="200">
        <v>291003.63</v>
      </c>
      <c r="J201" s="200">
        <v>273465.98</v>
      </c>
      <c r="K201" s="200">
        <v>266576.09000000003</v>
      </c>
      <c r="L201" s="200">
        <v>268706.68</v>
      </c>
      <c r="M201" s="200">
        <v>267935.07</v>
      </c>
      <c r="N201" s="215">
        <v>147415.16</v>
      </c>
      <c r="O201" s="254"/>
      <c r="P201" s="292"/>
      <c r="Q201" s="485">
        <f>SUM(E201:P201)</f>
        <v>2623734.38</v>
      </c>
      <c r="R201" s="460">
        <f>AVERAGE(E201:P201)</f>
        <v>262373.43800000002</v>
      </c>
      <c r="S201" s="309">
        <f>+R201</f>
        <v>262373.43800000002</v>
      </c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6"/>
    </row>
    <row r="202" spans="1:35" ht="12.75" customHeight="1">
      <c r="A202" s="1444"/>
      <c r="B202" s="47"/>
      <c r="C202" s="227" t="s">
        <v>885</v>
      </c>
      <c r="D202" s="34"/>
      <c r="E202" s="75" t="s">
        <v>372</v>
      </c>
      <c r="F202" s="75" t="s">
        <v>372</v>
      </c>
      <c r="G202" s="75" t="s">
        <v>372</v>
      </c>
      <c r="H202" s="75" t="s">
        <v>372</v>
      </c>
      <c r="I202" s="75" t="s">
        <v>372</v>
      </c>
      <c r="J202" s="75" t="s">
        <v>372</v>
      </c>
      <c r="K202" s="75" t="s">
        <v>372</v>
      </c>
      <c r="L202" s="75" t="s">
        <v>372</v>
      </c>
      <c r="M202" s="75" t="s">
        <v>372</v>
      </c>
      <c r="N202" s="90" t="s">
        <v>372</v>
      </c>
      <c r="O202" s="505"/>
      <c r="P202" s="262"/>
      <c r="Q202" s="461">
        <f>SUM(E202:P202)</f>
        <v>0</v>
      </c>
      <c r="R202" s="308">
        <f>+Q202/10</f>
        <v>0</v>
      </c>
      <c r="S202" s="125"/>
      <c r="T202" s="309">
        <f>+R202</f>
        <v>0</v>
      </c>
      <c r="U202" s="221">
        <f>+Q202</f>
        <v>0</v>
      </c>
      <c r="V202" s="125"/>
      <c r="W202" s="221" t="s">
        <v>372</v>
      </c>
      <c r="X202" s="125" t="s">
        <v>372</v>
      </c>
      <c r="Y202" s="125" t="s">
        <v>372</v>
      </c>
      <c r="Z202" s="125" t="s">
        <v>372</v>
      </c>
      <c r="AA202" s="125" t="s">
        <v>372</v>
      </c>
      <c r="AB202" s="125" t="s">
        <v>372</v>
      </c>
      <c r="AC202" s="125" t="s">
        <v>372</v>
      </c>
      <c r="AD202" s="125" t="s">
        <v>372</v>
      </c>
      <c r="AE202" s="125" t="s">
        <v>372</v>
      </c>
      <c r="AF202" s="125" t="s">
        <v>372</v>
      </c>
      <c r="AG202" s="125" t="s">
        <v>372</v>
      </c>
      <c r="AH202" s="125"/>
      <c r="AI202" s="126"/>
    </row>
    <row r="203" spans="1:35" ht="12.75" customHeight="1">
      <c r="A203" s="46"/>
      <c r="B203" s="47"/>
      <c r="C203" s="36" t="s">
        <v>886</v>
      </c>
      <c r="D203" s="34"/>
      <c r="E203" s="37">
        <f t="shared" ref="E203:N203" si="16">E201/$D$201</f>
        <v>18.441858048846299</v>
      </c>
      <c r="F203" s="37">
        <f t="shared" si="16"/>
        <v>14.885910133585201</v>
      </c>
      <c r="G203" s="37">
        <f t="shared" si="16"/>
        <v>23.263186479557401</v>
      </c>
      <c r="H203" s="37">
        <f t="shared" si="16"/>
        <v>18.205413574416401</v>
      </c>
      <c r="I203" s="37">
        <f t="shared" si="16"/>
        <v>19.6332229118877</v>
      </c>
      <c r="J203" s="37">
        <f t="shared" si="16"/>
        <v>18.450005397382299</v>
      </c>
      <c r="K203" s="37">
        <f t="shared" si="16"/>
        <v>17.9851632708137</v>
      </c>
      <c r="L203" s="37">
        <f t="shared" si="16"/>
        <v>18.128908379436002</v>
      </c>
      <c r="M203" s="37">
        <f t="shared" si="16"/>
        <v>18.0768499527729</v>
      </c>
      <c r="N203" s="105">
        <f t="shared" si="16"/>
        <v>9.9456996356767</v>
      </c>
      <c r="O203" s="240"/>
      <c r="P203" s="38"/>
      <c r="Q203" s="178">
        <f>Q201/$D$201</f>
        <v>177.01621778437499</v>
      </c>
      <c r="R203" s="308">
        <f>+R201/D201</f>
        <v>17.701621778437499</v>
      </c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6"/>
    </row>
    <row r="204" spans="1:35" ht="12.75" customHeight="1">
      <c r="A204" s="46"/>
      <c r="B204" s="47"/>
      <c r="C204" s="33" t="s">
        <v>887</v>
      </c>
      <c r="D204" s="34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45"/>
      <c r="P204" s="45"/>
      <c r="Q204" s="148"/>
      <c r="R204" s="310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6"/>
    </row>
    <row r="205" spans="1:35" ht="12.75" customHeight="1">
      <c r="A205" s="52"/>
      <c r="B205" s="53"/>
      <c r="C205" s="222"/>
      <c r="D205" s="40"/>
      <c r="E205" s="41"/>
      <c r="F205" s="41"/>
      <c r="G205" s="181"/>
      <c r="H205" s="181"/>
      <c r="I205" s="181"/>
      <c r="J205" s="181"/>
      <c r="K205" s="41"/>
      <c r="L205" s="181"/>
      <c r="M205" s="181"/>
      <c r="N205" s="181"/>
      <c r="O205" s="181"/>
      <c r="P205" s="181"/>
      <c r="Q205" s="463"/>
      <c r="R205" s="311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6"/>
    </row>
    <row r="206" spans="1:35" ht="12.75" customHeight="1">
      <c r="A206" s="46" t="s">
        <v>561</v>
      </c>
      <c r="B206" s="47">
        <v>821</v>
      </c>
      <c r="C206" s="57" t="s">
        <v>888</v>
      </c>
      <c r="D206" s="58">
        <v>280</v>
      </c>
      <c r="E206" s="202">
        <v>25197.81</v>
      </c>
      <c r="F206" s="45">
        <v>25302.1</v>
      </c>
      <c r="G206" s="202">
        <v>22858.22</v>
      </c>
      <c r="H206" s="202">
        <v>16734.580000000002</v>
      </c>
      <c r="I206" s="202">
        <v>21063.61</v>
      </c>
      <c r="J206" s="202">
        <v>16393.560000000001</v>
      </c>
      <c r="K206" s="202">
        <v>23344.85</v>
      </c>
      <c r="L206" s="202">
        <v>20519.03</v>
      </c>
      <c r="M206" s="202">
        <v>21093.45</v>
      </c>
      <c r="N206" s="202">
        <v>15411.51</v>
      </c>
      <c r="O206" s="202">
        <v>17244.47</v>
      </c>
      <c r="P206" s="202">
        <v>61918.32</v>
      </c>
      <c r="Q206" s="280">
        <f>SUM(E206:P206)</f>
        <v>287081.51</v>
      </c>
      <c r="R206" s="460">
        <f>AVERAGE(E206:P206)</f>
        <v>23923.4591666667</v>
      </c>
      <c r="S206" s="309">
        <f>+R206</f>
        <v>23923.4591666667</v>
      </c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6"/>
    </row>
    <row r="207" spans="1:35" ht="12.75" customHeight="1">
      <c r="A207" s="46"/>
      <c r="B207" s="47"/>
      <c r="C207" s="33" t="s">
        <v>889</v>
      </c>
      <c r="D207" s="34"/>
      <c r="E207" s="127" t="s">
        <v>372</v>
      </c>
      <c r="F207" s="35" t="s">
        <v>372</v>
      </c>
      <c r="G207" s="127" t="s">
        <v>372</v>
      </c>
      <c r="H207" s="127" t="s">
        <v>372</v>
      </c>
      <c r="I207" s="127" t="s">
        <v>372</v>
      </c>
      <c r="J207" s="127" t="s">
        <v>372</v>
      </c>
      <c r="K207" s="127" t="s">
        <v>372</v>
      </c>
      <c r="L207" s="127" t="s">
        <v>372</v>
      </c>
      <c r="M207" s="127" t="s">
        <v>372</v>
      </c>
      <c r="N207" s="127" t="s">
        <v>372</v>
      </c>
      <c r="O207" s="127" t="s">
        <v>372</v>
      </c>
      <c r="P207" s="127">
        <v>3111.83</v>
      </c>
      <c r="Q207" s="148">
        <f>SUM(E207:P207)</f>
        <v>3111.83</v>
      </c>
      <c r="R207" s="310">
        <f>+Q207/12</f>
        <v>259.319166666667</v>
      </c>
      <c r="S207" s="125"/>
      <c r="T207" s="309">
        <f>+R207</f>
        <v>259.319166666667</v>
      </c>
      <c r="U207" s="221">
        <f>+Q207</f>
        <v>3111.83</v>
      </c>
      <c r="V207" s="125"/>
      <c r="W207" s="221" t="s">
        <v>372</v>
      </c>
      <c r="X207" s="125" t="s">
        <v>372</v>
      </c>
      <c r="Y207" s="125"/>
      <c r="Z207" s="125"/>
      <c r="AA207" s="125" t="s">
        <v>372</v>
      </c>
      <c r="AB207" s="125" t="s">
        <v>372</v>
      </c>
      <c r="AC207" s="125" t="s">
        <v>372</v>
      </c>
      <c r="AD207" s="125" t="s">
        <v>372</v>
      </c>
      <c r="AE207" s="125" t="s">
        <v>372</v>
      </c>
      <c r="AF207" s="125" t="s">
        <v>372</v>
      </c>
      <c r="AG207" s="112">
        <f>P207</f>
        <v>3111.83</v>
      </c>
      <c r="AH207" s="125"/>
      <c r="AI207" s="126"/>
    </row>
    <row r="208" spans="1:35" ht="12.75" customHeight="1">
      <c r="A208" s="46"/>
      <c r="B208" s="47"/>
      <c r="C208" s="36" t="s">
        <v>890</v>
      </c>
      <c r="D208" s="34"/>
      <c r="E208" s="214">
        <f t="shared" ref="E208:Q208" si="17">E206/$D$206</f>
        <v>89.992178571428596</v>
      </c>
      <c r="F208" s="214">
        <f t="shared" si="17"/>
        <v>90.364642857142897</v>
      </c>
      <c r="G208" s="214">
        <f t="shared" si="17"/>
        <v>81.636499999999998</v>
      </c>
      <c r="H208" s="214">
        <f t="shared" si="17"/>
        <v>59.766357142857103</v>
      </c>
      <c r="I208" s="214">
        <f t="shared" si="17"/>
        <v>75.227178571428595</v>
      </c>
      <c r="J208" s="214">
        <f t="shared" si="17"/>
        <v>58.548428571428602</v>
      </c>
      <c r="K208" s="214">
        <f t="shared" si="17"/>
        <v>83.374464285714296</v>
      </c>
      <c r="L208" s="118">
        <f t="shared" si="17"/>
        <v>73.282250000000005</v>
      </c>
      <c r="M208" s="118">
        <f t="shared" si="17"/>
        <v>75.333749999999995</v>
      </c>
      <c r="N208" s="118">
        <f t="shared" si="17"/>
        <v>55.041107142857101</v>
      </c>
      <c r="O208" s="118">
        <f t="shared" si="17"/>
        <v>61.587392857142902</v>
      </c>
      <c r="P208" s="105">
        <f t="shared" si="17"/>
        <v>221.136857142857</v>
      </c>
      <c r="Q208" s="45">
        <f t="shared" si="17"/>
        <v>1025.29110714286</v>
      </c>
      <c r="R208" s="308">
        <f>+R206/D206</f>
        <v>85.440925595238099</v>
      </c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6"/>
    </row>
    <row r="209" spans="1:35" ht="12.75" customHeight="1">
      <c r="A209" s="46"/>
      <c r="B209" s="47"/>
      <c r="C209" s="36" t="s">
        <v>891</v>
      </c>
      <c r="D209" s="34"/>
      <c r="E209" s="78"/>
      <c r="F209" s="35"/>
      <c r="G209" s="78"/>
      <c r="H209" s="78"/>
      <c r="I209" s="78"/>
      <c r="J209" s="78"/>
      <c r="K209" s="75"/>
      <c r="L209" s="75"/>
      <c r="M209" s="75"/>
      <c r="N209" s="75"/>
      <c r="O209" s="75"/>
      <c r="P209" s="75" t="s">
        <v>892</v>
      </c>
      <c r="Q209" s="148"/>
      <c r="R209" s="466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6"/>
    </row>
    <row r="210" spans="1:35" ht="12.75" customHeight="1">
      <c r="A210" s="46"/>
      <c r="B210" s="47"/>
      <c r="C210" s="36" t="s">
        <v>893</v>
      </c>
      <c r="D210" s="34"/>
      <c r="E210" s="78"/>
      <c r="F210" s="35"/>
      <c r="G210" s="78"/>
      <c r="H210" s="78"/>
      <c r="I210" s="78"/>
      <c r="J210" s="78"/>
      <c r="K210" s="62"/>
      <c r="L210" s="62"/>
      <c r="M210" s="62"/>
      <c r="N210" s="62"/>
      <c r="O210" s="62"/>
      <c r="P210" s="62"/>
      <c r="Q210" s="148"/>
      <c r="R210" s="466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6"/>
    </row>
    <row r="211" spans="1:35" ht="12.75" customHeight="1">
      <c r="A211" s="46"/>
      <c r="B211" s="47"/>
      <c r="C211" s="36" t="s">
        <v>894</v>
      </c>
      <c r="D211" s="34"/>
      <c r="E211" s="78"/>
      <c r="F211" s="35"/>
      <c r="G211" s="78"/>
      <c r="H211" s="78"/>
      <c r="I211" s="78"/>
      <c r="J211" s="78"/>
      <c r="K211" s="62"/>
      <c r="L211" s="62"/>
      <c r="M211" s="62"/>
      <c r="N211" s="62"/>
      <c r="O211" s="62"/>
      <c r="P211" s="62"/>
      <c r="Q211" s="148"/>
      <c r="R211" s="466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6"/>
    </row>
    <row r="212" spans="1:35" ht="12.75" customHeight="1">
      <c r="A212" s="52"/>
      <c r="B212" s="53"/>
      <c r="C212" s="222"/>
      <c r="D212" s="40"/>
      <c r="E212" s="81"/>
      <c r="F212" s="181"/>
      <c r="G212" s="82"/>
      <c r="H212" s="82"/>
      <c r="I212" s="82"/>
      <c r="J212" s="82"/>
      <c r="K212" s="70"/>
      <c r="L212" s="70"/>
      <c r="M212" s="70"/>
      <c r="N212" s="258"/>
      <c r="O212" s="258"/>
      <c r="P212" s="258"/>
      <c r="Q212" s="463"/>
      <c r="R212" s="306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6"/>
    </row>
    <row r="213" spans="1:35" ht="12.75" customHeight="1">
      <c r="A213" s="46" t="s">
        <v>895</v>
      </c>
      <c r="B213" s="47">
        <v>868</v>
      </c>
      <c r="C213" s="196" t="s">
        <v>896</v>
      </c>
      <c r="D213" s="223">
        <v>1230</v>
      </c>
      <c r="E213" s="202">
        <v>62613.56</v>
      </c>
      <c r="F213" s="45">
        <v>62539.53</v>
      </c>
      <c r="G213" s="202">
        <v>72383.509999999995</v>
      </c>
      <c r="H213" s="202">
        <v>65661.39</v>
      </c>
      <c r="I213" s="202">
        <v>76726.039999999994</v>
      </c>
      <c r="J213" s="202">
        <v>69449.210000000006</v>
      </c>
      <c r="K213" s="202">
        <v>70648.28</v>
      </c>
      <c r="L213" s="202">
        <v>71003.16</v>
      </c>
      <c r="M213" s="202">
        <v>76342.31</v>
      </c>
      <c r="N213" s="260">
        <v>69876.45</v>
      </c>
      <c r="O213" s="260">
        <v>67374.149999999994</v>
      </c>
      <c r="P213" s="260">
        <v>76432.479999999996</v>
      </c>
      <c r="Q213" s="485">
        <f>SUM(E213:P213)</f>
        <v>841050.07</v>
      </c>
      <c r="R213" s="460">
        <f>AVERAGE(E213:P213)</f>
        <v>70087.5058333333</v>
      </c>
      <c r="S213" s="309">
        <f>+R213</f>
        <v>70087.5058333333</v>
      </c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6"/>
    </row>
    <row r="214" spans="1:35" ht="12.75" customHeight="1">
      <c r="A214" s="46"/>
      <c r="B214" s="47"/>
      <c r="C214" s="36" t="s">
        <v>897</v>
      </c>
      <c r="D214" s="32"/>
      <c r="E214" s="127" t="s">
        <v>372</v>
      </c>
      <c r="F214" s="35" t="s">
        <v>372</v>
      </c>
      <c r="G214" s="127">
        <v>473.35</v>
      </c>
      <c r="H214" s="127" t="s">
        <v>372</v>
      </c>
      <c r="I214" s="127">
        <v>907.6</v>
      </c>
      <c r="J214" s="127" t="s">
        <v>372</v>
      </c>
      <c r="K214" s="127">
        <v>299.83</v>
      </c>
      <c r="L214" s="127">
        <v>335.32</v>
      </c>
      <c r="M214" s="127">
        <v>869.23</v>
      </c>
      <c r="N214" s="60" t="s">
        <v>372</v>
      </c>
      <c r="O214" s="60" t="s">
        <v>372</v>
      </c>
      <c r="P214" s="60">
        <v>878.25</v>
      </c>
      <c r="Q214" s="462">
        <f>SUM(E214:P214)</f>
        <v>3763.58</v>
      </c>
      <c r="R214" s="308">
        <f>+Q214/12</f>
        <v>313.631666666667</v>
      </c>
      <c r="S214" s="125"/>
      <c r="T214" s="309">
        <f>+R214</f>
        <v>313.631666666667</v>
      </c>
      <c r="U214" s="221">
        <f>+Q214</f>
        <v>3763.58</v>
      </c>
      <c r="V214" s="125"/>
      <c r="W214" s="221" t="s">
        <v>372</v>
      </c>
      <c r="X214" s="112">
        <f>G214</f>
        <v>473.35</v>
      </c>
      <c r="Y214" s="125" t="s">
        <v>372</v>
      </c>
      <c r="Z214" s="112">
        <f>I214</f>
        <v>907.6</v>
      </c>
      <c r="AA214" s="125" t="s">
        <v>372</v>
      </c>
      <c r="AB214" s="112">
        <f>K214</f>
        <v>299.83</v>
      </c>
      <c r="AC214" s="112">
        <f>L214</f>
        <v>335.32</v>
      </c>
      <c r="AD214" s="112">
        <f>M214</f>
        <v>869.23</v>
      </c>
      <c r="AE214" s="125" t="s">
        <v>372</v>
      </c>
      <c r="AF214" s="125" t="s">
        <v>372</v>
      </c>
      <c r="AG214" s="112">
        <f>P214</f>
        <v>878.25</v>
      </c>
      <c r="AH214" s="125"/>
      <c r="AI214" s="126"/>
    </row>
    <row r="215" spans="1:35" ht="12.75" customHeight="1">
      <c r="A215" s="46"/>
      <c r="B215" s="47"/>
      <c r="C215" s="36" t="s">
        <v>898</v>
      </c>
      <c r="D215" s="34"/>
      <c r="E215" s="224">
        <f t="shared" ref="E215:Q215" si="18">E213/$D$213</f>
        <v>50.905333333333303</v>
      </c>
      <c r="F215" s="224">
        <f t="shared" si="18"/>
        <v>50.845146341463398</v>
      </c>
      <c r="G215" s="224">
        <f t="shared" si="18"/>
        <v>58.848382113821103</v>
      </c>
      <c r="H215" s="224">
        <f t="shared" si="18"/>
        <v>53.383243902438998</v>
      </c>
      <c r="I215" s="224">
        <f t="shared" si="18"/>
        <v>62.378894308943103</v>
      </c>
      <c r="J215" s="224">
        <f t="shared" si="18"/>
        <v>56.462772357723601</v>
      </c>
      <c r="K215" s="224">
        <f t="shared" si="18"/>
        <v>57.437626016260197</v>
      </c>
      <c r="L215" s="224">
        <f t="shared" si="18"/>
        <v>57.726146341463398</v>
      </c>
      <c r="M215" s="224">
        <f t="shared" si="18"/>
        <v>62.066918699186999</v>
      </c>
      <c r="N215" s="224">
        <f t="shared" si="18"/>
        <v>56.8101219512195</v>
      </c>
      <c r="O215" s="37">
        <f t="shared" si="18"/>
        <v>54.7757317073171</v>
      </c>
      <c r="P215" s="37">
        <f t="shared" si="18"/>
        <v>62.1402276422764</v>
      </c>
      <c r="Q215" s="178">
        <f t="shared" si="18"/>
        <v>683.78054471544704</v>
      </c>
      <c r="R215" s="308">
        <f>+R213/D213</f>
        <v>56.981712059620598</v>
      </c>
      <c r="S215" s="125"/>
      <c r="T215" s="125"/>
      <c r="U215" s="221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6"/>
    </row>
    <row r="216" spans="1:35" ht="12.75" customHeight="1">
      <c r="A216" s="46"/>
      <c r="B216" s="47"/>
      <c r="C216" s="36" t="s">
        <v>899</v>
      </c>
      <c r="D216" s="34"/>
      <c r="E216" s="60" t="s">
        <v>900</v>
      </c>
      <c r="F216" s="35" t="s">
        <v>901</v>
      </c>
      <c r="G216" s="60" t="s">
        <v>902</v>
      </c>
      <c r="H216" s="60" t="s">
        <v>903</v>
      </c>
      <c r="I216" s="60" t="s">
        <v>904</v>
      </c>
      <c r="J216" s="60" t="s">
        <v>905</v>
      </c>
      <c r="K216" s="60" t="s">
        <v>906</v>
      </c>
      <c r="L216" s="60" t="s">
        <v>907</v>
      </c>
      <c r="M216" s="60" t="s">
        <v>908</v>
      </c>
      <c r="N216" s="262" t="s">
        <v>909</v>
      </c>
      <c r="O216" s="262" t="s">
        <v>910</v>
      </c>
      <c r="P216" s="262" t="s">
        <v>911</v>
      </c>
      <c r="Q216" s="148"/>
      <c r="R216" s="310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6"/>
    </row>
    <row r="217" spans="1:35" ht="12.75" customHeight="1">
      <c r="A217" s="46"/>
      <c r="B217" s="47"/>
      <c r="C217" s="36" t="s">
        <v>912</v>
      </c>
      <c r="D217" s="34"/>
      <c r="E217" s="78"/>
      <c r="F217" s="35"/>
      <c r="G217" s="78"/>
      <c r="H217" s="78"/>
      <c r="I217" s="78"/>
      <c r="J217" s="78"/>
      <c r="K217" s="62"/>
      <c r="L217" s="62"/>
      <c r="M217" s="62"/>
      <c r="N217" s="62"/>
      <c r="O217" s="62"/>
      <c r="P217" s="62"/>
      <c r="Q217" s="148"/>
      <c r="R217" s="310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6"/>
    </row>
    <row r="218" spans="1:35" ht="12.75" customHeight="1">
      <c r="A218" s="46"/>
      <c r="B218" s="47"/>
      <c r="C218" s="36" t="s">
        <v>913</v>
      </c>
      <c r="D218" s="34"/>
      <c r="E218" s="78"/>
      <c r="F218" s="35"/>
      <c r="G218" s="78"/>
      <c r="H218" s="78"/>
      <c r="I218" s="78"/>
      <c r="J218" s="78"/>
      <c r="K218" s="62"/>
      <c r="L218" s="62"/>
      <c r="M218" s="62"/>
      <c r="N218" s="62"/>
      <c r="O218" s="62"/>
      <c r="P218" s="62"/>
      <c r="Q218" s="148"/>
      <c r="R218" s="310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6"/>
    </row>
    <row r="219" spans="1:35" ht="12.75" customHeight="1">
      <c r="A219" s="46"/>
      <c r="B219" s="47"/>
      <c r="C219" s="36" t="s">
        <v>914</v>
      </c>
      <c r="D219" s="34"/>
      <c r="E219" s="78"/>
      <c r="F219" s="35"/>
      <c r="G219" s="78"/>
      <c r="H219" s="78"/>
      <c r="I219" s="78"/>
      <c r="J219" s="78"/>
      <c r="K219" s="62"/>
      <c r="L219" s="62"/>
      <c r="M219" s="62"/>
      <c r="N219" s="62"/>
      <c r="O219" s="62"/>
      <c r="P219" s="62"/>
      <c r="Q219" s="148"/>
      <c r="R219" s="310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6"/>
    </row>
    <row r="220" spans="1:35" ht="12.75" customHeight="1">
      <c r="A220" s="46"/>
      <c r="B220" s="47"/>
      <c r="C220" s="36" t="s">
        <v>915</v>
      </c>
      <c r="D220" s="34"/>
      <c r="E220" s="78"/>
      <c r="F220" s="180"/>
      <c r="G220" s="79"/>
      <c r="H220" s="79"/>
      <c r="I220" s="79"/>
      <c r="J220" s="79"/>
      <c r="K220" s="122"/>
      <c r="L220" s="122"/>
      <c r="M220" s="122"/>
      <c r="N220" s="122"/>
      <c r="O220" s="122"/>
      <c r="P220" s="122"/>
      <c r="Q220" s="462"/>
      <c r="R220" s="310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6"/>
    </row>
    <row r="221" spans="1:35" ht="12.75" customHeight="1">
      <c r="A221" s="46"/>
      <c r="B221" s="47"/>
      <c r="C221" s="36"/>
      <c r="D221" s="34"/>
      <c r="E221" s="225"/>
      <c r="F221" s="198"/>
      <c r="G221" s="225"/>
      <c r="H221" s="225"/>
      <c r="I221" s="225"/>
      <c r="J221" s="225"/>
      <c r="K221" s="59"/>
      <c r="L221" s="59"/>
      <c r="M221" s="59"/>
      <c r="N221" s="59"/>
      <c r="O221" s="59"/>
      <c r="P221" s="59"/>
      <c r="Q221" s="469"/>
      <c r="R221" s="306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6"/>
    </row>
    <row r="222" spans="1:35" ht="12.75" customHeight="1">
      <c r="A222" s="42" t="s">
        <v>563</v>
      </c>
      <c r="B222" s="43">
        <v>540</v>
      </c>
      <c r="C222" s="196" t="s">
        <v>916</v>
      </c>
      <c r="D222" s="226">
        <v>19052.28</v>
      </c>
      <c r="E222" s="174">
        <v>923160.6</v>
      </c>
      <c r="F222" s="174">
        <v>595815.26</v>
      </c>
      <c r="G222" s="174">
        <v>796592.13</v>
      </c>
      <c r="H222" s="174">
        <v>874132.97</v>
      </c>
      <c r="I222" s="174">
        <v>1030194.63</v>
      </c>
      <c r="J222" s="174">
        <v>1216029.02</v>
      </c>
      <c r="K222" s="174">
        <v>818684.5</v>
      </c>
      <c r="L222" s="174">
        <v>881873.91</v>
      </c>
      <c r="M222" s="174">
        <v>905145.54</v>
      </c>
      <c r="N222" s="174">
        <v>821346.23</v>
      </c>
      <c r="O222" s="174">
        <v>904842.23999999999</v>
      </c>
      <c r="P222" s="174">
        <v>1296886.6399999999</v>
      </c>
      <c r="Q222" s="485">
        <f>SUM(E222:P222)</f>
        <v>11064703.67</v>
      </c>
      <c r="R222" s="460">
        <f>AVERAGE(E222:P222)</f>
        <v>922058.63916666701</v>
      </c>
      <c r="S222" s="309">
        <f>+R222</f>
        <v>922058.63916666701</v>
      </c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6"/>
    </row>
    <row r="223" spans="1:35" ht="12.75" customHeight="1">
      <c r="A223" s="46"/>
      <c r="B223" s="47"/>
      <c r="C223" s="227" t="s">
        <v>917</v>
      </c>
      <c r="D223" s="34"/>
      <c r="E223" s="180" t="s">
        <v>372</v>
      </c>
      <c r="F223" s="180" t="s">
        <v>372</v>
      </c>
      <c r="G223" s="180" t="s">
        <v>372</v>
      </c>
      <c r="H223" s="180" t="s">
        <v>372</v>
      </c>
      <c r="I223" s="180" t="s">
        <v>372</v>
      </c>
      <c r="J223" s="180">
        <v>2832.77</v>
      </c>
      <c r="K223" s="180" t="s">
        <v>372</v>
      </c>
      <c r="L223" s="180" t="s">
        <v>372</v>
      </c>
      <c r="M223" s="180" t="s">
        <v>372</v>
      </c>
      <c r="N223" s="180" t="s">
        <v>372</v>
      </c>
      <c r="O223" s="35" t="s">
        <v>372</v>
      </c>
      <c r="P223" s="35">
        <v>8088.51</v>
      </c>
      <c r="Q223" s="462">
        <f>SUM(E223:P223)</f>
        <v>10921.28</v>
      </c>
      <c r="R223" s="308">
        <f>+Q223/12</f>
        <v>910.10666666666702</v>
      </c>
      <c r="S223" s="125"/>
      <c r="T223" s="309">
        <f>+R223</f>
        <v>910.10666666666702</v>
      </c>
      <c r="U223" s="221">
        <f>+Q223</f>
        <v>10921.28</v>
      </c>
      <c r="V223" s="125"/>
      <c r="W223" s="221" t="s">
        <v>372</v>
      </c>
      <c r="X223" s="125" t="s">
        <v>372</v>
      </c>
      <c r="Y223" s="125" t="s">
        <v>372</v>
      </c>
      <c r="Z223" s="125" t="s">
        <v>372</v>
      </c>
      <c r="AA223" s="221">
        <f>J223</f>
        <v>2832.77</v>
      </c>
      <c r="AB223" s="125" t="s">
        <v>372</v>
      </c>
      <c r="AC223" s="125" t="s">
        <v>372</v>
      </c>
      <c r="AD223" s="125" t="s">
        <v>372</v>
      </c>
      <c r="AE223" s="125" t="s">
        <v>372</v>
      </c>
      <c r="AF223" s="125" t="s">
        <v>372</v>
      </c>
      <c r="AG223" s="221">
        <f>P223</f>
        <v>8088.51</v>
      </c>
      <c r="AH223" s="125"/>
      <c r="AI223" s="126"/>
    </row>
    <row r="224" spans="1:35" ht="12.75" customHeight="1">
      <c r="A224" s="46"/>
      <c r="B224" s="47"/>
      <c r="C224" s="36" t="s">
        <v>918</v>
      </c>
      <c r="D224" s="34"/>
      <c r="E224" s="37">
        <f t="shared" ref="E224:Q224" si="19">E222/$D$222</f>
        <v>48.454074787899401</v>
      </c>
      <c r="F224" s="37">
        <f t="shared" si="19"/>
        <v>31.272648732855099</v>
      </c>
      <c r="G224" s="37">
        <f t="shared" si="19"/>
        <v>41.810855708608102</v>
      </c>
      <c r="H224" s="37">
        <f t="shared" si="19"/>
        <v>45.880753904519601</v>
      </c>
      <c r="I224" s="37">
        <f t="shared" si="19"/>
        <v>54.071986659864301</v>
      </c>
      <c r="J224" s="37">
        <f t="shared" si="19"/>
        <v>63.825905350960603</v>
      </c>
      <c r="K224" s="37">
        <f t="shared" si="19"/>
        <v>42.970421387886397</v>
      </c>
      <c r="L224" s="37">
        <f t="shared" si="19"/>
        <v>46.2870538329271</v>
      </c>
      <c r="M224" s="37">
        <f t="shared" si="19"/>
        <v>47.508515516253198</v>
      </c>
      <c r="N224" s="37">
        <f t="shared" si="19"/>
        <v>43.110128026671902</v>
      </c>
      <c r="O224" s="37">
        <f t="shared" si="19"/>
        <v>47.492596161719199</v>
      </c>
      <c r="P224" s="37">
        <f t="shared" si="19"/>
        <v>68.069891897452706</v>
      </c>
      <c r="Q224" s="178">
        <f t="shared" si="19"/>
        <v>580.75483196761797</v>
      </c>
      <c r="R224" s="308">
        <f>+R222/D222</f>
        <v>48.396235997301503</v>
      </c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6"/>
    </row>
    <row r="225" spans="1:35" ht="12.75" customHeight="1">
      <c r="A225" s="46"/>
      <c r="B225" s="47"/>
      <c r="C225" s="36" t="s">
        <v>919</v>
      </c>
      <c r="D225" s="34"/>
      <c r="E225" s="35"/>
      <c r="F225" s="51"/>
      <c r="G225" s="35"/>
      <c r="H225" s="35"/>
      <c r="I225" s="35"/>
      <c r="J225" s="35" t="s">
        <v>920</v>
      </c>
      <c r="K225" s="35"/>
      <c r="L225" s="35"/>
      <c r="M225" s="35"/>
      <c r="N225" s="35"/>
      <c r="O225" s="35"/>
      <c r="P225" s="35" t="s">
        <v>921</v>
      </c>
      <c r="Q225" s="148"/>
      <c r="R225" s="310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6"/>
    </row>
    <row r="226" spans="1:35" ht="12.75" customHeight="1">
      <c r="A226" s="46"/>
      <c r="B226" s="47"/>
      <c r="C226" s="193" t="s">
        <v>922</v>
      </c>
      <c r="D226" s="34"/>
      <c r="E226" s="35"/>
      <c r="F226" s="51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148"/>
      <c r="R226" s="310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6"/>
    </row>
    <row r="227" spans="1:35" ht="24.75" customHeight="1">
      <c r="A227" s="228"/>
      <c r="B227" s="66"/>
      <c r="C227" s="194" t="s">
        <v>923</v>
      </c>
      <c r="D227" s="66"/>
      <c r="E227" s="229"/>
      <c r="F227" s="230"/>
      <c r="G227" s="111"/>
      <c r="H227" s="229"/>
      <c r="I227" s="111"/>
      <c r="J227" s="229"/>
      <c r="K227" s="111"/>
      <c r="L227" s="229"/>
      <c r="M227" s="111"/>
      <c r="N227" s="229"/>
      <c r="O227" s="111"/>
      <c r="P227" s="229"/>
      <c r="Q227" s="486"/>
      <c r="R227" s="306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6"/>
    </row>
    <row r="228" spans="1:35" ht="12.75" customHeight="1">
      <c r="A228" s="46" t="s">
        <v>556</v>
      </c>
      <c r="B228" s="47">
        <v>782</v>
      </c>
      <c r="C228" s="231" t="s">
        <v>924</v>
      </c>
      <c r="D228" s="58">
        <v>818</v>
      </c>
      <c r="E228" s="179">
        <v>45373.37</v>
      </c>
      <c r="F228" s="179">
        <v>37098.239999999998</v>
      </c>
      <c r="G228" s="179">
        <v>43285.82</v>
      </c>
      <c r="H228" s="179">
        <v>40480.730000000003</v>
      </c>
      <c r="I228" s="179">
        <v>40193.370000000003</v>
      </c>
      <c r="J228" s="179">
        <v>63422.53</v>
      </c>
      <c r="K228" s="179">
        <v>50647.13</v>
      </c>
      <c r="L228" s="179">
        <v>50594.45</v>
      </c>
      <c r="M228" s="179">
        <v>44576.5</v>
      </c>
      <c r="N228" s="179">
        <v>45338.99</v>
      </c>
      <c r="O228" s="179">
        <v>42064.6</v>
      </c>
      <c r="P228" s="179">
        <v>28770.98</v>
      </c>
      <c r="Q228" s="280">
        <f>SUM(E228:P228)</f>
        <v>531846.71</v>
      </c>
      <c r="R228" s="460">
        <f>AVERAGE(E228:P228)</f>
        <v>44320.559166666702</v>
      </c>
      <c r="S228" s="309">
        <f>+R228</f>
        <v>44320.559166666702</v>
      </c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6"/>
    </row>
    <row r="229" spans="1:35" ht="12.75" customHeight="1">
      <c r="A229" s="46"/>
      <c r="B229" s="47"/>
      <c r="C229" s="193" t="s">
        <v>925</v>
      </c>
      <c r="D229" s="34"/>
      <c r="E229" s="180" t="s">
        <v>372</v>
      </c>
      <c r="F229" s="180" t="s">
        <v>372</v>
      </c>
      <c r="G229" s="180" t="s">
        <v>372</v>
      </c>
      <c r="H229" s="180" t="s">
        <v>372</v>
      </c>
      <c r="I229" s="180" t="s">
        <v>372</v>
      </c>
      <c r="J229" s="180">
        <v>1066.7</v>
      </c>
      <c r="K229" s="180" t="s">
        <v>372</v>
      </c>
      <c r="L229" s="180" t="s">
        <v>372</v>
      </c>
      <c r="M229" s="180" t="s">
        <v>372</v>
      </c>
      <c r="N229" s="180" t="s">
        <v>372</v>
      </c>
      <c r="O229" s="180" t="s">
        <v>372</v>
      </c>
      <c r="P229" s="180" t="s">
        <v>372</v>
      </c>
      <c r="Q229" s="462">
        <f>SUM(E229:P229)</f>
        <v>1066.7</v>
      </c>
      <c r="R229" s="308">
        <f>+Q229/12</f>
        <v>88.891666666666694</v>
      </c>
      <c r="S229" s="125"/>
      <c r="T229" s="309">
        <f>+R229</f>
        <v>88.891666666666694</v>
      </c>
      <c r="U229" s="221">
        <f>+Q229</f>
        <v>1066.7</v>
      </c>
      <c r="V229" s="125"/>
      <c r="W229" s="221" t="s">
        <v>372</v>
      </c>
      <c r="X229" s="125" t="s">
        <v>372</v>
      </c>
      <c r="Y229" s="125" t="s">
        <v>372</v>
      </c>
      <c r="Z229" s="125" t="s">
        <v>372</v>
      </c>
      <c r="AA229" s="221">
        <f>J229</f>
        <v>1066.7</v>
      </c>
      <c r="AB229" s="125" t="s">
        <v>372</v>
      </c>
      <c r="AC229" s="125" t="s">
        <v>372</v>
      </c>
      <c r="AD229" s="125" t="s">
        <v>372</v>
      </c>
      <c r="AE229" s="125" t="s">
        <v>372</v>
      </c>
      <c r="AF229" s="125" t="s">
        <v>372</v>
      </c>
      <c r="AG229" s="125" t="s">
        <v>372</v>
      </c>
      <c r="AH229" s="125"/>
      <c r="AI229" s="126"/>
    </row>
    <row r="230" spans="1:35" ht="12.75" customHeight="1">
      <c r="A230" s="46"/>
      <c r="B230" s="47"/>
      <c r="C230" s="36" t="s">
        <v>720</v>
      </c>
      <c r="D230" s="34"/>
      <c r="E230" s="37">
        <f t="shared" ref="E230:Q230" si="20">E228/$D$228</f>
        <v>55.4686674816626</v>
      </c>
      <c r="F230" s="37">
        <f t="shared" si="20"/>
        <v>45.352371638141797</v>
      </c>
      <c r="G230" s="37">
        <f t="shared" si="20"/>
        <v>52.9166503667482</v>
      </c>
      <c r="H230" s="37">
        <f t="shared" si="20"/>
        <v>49.487444987775099</v>
      </c>
      <c r="I230" s="37">
        <f t="shared" si="20"/>
        <v>49.136149144254297</v>
      </c>
      <c r="J230" s="37">
        <f t="shared" si="20"/>
        <v>77.533655256723705</v>
      </c>
      <c r="K230" s="37">
        <f t="shared" si="20"/>
        <v>61.915806845965797</v>
      </c>
      <c r="L230" s="37">
        <f t="shared" si="20"/>
        <v>61.851405867970698</v>
      </c>
      <c r="M230" s="37">
        <f t="shared" si="20"/>
        <v>54.494498777506102</v>
      </c>
      <c r="N230" s="37">
        <f t="shared" si="20"/>
        <v>55.426638141809299</v>
      </c>
      <c r="O230" s="37">
        <f t="shared" si="20"/>
        <v>51.423716381418103</v>
      </c>
      <c r="P230" s="37">
        <f t="shared" si="20"/>
        <v>35.172347188264098</v>
      </c>
      <c r="Q230" s="35">
        <f t="shared" si="20"/>
        <v>650.17935207823996</v>
      </c>
      <c r="R230" s="308">
        <f>+R228/D228</f>
        <v>54.181612673186599</v>
      </c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6"/>
    </row>
    <row r="231" spans="1:35" ht="12.75" customHeight="1">
      <c r="A231" s="46"/>
      <c r="B231" s="47"/>
      <c r="C231" s="36" t="s">
        <v>926</v>
      </c>
      <c r="D231" s="34"/>
      <c r="E231" s="35"/>
      <c r="F231" s="51"/>
      <c r="G231" s="35"/>
      <c r="H231" s="35"/>
      <c r="I231" s="35"/>
      <c r="J231" s="35" t="s">
        <v>927</v>
      </c>
      <c r="K231" s="35"/>
      <c r="L231" s="35"/>
      <c r="M231" s="35"/>
      <c r="N231" s="35"/>
      <c r="O231" s="35"/>
      <c r="P231" s="35"/>
      <c r="Q231" s="148"/>
      <c r="R231" s="310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6"/>
    </row>
    <row r="232" spans="1:35" ht="12.75" customHeight="1">
      <c r="A232" s="46"/>
      <c r="B232" s="47"/>
      <c r="C232" s="193" t="s">
        <v>928</v>
      </c>
      <c r="D232" s="34"/>
      <c r="E232" s="35"/>
      <c r="F232" s="51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148"/>
      <c r="R232" s="310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6"/>
    </row>
    <row r="233" spans="1:35" ht="12.75" customHeight="1">
      <c r="A233" s="52"/>
      <c r="B233" s="170"/>
      <c r="C233" s="194"/>
      <c r="D233" s="40"/>
      <c r="E233" s="41"/>
      <c r="F233" s="48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05"/>
      <c r="R233" s="306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6"/>
    </row>
    <row r="234" spans="1:35" ht="12.75" customHeight="1">
      <c r="A234" s="46" t="s">
        <v>929</v>
      </c>
      <c r="B234" s="47">
        <v>766</v>
      </c>
      <c r="C234" s="231" t="s">
        <v>930</v>
      </c>
      <c r="D234" s="58">
        <v>1363</v>
      </c>
      <c r="E234" s="240">
        <v>48934.36</v>
      </c>
      <c r="F234" s="240">
        <v>32589.35</v>
      </c>
      <c r="G234" s="240">
        <v>27917.360000000001</v>
      </c>
      <c r="H234" s="240">
        <v>31173.18</v>
      </c>
      <c r="I234" s="240">
        <v>41970.09</v>
      </c>
      <c r="J234" s="240">
        <v>24309.040000000001</v>
      </c>
      <c r="K234" s="240">
        <v>41950.13</v>
      </c>
      <c r="L234" s="240">
        <v>28529.86</v>
      </c>
      <c r="M234" s="240">
        <v>31388.83</v>
      </c>
      <c r="N234" s="265">
        <v>64743.67</v>
      </c>
      <c r="O234" s="210"/>
      <c r="P234" s="76"/>
      <c r="Q234" s="377">
        <f>SUM(E234:P234)</f>
        <v>373505.87</v>
      </c>
      <c r="R234" s="460">
        <f>AVERAGE(E234:P234)</f>
        <v>37350.587</v>
      </c>
      <c r="S234" s="309">
        <f>+R234</f>
        <v>37350.587</v>
      </c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6"/>
    </row>
    <row r="235" spans="1:35" ht="12.75" customHeight="1">
      <c r="A235" s="46"/>
      <c r="B235" s="47"/>
      <c r="C235" s="193" t="s">
        <v>931</v>
      </c>
      <c r="D235" s="34"/>
      <c r="E235" s="144">
        <v>3350.6</v>
      </c>
      <c r="F235" s="144" t="s">
        <v>372</v>
      </c>
      <c r="G235" s="144" t="s">
        <v>372</v>
      </c>
      <c r="H235" s="144" t="s">
        <v>372</v>
      </c>
      <c r="I235" s="144">
        <v>843.51</v>
      </c>
      <c r="J235" s="144" t="s">
        <v>372</v>
      </c>
      <c r="K235" s="144">
        <v>840.52</v>
      </c>
      <c r="L235" s="144" t="s">
        <v>372</v>
      </c>
      <c r="M235" s="144" t="s">
        <v>372</v>
      </c>
      <c r="N235" s="145">
        <v>6201.86</v>
      </c>
      <c r="O235" s="210"/>
      <c r="P235" s="76"/>
      <c r="Q235" s="461">
        <f>SUM(E235:P235)</f>
        <v>11236.49</v>
      </c>
      <c r="R235" s="308">
        <f>Q235/11</f>
        <v>1021.49909090909</v>
      </c>
      <c r="S235" s="125"/>
      <c r="T235" s="309">
        <f>+R235</f>
        <v>1021.49909090909</v>
      </c>
      <c r="U235" s="221">
        <f>+Q235</f>
        <v>11236.49</v>
      </c>
      <c r="V235" s="125"/>
      <c r="W235" s="221" t="s">
        <v>372</v>
      </c>
      <c r="X235" s="125" t="s">
        <v>372</v>
      </c>
      <c r="Y235" s="125" t="s">
        <v>372</v>
      </c>
      <c r="Z235" s="221">
        <f>I235</f>
        <v>843.51</v>
      </c>
      <c r="AA235" s="125" t="s">
        <v>372</v>
      </c>
      <c r="AB235" s="221">
        <f>K235</f>
        <v>840.52</v>
      </c>
      <c r="AC235" s="125" t="s">
        <v>372</v>
      </c>
      <c r="AD235" s="125" t="s">
        <v>372</v>
      </c>
      <c r="AE235" s="221">
        <f>N235</f>
        <v>6201.86</v>
      </c>
      <c r="AF235" s="125" t="s">
        <v>372</v>
      </c>
      <c r="AG235" s="125" t="s">
        <v>372</v>
      </c>
      <c r="AH235" s="125"/>
      <c r="AI235" s="126"/>
    </row>
    <row r="236" spans="1:35" ht="12.75" customHeight="1">
      <c r="A236" s="46"/>
      <c r="B236" s="47"/>
      <c r="C236" s="193" t="s">
        <v>932</v>
      </c>
      <c r="D236" s="34"/>
      <c r="E236" s="118">
        <f t="shared" ref="E236:N236" si="21">E234/$D$234</f>
        <v>35.901951577402798</v>
      </c>
      <c r="F236" s="118">
        <f t="shared" si="21"/>
        <v>23.910014673514301</v>
      </c>
      <c r="G236" s="118">
        <f t="shared" si="21"/>
        <v>20.4822890682318</v>
      </c>
      <c r="H236" s="118">
        <f t="shared" si="21"/>
        <v>22.871005135730002</v>
      </c>
      <c r="I236" s="118">
        <f t="shared" si="21"/>
        <v>30.7924358033749</v>
      </c>
      <c r="J236" s="118">
        <f t="shared" si="21"/>
        <v>17.834952311078499</v>
      </c>
      <c r="K236" s="118">
        <f t="shared" si="21"/>
        <v>30.777791636096801</v>
      </c>
      <c r="L236" s="118">
        <f t="shared" si="21"/>
        <v>20.931665443873801</v>
      </c>
      <c r="M236" s="118">
        <f t="shared" si="21"/>
        <v>23.029222303741701</v>
      </c>
      <c r="N236" s="110">
        <f t="shared" si="21"/>
        <v>47.5008584005869</v>
      </c>
      <c r="O236" s="265"/>
      <c r="P236" s="38"/>
      <c r="Q236" s="180">
        <f>Q234/$D$234</f>
        <v>274.03218635363203</v>
      </c>
      <c r="R236" s="308">
        <f>+R234/D234</f>
        <v>27.403218635363199</v>
      </c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6"/>
    </row>
    <row r="237" spans="1:35" ht="12.75" customHeight="1">
      <c r="A237" s="46"/>
      <c r="B237" s="47"/>
      <c r="C237" s="193" t="s">
        <v>933</v>
      </c>
      <c r="D237" s="34"/>
      <c r="E237" s="198" t="s">
        <v>934</v>
      </c>
      <c r="F237" s="600"/>
      <c r="G237" s="198"/>
      <c r="H237" s="198"/>
      <c r="I237" s="198" t="s">
        <v>935</v>
      </c>
      <c r="J237" s="198"/>
      <c r="K237" s="198" t="s">
        <v>936</v>
      </c>
      <c r="L237" s="198"/>
      <c r="M237" s="198"/>
      <c r="N237" s="198" t="s">
        <v>937</v>
      </c>
      <c r="O237" s="198"/>
      <c r="P237" s="198"/>
      <c r="Q237" s="469"/>
      <c r="R237" s="476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6"/>
    </row>
    <row r="238" spans="1:35" ht="12.75" customHeight="1">
      <c r="A238" s="46"/>
      <c r="B238" s="89"/>
      <c r="C238" s="192" t="s">
        <v>938</v>
      </c>
      <c r="D238" s="34"/>
      <c r="E238" s="35"/>
      <c r="F238" s="234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48"/>
      <c r="R238" s="310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6"/>
    </row>
    <row r="239" spans="1:35" ht="103.5" customHeight="1">
      <c r="A239" s="228"/>
      <c r="B239" s="66"/>
      <c r="C239" s="194" t="s">
        <v>939</v>
      </c>
      <c r="D239" s="40"/>
      <c r="E239" s="55"/>
      <c r="F239" s="56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374"/>
      <c r="R239" s="311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6"/>
    </row>
    <row r="240" spans="1:35" ht="12.75" customHeight="1">
      <c r="A240" s="46" t="s">
        <v>940</v>
      </c>
      <c r="B240" s="47">
        <v>795</v>
      </c>
      <c r="C240" s="231" t="s">
        <v>941</v>
      </c>
      <c r="D240" s="58">
        <v>603</v>
      </c>
      <c r="E240" s="232">
        <v>11380.43</v>
      </c>
      <c r="F240" s="216">
        <v>7887.71</v>
      </c>
      <c r="G240" s="216">
        <v>7726.19</v>
      </c>
      <c r="H240" s="232">
        <v>8763.2900000000009</v>
      </c>
      <c r="I240" s="216">
        <v>9272.43</v>
      </c>
      <c r="J240" s="216">
        <v>6144.06</v>
      </c>
      <c r="K240" s="216">
        <v>5975.62</v>
      </c>
      <c r="L240" s="216">
        <v>8229.86</v>
      </c>
      <c r="M240" s="216">
        <v>16399.669999999998</v>
      </c>
      <c r="N240" s="216">
        <v>15356.1</v>
      </c>
      <c r="O240" s="216">
        <v>17835.830000000002</v>
      </c>
      <c r="P240" s="240">
        <v>26061.86</v>
      </c>
      <c r="Q240" s="280">
        <f>SUM(E240:P240)</f>
        <v>141033.04999999999</v>
      </c>
      <c r="R240" s="460">
        <f>AVERAGE(E240:P240)</f>
        <v>11752.7541666667</v>
      </c>
      <c r="S240" s="309">
        <f>+R240</f>
        <v>11752.7541666667</v>
      </c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6"/>
    </row>
    <row r="241" spans="1:35" ht="12.75" customHeight="1">
      <c r="A241" s="46"/>
      <c r="B241" s="47"/>
      <c r="C241" s="192" t="s">
        <v>942</v>
      </c>
      <c r="D241" s="34"/>
      <c r="E241" s="233" t="s">
        <v>372</v>
      </c>
      <c r="F241" s="233" t="s">
        <v>372</v>
      </c>
      <c r="G241" s="233" t="s">
        <v>372</v>
      </c>
      <c r="H241" s="233" t="s">
        <v>372</v>
      </c>
      <c r="I241" s="233" t="s">
        <v>372</v>
      </c>
      <c r="J241" s="233" t="s">
        <v>372</v>
      </c>
      <c r="K241" s="233" t="s">
        <v>943</v>
      </c>
      <c r="L241" s="233" t="s">
        <v>372</v>
      </c>
      <c r="M241" s="233" t="s">
        <v>372</v>
      </c>
      <c r="N241" s="233" t="s">
        <v>372</v>
      </c>
      <c r="O241" s="233" t="s">
        <v>372</v>
      </c>
      <c r="P241" s="144" t="s">
        <v>372</v>
      </c>
      <c r="Q241" s="462">
        <f>SUM(E241:P241)</f>
        <v>0</v>
      </c>
      <c r="R241" s="308">
        <f>Q241/12</f>
        <v>0</v>
      </c>
      <c r="S241" s="125"/>
      <c r="T241" s="309">
        <f>+R241</f>
        <v>0</v>
      </c>
      <c r="U241" s="221">
        <f>+Q241</f>
        <v>0</v>
      </c>
      <c r="V241" s="125"/>
      <c r="W241" s="221" t="s">
        <v>372</v>
      </c>
      <c r="X241" s="125" t="s">
        <v>372</v>
      </c>
      <c r="Y241" s="125" t="s">
        <v>372</v>
      </c>
      <c r="Z241" s="125" t="s">
        <v>372</v>
      </c>
      <c r="AA241" s="125" t="s">
        <v>372</v>
      </c>
      <c r="AB241" s="125" t="s">
        <v>372</v>
      </c>
      <c r="AC241" s="125" t="s">
        <v>372</v>
      </c>
      <c r="AD241" s="125" t="s">
        <v>372</v>
      </c>
      <c r="AE241" s="125" t="s">
        <v>372</v>
      </c>
      <c r="AF241" s="125" t="s">
        <v>372</v>
      </c>
      <c r="AG241" s="125" t="s">
        <v>372</v>
      </c>
      <c r="AH241" s="125"/>
      <c r="AI241" s="126"/>
    </row>
    <row r="242" spans="1:35" ht="12.75" customHeight="1">
      <c r="A242" s="46"/>
      <c r="B242" s="47"/>
      <c r="C242" s="193" t="s">
        <v>710</v>
      </c>
      <c r="D242" s="34"/>
      <c r="E242" s="118">
        <f t="shared" ref="E242:Q242" si="22">E240/$D$240</f>
        <v>18.873018242122701</v>
      </c>
      <c r="F242" s="118">
        <f t="shared" si="22"/>
        <v>13.0807794361526</v>
      </c>
      <c r="G242" s="118">
        <f t="shared" si="22"/>
        <v>12.812918739635199</v>
      </c>
      <c r="H242" s="118">
        <f t="shared" si="22"/>
        <v>14.532819237147599</v>
      </c>
      <c r="I242" s="118">
        <f t="shared" si="22"/>
        <v>15.377164179104501</v>
      </c>
      <c r="J242" s="118">
        <f t="shared" si="22"/>
        <v>10.189154228855701</v>
      </c>
      <c r="K242" s="118">
        <f t="shared" si="22"/>
        <v>9.9098175787728007</v>
      </c>
      <c r="L242" s="118">
        <f t="shared" si="22"/>
        <v>13.648192371476</v>
      </c>
      <c r="M242" s="118">
        <f t="shared" si="22"/>
        <v>27.196799336650098</v>
      </c>
      <c r="N242" s="118">
        <f t="shared" si="22"/>
        <v>25.466169154228901</v>
      </c>
      <c r="O242" s="118">
        <f t="shared" si="22"/>
        <v>29.578490878938599</v>
      </c>
      <c r="P242" s="118">
        <f t="shared" si="22"/>
        <v>43.220331674958501</v>
      </c>
      <c r="Q242" s="35">
        <f t="shared" si="22"/>
        <v>233.885655058043</v>
      </c>
      <c r="R242" s="308">
        <f>+R240/D240</f>
        <v>19.490471254836901</v>
      </c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6"/>
    </row>
    <row r="243" spans="1:35" ht="12.75" customHeight="1">
      <c r="A243" s="46"/>
      <c r="B243" s="47"/>
      <c r="C243" s="193" t="s">
        <v>944</v>
      </c>
      <c r="D243" s="34"/>
      <c r="E243" s="35"/>
      <c r="F243" s="234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462"/>
      <c r="R243" s="310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6"/>
    </row>
    <row r="244" spans="1:35" ht="12.75" customHeight="1">
      <c r="A244" s="46"/>
      <c r="B244" s="47"/>
      <c r="C244" s="193" t="s">
        <v>945</v>
      </c>
      <c r="D244" s="34"/>
      <c r="E244" s="45"/>
      <c r="F244" s="235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472"/>
      <c r="R244" s="477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6"/>
    </row>
    <row r="245" spans="1:35" ht="77.25" customHeight="1">
      <c r="A245" s="228"/>
      <c r="B245" s="236"/>
      <c r="C245" s="194" t="s">
        <v>946</v>
      </c>
      <c r="D245" s="40"/>
      <c r="E245" s="237"/>
      <c r="F245" s="238"/>
      <c r="G245" s="237"/>
      <c r="H245" s="237"/>
      <c r="I245" s="266"/>
      <c r="J245" s="266"/>
      <c r="K245" s="266"/>
      <c r="L245" s="266"/>
      <c r="M245" s="237"/>
      <c r="N245" s="266"/>
      <c r="O245" s="237"/>
      <c r="P245" s="266"/>
      <c r="Q245" s="487"/>
      <c r="R245" s="488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6"/>
    </row>
    <row r="246" spans="1:35" ht="12.75" hidden="1" customHeight="1">
      <c r="A246" s="46" t="s">
        <v>947</v>
      </c>
      <c r="B246" s="47">
        <v>201</v>
      </c>
      <c r="C246" s="239" t="s">
        <v>948</v>
      </c>
      <c r="D246" s="58">
        <v>3606</v>
      </c>
      <c r="E246" s="240"/>
      <c r="F246" s="38"/>
      <c r="G246" s="125"/>
      <c r="H246" s="126"/>
      <c r="I246" s="125"/>
      <c r="J246" s="126"/>
      <c r="K246" s="125"/>
      <c r="L246" s="126"/>
      <c r="M246" s="125"/>
      <c r="N246" s="268"/>
      <c r="O246" s="125"/>
      <c r="P246" s="268"/>
      <c r="Q246" s="472">
        <f>SUM(E246:P246)</f>
        <v>0</v>
      </c>
      <c r="R246" s="308">
        <v>0</v>
      </c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6"/>
    </row>
    <row r="247" spans="1:35" ht="12.75" hidden="1" customHeight="1">
      <c r="A247" s="46"/>
      <c r="B247" s="47"/>
      <c r="C247" s="227" t="s">
        <v>949</v>
      </c>
      <c r="D247" s="74"/>
      <c r="E247" s="144"/>
      <c r="F247" s="144"/>
      <c r="G247" s="125"/>
      <c r="H247" s="126"/>
      <c r="I247" s="125"/>
      <c r="J247" s="126"/>
      <c r="K247" s="125"/>
      <c r="L247" s="126"/>
      <c r="M247" s="125"/>
      <c r="N247" s="126"/>
      <c r="O247" s="125"/>
      <c r="P247" s="126"/>
      <c r="Q247" s="462">
        <f>SUM(E247:P247)</f>
        <v>0</v>
      </c>
      <c r="R247" s="308">
        <f>Q247/2</f>
        <v>0</v>
      </c>
      <c r="S247" s="125"/>
      <c r="T247" s="309">
        <f>+R247</f>
        <v>0</v>
      </c>
      <c r="U247" s="221">
        <f>+Q247</f>
        <v>0</v>
      </c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6"/>
    </row>
    <row r="248" spans="1:35" ht="12.75" hidden="1" customHeight="1">
      <c r="A248" s="46"/>
      <c r="B248" s="47"/>
      <c r="C248" s="241" t="s">
        <v>950</v>
      </c>
      <c r="D248" s="242"/>
      <c r="E248" s="118">
        <f>E246/$D$246</f>
        <v>0</v>
      </c>
      <c r="F248" s="118">
        <f>F246/$D$246</f>
        <v>0</v>
      </c>
      <c r="G248" s="125"/>
      <c r="H248" s="243"/>
      <c r="I248" s="125"/>
      <c r="J248" s="243"/>
      <c r="K248" s="125"/>
      <c r="L248" s="243"/>
      <c r="M248" s="125"/>
      <c r="N248" s="243"/>
      <c r="O248" s="125"/>
      <c r="P248" s="243"/>
      <c r="Q248" s="104">
        <f>Q246/$D$246</f>
        <v>0</v>
      </c>
      <c r="R248" s="308">
        <f>+R246/D246</f>
        <v>0</v>
      </c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6"/>
    </row>
    <row r="249" spans="1:35" ht="12.75" hidden="1" customHeight="1">
      <c r="A249" s="46"/>
      <c r="B249" s="47"/>
      <c r="C249" s="36" t="s">
        <v>678</v>
      </c>
      <c r="D249" s="244"/>
      <c r="E249" s="144"/>
      <c r="F249" s="144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06"/>
      <c r="R249" s="310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6"/>
    </row>
    <row r="250" spans="1:35" ht="12.75" hidden="1" customHeight="1">
      <c r="A250" s="46"/>
      <c r="B250" s="47"/>
      <c r="C250" s="96" t="s">
        <v>951</v>
      </c>
      <c r="D250" s="244"/>
      <c r="E250" s="76"/>
      <c r="F250" s="185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177"/>
      <c r="R250" s="476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6"/>
    </row>
    <row r="251" spans="1:35" ht="12.75" hidden="1" customHeight="1">
      <c r="A251" s="46"/>
      <c r="B251" s="47"/>
      <c r="C251" s="36" t="s">
        <v>952</v>
      </c>
      <c r="D251" s="244"/>
      <c r="E251" s="144"/>
      <c r="F251" s="144"/>
      <c r="G251" s="245"/>
      <c r="H251" s="245"/>
      <c r="I251" s="245"/>
      <c r="J251" s="245"/>
      <c r="K251" s="245"/>
      <c r="L251" s="245"/>
      <c r="M251" s="245"/>
      <c r="N251" s="245"/>
      <c r="O251" s="245"/>
      <c r="P251" s="245"/>
      <c r="Q251" s="206"/>
      <c r="R251" s="310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6"/>
    </row>
    <row r="252" spans="1:35" ht="12.75" hidden="1" customHeight="1">
      <c r="A252" s="46"/>
      <c r="B252" s="47"/>
      <c r="C252" s="33" t="s">
        <v>953</v>
      </c>
      <c r="D252" s="244"/>
      <c r="E252" s="76"/>
      <c r="F252" s="185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177"/>
      <c r="R252" s="476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6"/>
    </row>
    <row r="253" spans="1:35" ht="12.75" hidden="1" customHeight="1">
      <c r="A253" s="46"/>
      <c r="B253" s="47"/>
      <c r="C253" s="36"/>
      <c r="D253" s="244"/>
      <c r="E253" s="144"/>
      <c r="F253" s="144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06"/>
      <c r="R253" s="310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6"/>
    </row>
    <row r="254" spans="1:35" ht="26.25" hidden="1" customHeight="1">
      <c r="A254" s="46"/>
      <c r="B254" s="47"/>
      <c r="C254" s="246"/>
      <c r="D254" s="244"/>
      <c r="E254" s="76"/>
      <c r="F254" s="185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120"/>
      <c r="R254" s="306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6"/>
    </row>
    <row r="255" spans="1:35" ht="12.75" customHeight="1">
      <c r="A255" s="46" t="s">
        <v>954</v>
      </c>
      <c r="B255" s="47">
        <v>945</v>
      </c>
      <c r="C255" s="247" t="s">
        <v>955</v>
      </c>
      <c r="D255" s="58">
        <v>945</v>
      </c>
      <c r="E255" s="35">
        <v>70055.600000000006</v>
      </c>
      <c r="F255" s="35">
        <v>50700.55</v>
      </c>
      <c r="G255" s="35">
        <v>73146.850000000006</v>
      </c>
      <c r="H255" s="35">
        <v>65768.350000000006</v>
      </c>
      <c r="I255" s="35">
        <v>79015.899999999994</v>
      </c>
      <c r="J255" s="35">
        <v>64203.75</v>
      </c>
      <c r="K255" s="35">
        <v>89266.1</v>
      </c>
      <c r="L255" s="35">
        <v>71201.350000000006</v>
      </c>
      <c r="M255" s="185">
        <v>102498</v>
      </c>
      <c r="N255" s="120">
        <v>92956.3</v>
      </c>
      <c r="O255" s="240">
        <v>87354.3</v>
      </c>
      <c r="P255" s="76">
        <v>79232.95</v>
      </c>
      <c r="Q255" s="377">
        <f>SUM(E255:P255)</f>
        <v>925400</v>
      </c>
      <c r="R255" s="460">
        <f>AVERAGE(E255:P255)</f>
        <v>77116.666666666701</v>
      </c>
      <c r="S255" s="309">
        <f>+R255</f>
        <v>77116.666666666701</v>
      </c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6"/>
    </row>
    <row r="256" spans="1:35" ht="12.75" customHeight="1">
      <c r="A256" s="46"/>
      <c r="B256" s="47"/>
      <c r="C256" s="248" t="s">
        <v>956</v>
      </c>
      <c r="D256" s="244"/>
      <c r="E256" s="35">
        <v>505.56</v>
      </c>
      <c r="F256" s="35" t="s">
        <v>372</v>
      </c>
      <c r="G256" s="35">
        <v>814.69</v>
      </c>
      <c r="H256" s="35">
        <v>76.84</v>
      </c>
      <c r="I256" s="35">
        <v>1401.59</v>
      </c>
      <c r="J256" s="35" t="s">
        <v>372</v>
      </c>
      <c r="K256" s="35">
        <v>2426.61</v>
      </c>
      <c r="L256" s="35">
        <v>620.14</v>
      </c>
      <c r="M256" s="144">
        <v>3749.8</v>
      </c>
      <c r="N256" s="144">
        <v>2795.63</v>
      </c>
      <c r="O256" s="144">
        <v>2235.4299999999998</v>
      </c>
      <c r="P256" s="144">
        <v>1423.3</v>
      </c>
      <c r="Q256" s="462">
        <f>SUM(E256:P256)</f>
        <v>16049.59</v>
      </c>
      <c r="R256" s="308">
        <f>Q256/12</f>
        <v>1337.46583333333</v>
      </c>
      <c r="S256" s="125"/>
      <c r="T256" s="309">
        <f>+R256</f>
        <v>1337.46583333333</v>
      </c>
      <c r="U256" s="221">
        <f>+Q256</f>
        <v>16049.59</v>
      </c>
      <c r="V256" s="125"/>
      <c r="W256" s="221" t="s">
        <v>372</v>
      </c>
      <c r="X256" s="221">
        <f>G256</f>
        <v>814.69</v>
      </c>
      <c r="Y256" s="221">
        <f>H256</f>
        <v>76.84</v>
      </c>
      <c r="Z256" s="221">
        <f>I256</f>
        <v>1401.59</v>
      </c>
      <c r="AA256" s="125" t="s">
        <v>372</v>
      </c>
      <c r="AB256" s="221">
        <f t="shared" ref="AB256:AG256" si="23">K256</f>
        <v>2426.61</v>
      </c>
      <c r="AC256" s="221">
        <f t="shared" si="23"/>
        <v>620.14</v>
      </c>
      <c r="AD256" s="221">
        <f t="shared" si="23"/>
        <v>3749.8</v>
      </c>
      <c r="AE256" s="221">
        <f t="shared" si="23"/>
        <v>2795.63</v>
      </c>
      <c r="AF256" s="221">
        <f t="shared" si="23"/>
        <v>2235.4299999999998</v>
      </c>
      <c r="AG256" s="221">
        <f t="shared" si="23"/>
        <v>1423.3</v>
      </c>
      <c r="AH256" s="125"/>
      <c r="AI256" s="126"/>
    </row>
    <row r="257" spans="1:35" ht="12.75" customHeight="1">
      <c r="A257" s="46"/>
      <c r="B257" s="47"/>
      <c r="C257" s="248" t="s">
        <v>957</v>
      </c>
      <c r="D257" s="244"/>
      <c r="E257" s="118">
        <f t="shared" ref="E257:Q257" si="24">E255/$D$255</f>
        <v>74.132910052910105</v>
      </c>
      <c r="F257" s="118">
        <f t="shared" si="24"/>
        <v>53.651375661375702</v>
      </c>
      <c r="G257" s="118">
        <f t="shared" si="24"/>
        <v>77.404074074074103</v>
      </c>
      <c r="H257" s="118">
        <f t="shared" si="24"/>
        <v>69.5961375661376</v>
      </c>
      <c r="I257" s="118">
        <f t="shared" si="24"/>
        <v>83.614708994709005</v>
      </c>
      <c r="J257" s="118">
        <f t="shared" si="24"/>
        <v>67.940476190476204</v>
      </c>
      <c r="K257" s="118">
        <f t="shared" si="24"/>
        <v>94.461481481481499</v>
      </c>
      <c r="L257" s="118">
        <f t="shared" si="24"/>
        <v>75.345343915343904</v>
      </c>
      <c r="M257" s="118">
        <f t="shared" si="24"/>
        <v>108.463492063492</v>
      </c>
      <c r="N257" s="118">
        <f t="shared" si="24"/>
        <v>98.366455026455</v>
      </c>
      <c r="O257" s="118">
        <f t="shared" si="24"/>
        <v>92.438412698412705</v>
      </c>
      <c r="P257" s="118">
        <f t="shared" si="24"/>
        <v>83.844391534391505</v>
      </c>
      <c r="Q257" s="35">
        <f t="shared" si="24"/>
        <v>979.25925925925901</v>
      </c>
      <c r="R257" s="308">
        <f>+R255/D255</f>
        <v>81.604938271604894</v>
      </c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6"/>
    </row>
    <row r="258" spans="1:35" ht="12.75" customHeight="1">
      <c r="A258" s="46"/>
      <c r="B258" s="47"/>
      <c r="C258" s="248" t="s">
        <v>958</v>
      </c>
      <c r="D258" s="244"/>
      <c r="E258" s="240" t="s">
        <v>959</v>
      </c>
      <c r="F258" s="240"/>
      <c r="G258" s="240" t="s">
        <v>960</v>
      </c>
      <c r="H258" s="240" t="s">
        <v>961</v>
      </c>
      <c r="I258" s="240" t="s">
        <v>962</v>
      </c>
      <c r="J258" s="240"/>
      <c r="K258" s="240" t="s">
        <v>963</v>
      </c>
      <c r="L258" s="240" t="s">
        <v>964</v>
      </c>
      <c r="M258" s="144" t="s">
        <v>965</v>
      </c>
      <c r="N258" s="144" t="s">
        <v>966</v>
      </c>
      <c r="O258" s="144" t="s">
        <v>967</v>
      </c>
      <c r="P258" s="144" t="s">
        <v>968</v>
      </c>
      <c r="Q258" s="144"/>
      <c r="R258" s="310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6"/>
    </row>
    <row r="259" spans="1:35" ht="12.75" customHeight="1">
      <c r="A259" s="46"/>
      <c r="B259" s="47"/>
      <c r="C259" s="248" t="s">
        <v>969</v>
      </c>
      <c r="D259" s="2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310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6"/>
    </row>
    <row r="260" spans="1:35" ht="27" customHeight="1">
      <c r="A260" s="39"/>
      <c r="B260" s="47"/>
      <c r="C260" s="248" t="s">
        <v>970</v>
      </c>
      <c r="D260" s="244"/>
      <c r="E260" s="249"/>
      <c r="F260" s="249"/>
      <c r="G260" s="250"/>
      <c r="H260" s="250"/>
      <c r="I260" s="250"/>
      <c r="J260" s="250"/>
      <c r="K260" s="250"/>
      <c r="L260" s="250"/>
      <c r="M260" s="76"/>
      <c r="N260" s="271"/>
      <c r="O260" s="189"/>
      <c r="P260" s="250"/>
      <c r="Q260" s="272"/>
      <c r="R260" s="311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6"/>
    </row>
    <row r="261" spans="1:35" ht="14.25" customHeight="1">
      <c r="A261" s="46" t="s">
        <v>971</v>
      </c>
      <c r="B261" s="85">
        <v>825</v>
      </c>
      <c r="C261" s="44" t="s">
        <v>972</v>
      </c>
      <c r="D261" s="29">
        <v>2430</v>
      </c>
      <c r="E261" s="45">
        <v>55777.919999999998</v>
      </c>
      <c r="F261" s="45">
        <v>71249.509999999995</v>
      </c>
      <c r="G261" s="45">
        <v>65859.87</v>
      </c>
      <c r="H261" s="45">
        <v>58023.64</v>
      </c>
      <c r="I261" s="45">
        <v>69875.399999999994</v>
      </c>
      <c r="J261" s="45">
        <v>67071.97</v>
      </c>
      <c r="K261" s="45">
        <v>59133.63</v>
      </c>
      <c r="L261" s="45">
        <v>49221.49</v>
      </c>
      <c r="M261" s="273">
        <v>66045.61</v>
      </c>
      <c r="N261" s="120">
        <v>68198.55</v>
      </c>
      <c r="O261" s="185">
        <v>68924.13</v>
      </c>
      <c r="P261" s="76">
        <v>59069.279999999999</v>
      </c>
      <c r="Q261" s="377">
        <f>SUM(E261:P261)</f>
        <v>758451</v>
      </c>
      <c r="R261" s="460">
        <v>0</v>
      </c>
      <c r="S261" s="309">
        <f>+R261</f>
        <v>0</v>
      </c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6"/>
    </row>
    <row r="262" spans="1:35" ht="14.25" customHeight="1">
      <c r="A262" s="46"/>
      <c r="B262" s="89"/>
      <c r="C262" s="48" t="s">
        <v>973</v>
      </c>
      <c r="D262" s="34"/>
      <c r="E262" s="35" t="s">
        <v>372</v>
      </c>
      <c r="F262" s="35" t="s">
        <v>372</v>
      </c>
      <c r="G262" s="35" t="s">
        <v>372</v>
      </c>
      <c r="H262" s="35" t="s">
        <v>372</v>
      </c>
      <c r="I262" s="35" t="s">
        <v>372</v>
      </c>
      <c r="J262" s="35" t="s">
        <v>372</v>
      </c>
      <c r="K262" s="35" t="s">
        <v>372</v>
      </c>
      <c r="L262" s="35" t="s">
        <v>372</v>
      </c>
      <c r="M262" s="245" t="s">
        <v>372</v>
      </c>
      <c r="N262" s="270" t="s">
        <v>372</v>
      </c>
      <c r="O262" s="144" t="s">
        <v>372</v>
      </c>
      <c r="P262" s="245" t="s">
        <v>372</v>
      </c>
      <c r="Q262" s="379">
        <f>SUM(E262:P262)</f>
        <v>0</v>
      </c>
      <c r="R262" s="308">
        <f>+Q262/4</f>
        <v>0</v>
      </c>
      <c r="S262" s="125"/>
      <c r="T262" s="309">
        <f>+R262</f>
        <v>0</v>
      </c>
      <c r="U262" s="221">
        <f>+Q262</f>
        <v>0</v>
      </c>
      <c r="V262" s="125"/>
      <c r="W262" s="221" t="s">
        <v>372</v>
      </c>
      <c r="X262" s="125" t="s">
        <v>372</v>
      </c>
      <c r="Y262" s="125" t="s">
        <v>372</v>
      </c>
      <c r="Z262" s="125" t="s">
        <v>372</v>
      </c>
      <c r="AA262" s="125" t="s">
        <v>372</v>
      </c>
      <c r="AB262" s="125" t="s">
        <v>372</v>
      </c>
      <c r="AC262" s="125" t="s">
        <v>372</v>
      </c>
      <c r="AD262" s="125" t="s">
        <v>372</v>
      </c>
      <c r="AE262" s="125" t="s">
        <v>372</v>
      </c>
      <c r="AF262" s="125" t="s">
        <v>372</v>
      </c>
      <c r="AG262" s="125" t="s">
        <v>372</v>
      </c>
      <c r="AH262" s="125"/>
      <c r="AI262" s="126"/>
    </row>
    <row r="263" spans="1:35" ht="14.25" customHeight="1">
      <c r="A263" s="46"/>
      <c r="B263" s="89"/>
      <c r="C263" s="48" t="s">
        <v>720</v>
      </c>
      <c r="D263" s="34"/>
      <c r="E263" s="214">
        <f t="shared" ref="E263:Q263" si="25">E261/$D$261</f>
        <v>22.953876543209901</v>
      </c>
      <c r="F263" s="214">
        <f t="shared" si="25"/>
        <v>29.320786008230399</v>
      </c>
      <c r="G263" s="214">
        <f t="shared" si="25"/>
        <v>27.102827160493799</v>
      </c>
      <c r="H263" s="214">
        <f t="shared" si="25"/>
        <v>23.8780411522634</v>
      </c>
      <c r="I263" s="214">
        <f t="shared" si="25"/>
        <v>28.755308641975301</v>
      </c>
      <c r="J263" s="214">
        <f t="shared" si="25"/>
        <v>27.601633744855999</v>
      </c>
      <c r="K263" s="214">
        <f t="shared" si="25"/>
        <v>24.334827160493798</v>
      </c>
      <c r="L263" s="214">
        <f t="shared" si="25"/>
        <v>20.255757201646102</v>
      </c>
      <c r="M263" s="214">
        <f t="shared" si="25"/>
        <v>27.1792633744856</v>
      </c>
      <c r="N263" s="118">
        <f t="shared" si="25"/>
        <v>28.0652469135802</v>
      </c>
      <c r="O263" s="118">
        <f t="shared" si="25"/>
        <v>28.363839506172798</v>
      </c>
      <c r="P263" s="118">
        <f t="shared" si="25"/>
        <v>24.308345679012302</v>
      </c>
      <c r="Q263" s="180">
        <f t="shared" si="25"/>
        <v>312.11975308642002</v>
      </c>
      <c r="R263" s="308">
        <f>+R261/D261</f>
        <v>0</v>
      </c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6"/>
    </row>
    <row r="264" spans="1:35" ht="14.25" customHeight="1">
      <c r="A264" s="46"/>
      <c r="B264" s="89"/>
      <c r="C264" s="48" t="s">
        <v>974</v>
      </c>
      <c r="D264" s="34"/>
      <c r="E264" s="144"/>
      <c r="F264" s="144"/>
      <c r="G264" s="144"/>
      <c r="H264" s="144"/>
      <c r="I264" s="144"/>
      <c r="J264" s="144"/>
      <c r="K264" s="240"/>
      <c r="L264" s="240"/>
      <c r="M264" s="144"/>
      <c r="N264" s="144"/>
      <c r="O264" s="144"/>
      <c r="P264" s="144"/>
      <c r="Q264" s="35"/>
      <c r="R264" s="310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6"/>
    </row>
    <row r="265" spans="1:35" ht="14.25" customHeight="1">
      <c r="A265" s="46"/>
      <c r="B265" s="89"/>
      <c r="C265" s="48" t="s">
        <v>975</v>
      </c>
      <c r="D265" s="3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35"/>
      <c r="R265" s="310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6"/>
    </row>
    <row r="266" spans="1:35" ht="14.25" customHeight="1">
      <c r="A266" s="46"/>
      <c r="B266" s="89"/>
      <c r="C266" s="48" t="s">
        <v>976</v>
      </c>
      <c r="D266" s="3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35"/>
      <c r="R266" s="310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6"/>
    </row>
    <row r="267" spans="1:35" ht="14.25" customHeight="1">
      <c r="A267" s="46"/>
      <c r="B267" s="89"/>
      <c r="C267" s="48" t="s">
        <v>977</v>
      </c>
      <c r="D267" s="34"/>
      <c r="E267" s="144"/>
      <c r="F267" s="144"/>
      <c r="G267" s="144"/>
      <c r="H267" s="144"/>
      <c r="I267" s="144"/>
      <c r="J267" s="270"/>
      <c r="K267" s="144"/>
      <c r="L267" s="270"/>
      <c r="M267" s="144"/>
      <c r="N267" s="144"/>
      <c r="O267" s="144"/>
      <c r="P267" s="144"/>
      <c r="Q267" s="35"/>
      <c r="R267" s="310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6"/>
    </row>
    <row r="268" spans="1:35" ht="14.25" customHeight="1">
      <c r="A268" s="228"/>
      <c r="B268" s="66"/>
      <c r="C268" s="251"/>
      <c r="D268" s="40"/>
      <c r="E268" s="250"/>
      <c r="F268" s="249"/>
      <c r="G268" s="249"/>
      <c r="H268" s="249"/>
      <c r="I268" s="249"/>
      <c r="J268" s="272"/>
      <c r="K268" s="249"/>
      <c r="L268" s="272"/>
      <c r="M268" s="249"/>
      <c r="N268" s="249"/>
      <c r="O268" s="189"/>
      <c r="P268" s="189"/>
      <c r="Q268" s="229"/>
      <c r="R268" s="311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6"/>
    </row>
    <row r="269" spans="1:35" ht="12.75" customHeight="1">
      <c r="A269" s="46" t="s">
        <v>978</v>
      </c>
      <c r="B269" s="47">
        <v>505</v>
      </c>
      <c r="C269" s="290" t="s">
        <v>979</v>
      </c>
      <c r="D269" s="58">
        <v>582</v>
      </c>
      <c r="E269" s="240">
        <v>13241.4</v>
      </c>
      <c r="F269" s="240">
        <v>6863.4</v>
      </c>
      <c r="G269" s="240">
        <v>12414</v>
      </c>
      <c r="H269" s="45">
        <v>9973</v>
      </c>
      <c r="I269" s="45">
        <v>10466</v>
      </c>
      <c r="J269" s="45">
        <v>8181.5</v>
      </c>
      <c r="K269" s="45">
        <v>9831.5</v>
      </c>
      <c r="L269" s="45">
        <v>8992.9</v>
      </c>
      <c r="M269" s="45"/>
      <c r="N269" s="108"/>
      <c r="O269" s="210"/>
      <c r="P269" s="76"/>
      <c r="Q269" s="377">
        <f>SUM(E269:P269)</f>
        <v>79963.7</v>
      </c>
      <c r="R269" s="460">
        <f>AVERAGE(E269:P269)</f>
        <v>9995.4624999999996</v>
      </c>
      <c r="S269" s="309">
        <f>+R269</f>
        <v>9995.4624999999996</v>
      </c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6"/>
    </row>
    <row r="270" spans="1:35" ht="12.75" customHeight="1">
      <c r="A270" s="46"/>
      <c r="B270" s="47"/>
      <c r="C270" s="227" t="s">
        <v>980</v>
      </c>
      <c r="D270" s="34"/>
      <c r="E270" s="144" t="s">
        <v>372</v>
      </c>
      <c r="F270" s="144" t="s">
        <v>372</v>
      </c>
      <c r="G270" s="144" t="s">
        <v>372</v>
      </c>
      <c r="H270" s="35" t="s">
        <v>372</v>
      </c>
      <c r="I270" s="35" t="s">
        <v>372</v>
      </c>
      <c r="J270" s="35" t="s">
        <v>372</v>
      </c>
      <c r="K270" s="35" t="s">
        <v>372</v>
      </c>
      <c r="L270" s="35" t="s">
        <v>372</v>
      </c>
      <c r="M270" s="35"/>
      <c r="N270" s="104"/>
      <c r="O270" s="210"/>
      <c r="P270" s="76"/>
      <c r="Q270" s="379">
        <f>SUM(E270:P270)</f>
        <v>0</v>
      </c>
      <c r="R270" s="310">
        <f>+Q270/10</f>
        <v>0</v>
      </c>
      <c r="S270" s="125"/>
      <c r="T270" s="309">
        <f>+R270</f>
        <v>0</v>
      </c>
      <c r="U270" s="221">
        <f>+Q270</f>
        <v>0</v>
      </c>
      <c r="V270" s="125"/>
      <c r="W270" s="221" t="s">
        <v>372</v>
      </c>
      <c r="X270" s="125" t="s">
        <v>372</v>
      </c>
      <c r="Y270" s="125" t="s">
        <v>372</v>
      </c>
      <c r="Z270" s="125" t="s">
        <v>372</v>
      </c>
      <c r="AA270" s="125" t="s">
        <v>372</v>
      </c>
      <c r="AB270" s="125" t="s">
        <v>372</v>
      </c>
      <c r="AC270" s="125" t="s">
        <v>372</v>
      </c>
      <c r="AD270" s="125" t="s">
        <v>372</v>
      </c>
      <c r="AE270" s="125" t="s">
        <v>372</v>
      </c>
      <c r="AF270" s="125" t="s">
        <v>372</v>
      </c>
      <c r="AG270" s="125" t="s">
        <v>372</v>
      </c>
      <c r="AH270" s="125"/>
      <c r="AI270" s="126"/>
    </row>
    <row r="271" spans="1:35" ht="12.75" customHeight="1">
      <c r="A271" s="46"/>
      <c r="B271" s="47"/>
      <c r="C271" s="36" t="s">
        <v>685</v>
      </c>
      <c r="D271" s="34"/>
      <c r="E271" s="118">
        <f t="shared" ref="E271:N271" si="26">E269/$D$269</f>
        <v>22.751546391752601</v>
      </c>
      <c r="F271" s="118">
        <f t="shared" si="26"/>
        <v>11.792783505154601</v>
      </c>
      <c r="G271" s="110">
        <f t="shared" si="26"/>
        <v>21.329896907216501</v>
      </c>
      <c r="H271" s="110">
        <f t="shared" si="26"/>
        <v>17.1357388316151</v>
      </c>
      <c r="I271" s="110">
        <f t="shared" si="26"/>
        <v>17.982817869415801</v>
      </c>
      <c r="J271" s="110">
        <f t="shared" si="26"/>
        <v>14.057560137456999</v>
      </c>
      <c r="K271" s="110">
        <f t="shared" si="26"/>
        <v>16.892611683848799</v>
      </c>
      <c r="L271" s="110">
        <f t="shared" si="26"/>
        <v>15.451718213058401</v>
      </c>
      <c r="M271" s="110">
        <f t="shared" si="26"/>
        <v>0</v>
      </c>
      <c r="N271" s="110">
        <f t="shared" si="26"/>
        <v>0</v>
      </c>
      <c r="O271" s="265"/>
      <c r="P271" s="38"/>
      <c r="Q271" s="180">
        <f>Q269/$D$269</f>
        <v>137.394673539519</v>
      </c>
      <c r="R271" s="308">
        <f>+R269/D269</f>
        <v>17.1743341924399</v>
      </c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6"/>
    </row>
    <row r="272" spans="1:35" ht="12.75" customHeight="1">
      <c r="A272" s="46"/>
      <c r="B272" s="47"/>
      <c r="C272" s="36" t="s">
        <v>981</v>
      </c>
      <c r="D272" s="34"/>
      <c r="E272" s="186"/>
      <c r="F272" s="186"/>
      <c r="G272" s="186"/>
      <c r="H272" s="185"/>
      <c r="I272" s="185"/>
      <c r="J272" s="185"/>
      <c r="K272" s="185"/>
      <c r="L272" s="185"/>
      <c r="M272" s="185"/>
      <c r="N272" s="185"/>
      <c r="O272" s="185"/>
      <c r="P272" s="185"/>
      <c r="Q272" s="287"/>
      <c r="R272" s="466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6"/>
    </row>
    <row r="273" spans="1:35" ht="12.75" customHeight="1">
      <c r="A273" s="46"/>
      <c r="B273" s="47"/>
      <c r="C273" s="36" t="s">
        <v>982</v>
      </c>
      <c r="D273" s="34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35"/>
      <c r="R273" s="466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6"/>
    </row>
    <row r="274" spans="1:35" ht="12.75" customHeight="1">
      <c r="A274" s="46"/>
      <c r="B274" s="47"/>
      <c r="C274" s="36" t="s">
        <v>685</v>
      </c>
      <c r="D274" s="32"/>
      <c r="E274" s="35"/>
      <c r="F274" s="35"/>
      <c r="G274" s="35"/>
      <c r="H274" s="188"/>
      <c r="I274" s="186"/>
      <c r="J274" s="186"/>
      <c r="K274" s="186"/>
      <c r="L274" s="186"/>
      <c r="M274" s="186"/>
      <c r="N274" s="186"/>
      <c r="O274" s="186"/>
      <c r="P274" s="186"/>
      <c r="Q274" s="377"/>
      <c r="R274" s="164"/>
      <c r="S274" s="309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6"/>
    </row>
    <row r="275" spans="1:35" ht="12.75" customHeight="1">
      <c r="A275" s="46"/>
      <c r="B275" s="47"/>
      <c r="C275" s="36" t="s">
        <v>983</v>
      </c>
      <c r="D275" s="32"/>
      <c r="E275" s="35"/>
      <c r="F275" s="35"/>
      <c r="G275" s="35"/>
      <c r="H275" s="188"/>
      <c r="I275" s="186"/>
      <c r="J275" s="186"/>
      <c r="K275" s="186"/>
      <c r="L275" s="186"/>
      <c r="M275" s="186"/>
      <c r="N275" s="186"/>
      <c r="O275" s="186"/>
      <c r="P275" s="186"/>
      <c r="Q275" s="379"/>
      <c r="R275" s="310"/>
      <c r="S275" s="125"/>
      <c r="T275" s="309"/>
      <c r="U275" s="221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6"/>
    </row>
    <row r="276" spans="1:35" ht="12.75" customHeight="1">
      <c r="A276" s="31"/>
      <c r="B276" s="47"/>
      <c r="C276" s="33" t="s">
        <v>984</v>
      </c>
      <c r="D276" s="32"/>
      <c r="E276" s="35"/>
      <c r="F276" s="35" t="s">
        <v>656</v>
      </c>
      <c r="G276" s="35"/>
      <c r="H276" s="145"/>
      <c r="I276" s="145"/>
      <c r="J276" s="145"/>
      <c r="K276" s="145"/>
      <c r="L276" s="145"/>
      <c r="M276" s="145"/>
      <c r="N276" s="145"/>
      <c r="O276" s="145"/>
      <c r="P276" s="144"/>
      <c r="Q276" s="245"/>
      <c r="R276" s="164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6"/>
    </row>
    <row r="277" spans="1:35" ht="12.75" customHeight="1">
      <c r="A277" s="39"/>
      <c r="B277" s="66"/>
      <c r="C277" s="222"/>
      <c r="D277" s="66"/>
      <c r="E277" s="189"/>
      <c r="F277" s="181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41"/>
      <c r="R277" s="306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6"/>
    </row>
    <row r="278" spans="1:35" ht="12.75" customHeight="1">
      <c r="A278" s="46" t="s">
        <v>985</v>
      </c>
      <c r="B278" s="47">
        <v>217</v>
      </c>
      <c r="C278" s="71" t="s">
        <v>986</v>
      </c>
      <c r="D278" s="89">
        <v>13336</v>
      </c>
      <c r="E278" s="252">
        <v>359121.31</v>
      </c>
      <c r="F278" s="252">
        <v>357786.55</v>
      </c>
      <c r="G278" s="252">
        <v>457189.4</v>
      </c>
      <c r="H278" s="252">
        <v>447923.36</v>
      </c>
      <c r="I278" s="252">
        <v>422209.26</v>
      </c>
      <c r="J278" s="252">
        <v>389572.89</v>
      </c>
      <c r="K278" s="252">
        <v>401905.74</v>
      </c>
      <c r="L278" s="252">
        <v>394562.27</v>
      </c>
      <c r="M278" s="252">
        <v>485924.06</v>
      </c>
      <c r="N278" s="252">
        <v>564576.47</v>
      </c>
      <c r="O278" s="252">
        <v>391261.47</v>
      </c>
      <c r="P278" s="252">
        <v>521686.67</v>
      </c>
      <c r="Q278" s="280">
        <f>SUM(E278:P278)</f>
        <v>5193719.45</v>
      </c>
      <c r="R278" s="460">
        <f>AVERAGE(E278:P278)</f>
        <v>432809.95416666701</v>
      </c>
      <c r="S278" s="309">
        <f>+R278</f>
        <v>432809.95416666701</v>
      </c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6"/>
    </row>
    <row r="279" spans="1:35" ht="12.75" customHeight="1">
      <c r="A279" s="46" t="s">
        <v>987</v>
      </c>
      <c r="B279" s="47"/>
      <c r="C279" s="227" t="s">
        <v>988</v>
      </c>
      <c r="D279" s="74"/>
      <c r="E279" s="75">
        <v>8868.19</v>
      </c>
      <c r="F279" s="75">
        <v>8667.98</v>
      </c>
      <c r="G279" s="75">
        <v>23578.41</v>
      </c>
      <c r="H279" s="75">
        <v>22188.5</v>
      </c>
      <c r="I279" s="75">
        <v>10831.39</v>
      </c>
      <c r="J279" s="75">
        <v>5935.93</v>
      </c>
      <c r="K279" s="75">
        <v>7785.86</v>
      </c>
      <c r="L279" s="75">
        <v>6684.34</v>
      </c>
      <c r="M279" s="75">
        <v>20388.61</v>
      </c>
      <c r="N279" s="75">
        <v>32186.47</v>
      </c>
      <c r="O279" s="75">
        <v>6189.22</v>
      </c>
      <c r="P279" s="75">
        <v>25753</v>
      </c>
      <c r="Q279" s="148">
        <f>SUM(E279:P279)</f>
        <v>179057.9</v>
      </c>
      <c r="R279" s="460">
        <f>+Q279/12</f>
        <v>14921.4916666667</v>
      </c>
      <c r="S279" s="125"/>
      <c r="T279" s="309">
        <f>+R279</f>
        <v>14921.4916666667</v>
      </c>
      <c r="U279" s="221">
        <f>+Q279</f>
        <v>179057.9</v>
      </c>
      <c r="V279" s="125"/>
      <c r="W279" s="221">
        <f t="shared" ref="W279:AG279" si="27">F279</f>
        <v>8667.98</v>
      </c>
      <c r="X279" s="112">
        <f t="shared" si="27"/>
        <v>23578.41</v>
      </c>
      <c r="Y279" s="112">
        <f t="shared" si="27"/>
        <v>22188.5</v>
      </c>
      <c r="Z279" s="112">
        <f t="shared" si="27"/>
        <v>10831.39</v>
      </c>
      <c r="AA279" s="112">
        <f t="shared" si="27"/>
        <v>5935.93</v>
      </c>
      <c r="AB279" s="112">
        <f t="shared" si="27"/>
        <v>7785.86</v>
      </c>
      <c r="AC279" s="112">
        <f t="shared" si="27"/>
        <v>6684.34</v>
      </c>
      <c r="AD279" s="112">
        <f t="shared" si="27"/>
        <v>20388.61</v>
      </c>
      <c r="AE279" s="112">
        <f t="shared" si="27"/>
        <v>32186.47</v>
      </c>
      <c r="AF279" s="112">
        <f t="shared" si="27"/>
        <v>6189.22</v>
      </c>
      <c r="AG279" s="112">
        <f t="shared" si="27"/>
        <v>25753</v>
      </c>
      <c r="AH279" s="125"/>
      <c r="AI279" s="126"/>
    </row>
    <row r="280" spans="1:35" ht="12.75" customHeight="1">
      <c r="A280" s="46" t="s">
        <v>989</v>
      </c>
      <c r="B280" s="47"/>
      <c r="C280" s="36" t="s">
        <v>990</v>
      </c>
      <c r="D280" s="34"/>
      <c r="E280" s="37">
        <f t="shared" ref="E280:Q280" si="28">E278/$D$278</f>
        <v>26.928712507498499</v>
      </c>
      <c r="F280" s="37">
        <f t="shared" si="28"/>
        <v>26.828625524894999</v>
      </c>
      <c r="G280" s="37">
        <f t="shared" si="28"/>
        <v>34.282348530293902</v>
      </c>
      <c r="H280" s="37">
        <f t="shared" si="28"/>
        <v>33.587534493101401</v>
      </c>
      <c r="I280" s="37">
        <f t="shared" si="28"/>
        <v>31.659362627474501</v>
      </c>
      <c r="J280" s="37">
        <f t="shared" si="28"/>
        <v>29.212124325135001</v>
      </c>
      <c r="K280" s="37">
        <f t="shared" si="28"/>
        <v>30.1369031193761</v>
      </c>
      <c r="L280" s="37">
        <f t="shared" si="28"/>
        <v>29.586252999400099</v>
      </c>
      <c r="M280" s="37">
        <f t="shared" si="28"/>
        <v>36.437017096580703</v>
      </c>
      <c r="N280" s="37">
        <f t="shared" si="28"/>
        <v>42.334768296340698</v>
      </c>
      <c r="O280" s="37">
        <f t="shared" si="28"/>
        <v>29.338742501499699</v>
      </c>
      <c r="P280" s="37">
        <f t="shared" si="28"/>
        <v>39.1186765146971</v>
      </c>
      <c r="Q280" s="179">
        <f t="shared" si="28"/>
        <v>389.45106853629301</v>
      </c>
      <c r="R280" s="308">
        <f>+R278/D278</f>
        <v>32.454255711357703</v>
      </c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6"/>
    </row>
    <row r="281" spans="1:35" ht="12.75" customHeight="1">
      <c r="A281" s="46"/>
      <c r="B281" s="47"/>
      <c r="C281" s="36" t="s">
        <v>991</v>
      </c>
      <c r="D281" s="34"/>
      <c r="E281" s="75" t="s">
        <v>992</v>
      </c>
      <c r="F281" s="60" t="s">
        <v>993</v>
      </c>
      <c r="G281" s="75" t="s">
        <v>994</v>
      </c>
      <c r="H281" s="75" t="s">
        <v>995</v>
      </c>
      <c r="I281" s="75" t="s">
        <v>996</v>
      </c>
      <c r="J281" s="75" t="s">
        <v>997</v>
      </c>
      <c r="K281" s="75" t="s">
        <v>998</v>
      </c>
      <c r="L281" s="75" t="s">
        <v>999</v>
      </c>
      <c r="M281" s="75" t="s">
        <v>1000</v>
      </c>
      <c r="N281" s="75" t="s">
        <v>1001</v>
      </c>
      <c r="O281" s="75" t="s">
        <v>1002</v>
      </c>
      <c r="P281" s="75" t="s">
        <v>1003</v>
      </c>
      <c r="Q281" s="148"/>
      <c r="R281" s="310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6"/>
    </row>
    <row r="282" spans="1:35" ht="38.25" customHeight="1">
      <c r="A282" s="52"/>
      <c r="B282" s="53"/>
      <c r="C282" s="54" t="s">
        <v>1004</v>
      </c>
      <c r="D282" s="40"/>
      <c r="E282" s="68"/>
      <c r="F282" s="68"/>
      <c r="G282" s="70"/>
      <c r="H282" s="70"/>
      <c r="I282" s="70"/>
      <c r="J282" s="68"/>
      <c r="K282" s="70"/>
      <c r="L282" s="70"/>
      <c r="M282" s="70"/>
      <c r="N282" s="70"/>
      <c r="O282" s="70"/>
      <c r="P282" s="70"/>
      <c r="Q282" s="305"/>
      <c r="R282" s="306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6"/>
    </row>
    <row r="283" spans="1:35" ht="12.75" customHeight="1">
      <c r="A283" s="46" t="s">
        <v>403</v>
      </c>
      <c r="B283" s="47">
        <v>930</v>
      </c>
      <c r="C283" s="253" t="s">
        <v>1005</v>
      </c>
      <c r="D283" s="58">
        <v>439</v>
      </c>
      <c r="E283" s="252">
        <v>35917.199999999997</v>
      </c>
      <c r="F283" s="252">
        <v>28515</v>
      </c>
      <c r="G283" s="252">
        <v>24288</v>
      </c>
      <c r="H283" s="252">
        <v>22183</v>
      </c>
      <c r="I283" s="254">
        <v>21500</v>
      </c>
      <c r="J283" s="59">
        <v>19577.5</v>
      </c>
      <c r="K283" s="59">
        <v>27612</v>
      </c>
      <c r="L283" s="59">
        <v>20150</v>
      </c>
      <c r="M283" s="59">
        <v>24366</v>
      </c>
      <c r="N283" s="59">
        <v>22578.799999999999</v>
      </c>
      <c r="O283" s="59">
        <v>33599</v>
      </c>
      <c r="P283" s="59">
        <v>39712.370000000003</v>
      </c>
      <c r="Q283" s="280">
        <f>SUM(E283:P283)</f>
        <v>319998.87</v>
      </c>
      <c r="R283" s="460">
        <f>AVERAGE(E283:P283)</f>
        <v>26666.572499999998</v>
      </c>
      <c r="S283" s="309">
        <f>+R283</f>
        <v>26666.572499999998</v>
      </c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475">
        <f>SUM(L283:P283)</f>
        <v>140406.17000000001</v>
      </c>
    </row>
    <row r="284" spans="1:35" ht="12.75" customHeight="1">
      <c r="A284" s="46"/>
      <c r="B284" s="47"/>
      <c r="C284" s="151" t="s">
        <v>1006</v>
      </c>
      <c r="D284" s="34"/>
      <c r="E284" s="62">
        <v>1795.75</v>
      </c>
      <c r="F284" s="62">
        <v>611.4</v>
      </c>
      <c r="G284" s="60" t="s">
        <v>372</v>
      </c>
      <c r="H284" s="60" t="s">
        <v>372</v>
      </c>
      <c r="I284" s="60" t="s">
        <v>372</v>
      </c>
      <c r="J284" s="60" t="s">
        <v>372</v>
      </c>
      <c r="K284" s="60">
        <v>466.92</v>
      </c>
      <c r="L284" s="60" t="s">
        <v>372</v>
      </c>
      <c r="M284" s="60" t="s">
        <v>372</v>
      </c>
      <c r="N284" s="60" t="s">
        <v>372</v>
      </c>
      <c r="O284" s="62">
        <v>1424.84</v>
      </c>
      <c r="P284" s="62">
        <v>2402.98</v>
      </c>
      <c r="Q284" s="148">
        <f>SUM(E284:P284)</f>
        <v>6701.89</v>
      </c>
      <c r="R284" s="460">
        <f>+Q284/12</f>
        <v>558.49083333333294</v>
      </c>
      <c r="S284" s="125"/>
      <c r="T284" s="309">
        <f>+R284</f>
        <v>558.49083333333294</v>
      </c>
      <c r="U284" s="221">
        <f>+Q284</f>
        <v>6701.89</v>
      </c>
      <c r="V284" s="125"/>
      <c r="W284" s="221">
        <f>F284</f>
        <v>611.4</v>
      </c>
      <c r="X284" s="125" t="s">
        <v>372</v>
      </c>
      <c r="Y284" s="125" t="s">
        <v>372</v>
      </c>
      <c r="Z284" s="125" t="s">
        <v>372</v>
      </c>
      <c r="AA284" s="125" t="s">
        <v>372</v>
      </c>
      <c r="AB284" s="112">
        <f>K284</f>
        <v>466.92</v>
      </c>
      <c r="AC284" s="125" t="s">
        <v>372</v>
      </c>
      <c r="AD284" s="125" t="s">
        <v>372</v>
      </c>
      <c r="AE284" s="125" t="s">
        <v>372</v>
      </c>
      <c r="AF284" s="112">
        <f>O284</f>
        <v>1424.84</v>
      </c>
      <c r="AG284" s="112">
        <f>P284</f>
        <v>2402.98</v>
      </c>
      <c r="AH284" s="125"/>
      <c r="AI284" s="475">
        <f>SUM(L284:P284)</f>
        <v>3827.82</v>
      </c>
    </row>
    <row r="285" spans="1:35" ht="12.75" customHeight="1">
      <c r="A285" s="46"/>
      <c r="B285" s="47"/>
      <c r="C285" s="151" t="s">
        <v>1007</v>
      </c>
      <c r="D285" s="34"/>
      <c r="E285" s="118">
        <f t="shared" ref="E285:Q285" si="29">E283/$D$283</f>
        <v>81.815945330296103</v>
      </c>
      <c r="F285" s="118">
        <f t="shared" si="29"/>
        <v>64.954441913439595</v>
      </c>
      <c r="G285" s="118">
        <f t="shared" si="29"/>
        <v>55.325740318906597</v>
      </c>
      <c r="H285" s="118">
        <f t="shared" si="29"/>
        <v>50.530751708428198</v>
      </c>
      <c r="I285" s="118">
        <f t="shared" si="29"/>
        <v>48.974943052391801</v>
      </c>
      <c r="J285" s="118">
        <f t="shared" si="29"/>
        <v>44.595671981776803</v>
      </c>
      <c r="K285" s="118">
        <f t="shared" si="29"/>
        <v>62.897494305239199</v>
      </c>
      <c r="L285" s="118">
        <f t="shared" si="29"/>
        <v>45.899772209567203</v>
      </c>
      <c r="M285" s="118">
        <f t="shared" si="29"/>
        <v>55.503416856492002</v>
      </c>
      <c r="N285" s="118">
        <f t="shared" si="29"/>
        <v>51.4323462414579</v>
      </c>
      <c r="O285" s="118">
        <f t="shared" si="29"/>
        <v>76.535307517084306</v>
      </c>
      <c r="P285" s="118">
        <f t="shared" si="29"/>
        <v>90.460979498861093</v>
      </c>
      <c r="Q285" s="179">
        <f t="shared" si="29"/>
        <v>728.92681093394106</v>
      </c>
      <c r="R285" s="308">
        <f>+R283/D283</f>
        <v>60.743900911161703</v>
      </c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475">
        <f>SUM(L285:P285)</f>
        <v>319.83182232346201</v>
      </c>
    </row>
    <row r="286" spans="1:35" ht="12.75" customHeight="1">
      <c r="A286" s="46"/>
      <c r="B286" s="47"/>
      <c r="C286" s="151" t="s">
        <v>1008</v>
      </c>
      <c r="D286" s="34"/>
      <c r="E286" s="60" t="s">
        <v>1009</v>
      </c>
      <c r="F286" s="60" t="s">
        <v>1010</v>
      </c>
      <c r="G286" s="62"/>
      <c r="H286" s="252"/>
      <c r="I286" s="62"/>
      <c r="J286" s="62"/>
      <c r="K286" s="60" t="s">
        <v>1011</v>
      </c>
      <c r="L286" s="62"/>
      <c r="M286" s="62"/>
      <c r="N286" s="62"/>
      <c r="O286" s="60" t="s">
        <v>1012</v>
      </c>
      <c r="P286" s="60" t="s">
        <v>1013</v>
      </c>
      <c r="Q286" s="148"/>
      <c r="R286" s="310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6"/>
    </row>
    <row r="287" spans="1:35" ht="12.75" customHeight="1">
      <c r="A287" s="46"/>
      <c r="B287" s="47"/>
      <c r="C287" s="151" t="s">
        <v>1014</v>
      </c>
      <c r="D287" s="34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148"/>
      <c r="R287" s="310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6"/>
    </row>
    <row r="288" spans="1:35" ht="12.75" customHeight="1">
      <c r="A288" s="52"/>
      <c r="B288" s="170"/>
      <c r="C288" s="151"/>
      <c r="D288" s="34"/>
      <c r="E288" s="254"/>
      <c r="F288" s="254"/>
      <c r="G288" s="59"/>
      <c r="H288" s="68"/>
      <c r="I288" s="70"/>
      <c r="J288" s="70"/>
      <c r="K288" s="68"/>
      <c r="L288" s="70"/>
      <c r="M288" s="70"/>
      <c r="N288" s="70"/>
      <c r="O288" s="70"/>
      <c r="P288" s="70"/>
      <c r="Q288" s="305"/>
      <c r="R288" s="306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6"/>
    </row>
    <row r="289" spans="1:35" ht="12.75" customHeight="1">
      <c r="A289" s="46" t="s">
        <v>1015</v>
      </c>
      <c r="B289" s="47">
        <v>724</v>
      </c>
      <c r="C289" s="291" t="s">
        <v>1016</v>
      </c>
      <c r="D289" s="29">
        <v>815</v>
      </c>
      <c r="E289" s="191">
        <v>6696.37</v>
      </c>
      <c r="F289" s="191">
        <v>4324.51</v>
      </c>
      <c r="G289" s="213">
        <v>7990.02</v>
      </c>
      <c r="H289" s="584"/>
      <c r="I289" s="120"/>
      <c r="J289" s="273"/>
      <c r="K289" s="120"/>
      <c r="L289" s="120"/>
      <c r="M289" s="120"/>
      <c r="N289" s="120"/>
      <c r="O289" s="120"/>
      <c r="P289" s="76"/>
      <c r="Q289" s="377">
        <f>SUM(E289:P289)</f>
        <v>19010.900000000001</v>
      </c>
      <c r="R289" s="460">
        <f>AVERAGE(E289:P289)</f>
        <v>6336.9666666666699</v>
      </c>
      <c r="S289" s="309">
        <f>+R289</f>
        <v>6336.9666666666699</v>
      </c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6"/>
    </row>
    <row r="290" spans="1:35" ht="12.75" customHeight="1">
      <c r="A290" s="46"/>
      <c r="B290" s="47"/>
      <c r="C290" s="1439" t="s">
        <v>709</v>
      </c>
      <c r="D290" s="1426"/>
      <c r="E290" s="144" t="s">
        <v>372</v>
      </c>
      <c r="F290" s="144" t="s">
        <v>372</v>
      </c>
      <c r="G290" s="145" t="s">
        <v>372</v>
      </c>
      <c r="H290" s="210"/>
      <c r="I290" s="120"/>
      <c r="J290" s="76"/>
      <c r="K290" s="120"/>
      <c r="L290" s="120"/>
      <c r="M290" s="120"/>
      <c r="N290" s="120"/>
      <c r="O290" s="120"/>
      <c r="P290" s="76"/>
      <c r="Q290" s="461">
        <f>SUM(E290:P290)</f>
        <v>0</v>
      </c>
      <c r="R290" s="460">
        <f>+Q290/6</f>
        <v>0</v>
      </c>
      <c r="S290" s="125"/>
      <c r="T290" s="309">
        <f>+R290</f>
        <v>0</v>
      </c>
      <c r="U290" s="221">
        <f>+Q290</f>
        <v>0</v>
      </c>
      <c r="V290" s="125"/>
      <c r="W290" s="221" t="s">
        <v>372</v>
      </c>
      <c r="X290" s="125" t="s">
        <v>372</v>
      </c>
      <c r="Y290" s="125" t="s">
        <v>372</v>
      </c>
      <c r="Z290" s="125" t="s">
        <v>372</v>
      </c>
      <c r="AA290" s="125"/>
      <c r="AB290" s="125"/>
      <c r="AC290" s="125"/>
      <c r="AD290" s="125" t="s">
        <v>372</v>
      </c>
      <c r="AE290" s="125" t="s">
        <v>372</v>
      </c>
      <c r="AF290" s="125" t="s">
        <v>372</v>
      </c>
      <c r="AG290" s="125" t="s">
        <v>372</v>
      </c>
      <c r="AH290" s="125"/>
      <c r="AI290" s="126"/>
    </row>
    <row r="291" spans="1:35" ht="12.75" customHeight="1">
      <c r="A291" s="46"/>
      <c r="B291" s="47"/>
      <c r="C291" s="36" t="s">
        <v>1017</v>
      </c>
      <c r="D291" s="34"/>
      <c r="E291" s="49">
        <f>E289/$D$289</f>
        <v>8.2164049079754609</v>
      </c>
      <c r="F291" s="49">
        <f>F289/$D$289</f>
        <v>5.3061472392638001</v>
      </c>
      <c r="G291" s="109">
        <f>G289/$D$289</f>
        <v>9.8037055214723896</v>
      </c>
      <c r="H291" s="265"/>
      <c r="I291" s="106"/>
      <c r="J291" s="38"/>
      <c r="K291" s="106"/>
      <c r="L291" s="106"/>
      <c r="M291" s="106"/>
      <c r="N291" s="106"/>
      <c r="O291" s="106"/>
      <c r="P291" s="38"/>
      <c r="Q291" s="179">
        <f>Q289/$D$289</f>
        <v>23.326257668711701</v>
      </c>
      <c r="R291" s="308">
        <f>+R289/D289</f>
        <v>7.7754192229038903</v>
      </c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6"/>
    </row>
    <row r="292" spans="1:35" ht="12.75" customHeight="1">
      <c r="A292" s="46"/>
      <c r="B292" s="47"/>
      <c r="C292" s="36" t="s">
        <v>1018</v>
      </c>
      <c r="D292" s="34"/>
      <c r="E292" s="62"/>
      <c r="F292" s="122"/>
      <c r="G292" s="122"/>
      <c r="H292" s="72"/>
      <c r="I292" s="72"/>
      <c r="J292" s="72"/>
      <c r="K292" s="72"/>
      <c r="L292" s="72"/>
      <c r="M292" s="72"/>
      <c r="N292" s="72"/>
      <c r="O292" s="72"/>
      <c r="P292" s="72"/>
      <c r="Q292" s="148"/>
      <c r="R292" s="310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6"/>
    </row>
    <row r="293" spans="1:35" ht="12.75" customHeight="1">
      <c r="A293" s="601"/>
      <c r="B293" s="47"/>
      <c r="C293" s="36" t="s">
        <v>1019</v>
      </c>
      <c r="D293" s="34"/>
      <c r="E293" s="6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48"/>
      <c r="R293" s="466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6"/>
    </row>
    <row r="294" spans="1:35" ht="40.5" customHeight="1">
      <c r="A294" s="602"/>
      <c r="B294" s="53"/>
      <c r="C294" s="603" t="s">
        <v>1020</v>
      </c>
      <c r="D294" s="40"/>
      <c r="E294" s="258"/>
      <c r="F294" s="604"/>
      <c r="G294" s="258"/>
      <c r="H294" s="258"/>
      <c r="I294" s="258"/>
      <c r="J294" s="258"/>
      <c r="K294" s="258"/>
      <c r="L294" s="258"/>
      <c r="M294" s="68"/>
      <c r="N294" s="70"/>
      <c r="O294" s="70"/>
      <c r="P294" s="70"/>
      <c r="Q294" s="374"/>
      <c r="R294" s="306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6"/>
    </row>
    <row r="295" spans="1:35" ht="12.75" customHeight="1">
      <c r="A295" s="46" t="s">
        <v>626</v>
      </c>
      <c r="B295" s="47">
        <v>198</v>
      </c>
      <c r="C295" s="71" t="s">
        <v>1021</v>
      </c>
      <c r="D295" s="34">
        <v>388</v>
      </c>
      <c r="E295" s="72">
        <v>17073</v>
      </c>
      <c r="F295" s="255">
        <v>21506</v>
      </c>
      <c r="G295" s="72">
        <v>17745</v>
      </c>
      <c r="H295" s="72"/>
      <c r="I295" s="72"/>
      <c r="J295" s="72">
        <v>16516.48</v>
      </c>
      <c r="K295" s="72">
        <v>16498.599999999999</v>
      </c>
      <c r="L295" s="208">
        <v>15740.56</v>
      </c>
      <c r="M295" s="216">
        <v>16222.02</v>
      </c>
      <c r="N295" s="216">
        <v>16306.52</v>
      </c>
      <c r="O295" s="216">
        <v>20697.38</v>
      </c>
      <c r="P295" s="216">
        <v>38802.9</v>
      </c>
      <c r="Q295" s="377">
        <f>SUM(E295:P295)</f>
        <v>197108.46</v>
      </c>
      <c r="R295" s="460">
        <v>0</v>
      </c>
      <c r="S295" s="309">
        <f>+R295</f>
        <v>0</v>
      </c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6"/>
    </row>
    <row r="296" spans="1:35" ht="12.75" customHeight="1">
      <c r="A296" s="46"/>
      <c r="B296" s="47"/>
      <c r="C296" s="73" t="s">
        <v>1022</v>
      </c>
      <c r="D296" s="74"/>
      <c r="E296" s="75" t="s">
        <v>372</v>
      </c>
      <c r="F296" s="75" t="s">
        <v>372</v>
      </c>
      <c r="G296" s="75" t="s">
        <v>372</v>
      </c>
      <c r="H296" s="75"/>
      <c r="I296" s="75"/>
      <c r="J296" s="75" t="s">
        <v>372</v>
      </c>
      <c r="K296" s="75" t="s">
        <v>372</v>
      </c>
      <c r="L296" s="90" t="s">
        <v>372</v>
      </c>
      <c r="M296" s="127" t="s">
        <v>372</v>
      </c>
      <c r="N296" s="127" t="s">
        <v>372</v>
      </c>
      <c r="O296" s="127" t="s">
        <v>372</v>
      </c>
      <c r="P296" s="127">
        <v>466.04</v>
      </c>
      <c r="Q296" s="379">
        <f>SUM(E296:P296)</f>
        <v>466.04</v>
      </c>
      <c r="R296" s="283">
        <f>Q296/12</f>
        <v>38.836666666666702</v>
      </c>
      <c r="S296" s="125"/>
      <c r="T296" s="309">
        <f>+R296</f>
        <v>38.836666666666702</v>
      </c>
      <c r="U296" s="221">
        <f>+Q296</f>
        <v>466.04</v>
      </c>
      <c r="V296" s="125"/>
      <c r="W296" s="221" t="s">
        <v>372</v>
      </c>
      <c r="X296" s="125" t="s">
        <v>372</v>
      </c>
      <c r="Y296" s="125" t="s">
        <v>372</v>
      </c>
      <c r="Z296" s="125" t="s">
        <v>372</v>
      </c>
      <c r="AA296" s="125" t="s">
        <v>372</v>
      </c>
      <c r="AB296" s="125" t="s">
        <v>372</v>
      </c>
      <c r="AC296" s="125" t="s">
        <v>372</v>
      </c>
      <c r="AD296" s="125" t="s">
        <v>372</v>
      </c>
      <c r="AE296" s="125" t="s">
        <v>372</v>
      </c>
      <c r="AF296" s="125" t="s">
        <v>372</v>
      </c>
      <c r="AG296" s="125" t="s">
        <v>372</v>
      </c>
      <c r="AH296" s="125"/>
      <c r="AI296" s="126"/>
    </row>
    <row r="297" spans="1:35" ht="12.75" customHeight="1">
      <c r="A297" s="46"/>
      <c r="B297" s="47"/>
      <c r="C297" s="36" t="s">
        <v>678</v>
      </c>
      <c r="D297" s="34"/>
      <c r="E297" s="37">
        <f t="shared" ref="E297:Q297" si="30">E295/$D$295</f>
        <v>44.002577319587601</v>
      </c>
      <c r="F297" s="37">
        <f t="shared" si="30"/>
        <v>55.427835051546403</v>
      </c>
      <c r="G297" s="256">
        <f t="shared" si="30"/>
        <v>45.7345360824742</v>
      </c>
      <c r="H297" s="256">
        <f t="shared" si="30"/>
        <v>0</v>
      </c>
      <c r="I297" s="256">
        <f t="shared" si="30"/>
        <v>0</v>
      </c>
      <c r="J297" s="256">
        <f t="shared" si="30"/>
        <v>42.5682474226804</v>
      </c>
      <c r="K297" s="256">
        <f t="shared" si="30"/>
        <v>42.5221649484536</v>
      </c>
      <c r="L297" s="275">
        <f t="shared" si="30"/>
        <v>40.568453608247403</v>
      </c>
      <c r="M297" s="118">
        <f t="shared" si="30"/>
        <v>41.809329896907201</v>
      </c>
      <c r="N297" s="118">
        <f t="shared" si="30"/>
        <v>42.0271134020619</v>
      </c>
      <c r="O297" s="118">
        <f t="shared" si="30"/>
        <v>53.343762886597901</v>
      </c>
      <c r="P297" s="118">
        <f t="shared" si="30"/>
        <v>100.00747422680401</v>
      </c>
      <c r="Q297" s="198">
        <f t="shared" si="30"/>
        <v>508.01149484536103</v>
      </c>
      <c r="R297" s="308">
        <f>+R295/D295</f>
        <v>0</v>
      </c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6"/>
    </row>
    <row r="298" spans="1:35" ht="12.75" customHeight="1">
      <c r="A298" s="46"/>
      <c r="B298" s="89"/>
      <c r="C298" s="36" t="s">
        <v>1023</v>
      </c>
      <c r="D298" s="34"/>
      <c r="E298" s="144"/>
      <c r="F298" s="120"/>
      <c r="G298" s="186"/>
      <c r="H298" s="257"/>
      <c r="I298" s="186"/>
      <c r="J298" s="144"/>
      <c r="K298" s="257"/>
      <c r="L298" s="186"/>
      <c r="M298" s="120"/>
      <c r="N298" s="185"/>
      <c r="O298" s="120"/>
      <c r="P298" s="185" t="s">
        <v>1024</v>
      </c>
      <c r="Q298" s="188"/>
      <c r="R298" s="491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6"/>
    </row>
    <row r="299" spans="1:35" ht="12.75" customHeight="1">
      <c r="A299" s="46"/>
      <c r="B299" s="89"/>
      <c r="C299" s="33" t="s">
        <v>1025</v>
      </c>
      <c r="D299" s="34"/>
      <c r="E299" s="186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491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6"/>
    </row>
    <row r="300" spans="1:35" ht="12.75" customHeight="1">
      <c r="A300" s="46"/>
      <c r="B300" s="89"/>
      <c r="C300" s="36" t="s">
        <v>678</v>
      </c>
      <c r="D300" s="34"/>
      <c r="E300" s="186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491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6"/>
    </row>
    <row r="301" spans="1:35" ht="12.75" customHeight="1">
      <c r="A301" s="46"/>
      <c r="B301" s="47"/>
      <c r="C301" s="36" t="s">
        <v>1026</v>
      </c>
      <c r="D301" s="34"/>
      <c r="E301" s="186"/>
      <c r="F301" s="144"/>
      <c r="G301" s="245"/>
      <c r="H301" s="245"/>
      <c r="I301" s="245"/>
      <c r="J301" s="245"/>
      <c r="K301" s="245"/>
      <c r="L301" s="245"/>
      <c r="M301" s="245"/>
      <c r="N301" s="245"/>
      <c r="O301" s="245"/>
      <c r="P301" s="245"/>
      <c r="Q301" s="144"/>
      <c r="R301" s="491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6"/>
    </row>
    <row r="302" spans="1:35" ht="12.75" customHeight="1">
      <c r="A302" s="46"/>
      <c r="B302" s="47"/>
      <c r="C302" s="36" t="s">
        <v>1027</v>
      </c>
      <c r="D302" s="34"/>
      <c r="E302" s="186"/>
      <c r="F302" s="144"/>
      <c r="G302" s="245"/>
      <c r="H302" s="245"/>
      <c r="I302" s="245"/>
      <c r="J302" s="245"/>
      <c r="K302" s="245"/>
      <c r="L302" s="245"/>
      <c r="M302" s="245"/>
      <c r="N302" s="245"/>
      <c r="O302" s="245"/>
      <c r="P302" s="245"/>
      <c r="Q302" s="144"/>
      <c r="R302" s="491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6"/>
    </row>
    <row r="303" spans="1:35" ht="12.75" customHeight="1">
      <c r="A303" s="46"/>
      <c r="B303" s="47"/>
      <c r="C303" s="36" t="s">
        <v>678</v>
      </c>
      <c r="D303" s="34"/>
      <c r="E303" s="186"/>
      <c r="F303" s="144"/>
      <c r="G303" s="245"/>
      <c r="H303" s="245"/>
      <c r="I303" s="245"/>
      <c r="J303" s="245"/>
      <c r="K303" s="245"/>
      <c r="L303" s="245"/>
      <c r="M303" s="245"/>
      <c r="N303" s="245"/>
      <c r="O303" s="245"/>
      <c r="P303" s="245"/>
      <c r="Q303" s="144"/>
      <c r="R303" s="491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6"/>
    </row>
    <row r="304" spans="1:35" ht="12.75" customHeight="1">
      <c r="A304" s="46"/>
      <c r="B304" s="47"/>
      <c r="C304" s="36" t="s">
        <v>1028</v>
      </c>
      <c r="D304" s="34"/>
      <c r="E304" s="186"/>
      <c r="F304" s="144"/>
      <c r="G304" s="245"/>
      <c r="H304" s="245"/>
      <c r="I304" s="245"/>
      <c r="J304" s="245"/>
      <c r="K304" s="245"/>
      <c r="L304" s="245"/>
      <c r="M304" s="245"/>
      <c r="N304" s="245"/>
      <c r="O304" s="245"/>
      <c r="P304" s="245"/>
      <c r="Q304" s="144"/>
      <c r="R304" s="491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6"/>
    </row>
    <row r="305" spans="1:35" ht="12.75" customHeight="1">
      <c r="A305" s="46"/>
      <c r="B305" s="47"/>
      <c r="C305" s="36" t="s">
        <v>1029</v>
      </c>
      <c r="D305" s="34"/>
      <c r="E305" s="186"/>
      <c r="F305" s="144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144"/>
      <c r="R305" s="491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6"/>
    </row>
    <row r="306" spans="1:35" ht="12.75" customHeight="1">
      <c r="A306" s="46"/>
      <c r="B306" s="47"/>
      <c r="C306" s="36" t="s">
        <v>1030</v>
      </c>
      <c r="D306" s="34"/>
      <c r="E306" s="186"/>
      <c r="F306" s="144"/>
      <c r="G306" s="245"/>
      <c r="H306" s="245"/>
      <c r="I306" s="245"/>
      <c r="J306" s="245"/>
      <c r="K306" s="245"/>
      <c r="L306" s="245"/>
      <c r="M306" s="245"/>
      <c r="N306" s="245"/>
      <c r="O306" s="245"/>
      <c r="P306" s="245"/>
      <c r="Q306" s="144"/>
      <c r="R306" s="491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6"/>
    </row>
    <row r="307" spans="1:35" ht="12.75" customHeight="1">
      <c r="A307" s="46"/>
      <c r="B307" s="47"/>
      <c r="C307" s="36" t="s">
        <v>1031</v>
      </c>
      <c r="D307" s="34"/>
      <c r="E307" s="186"/>
      <c r="F307" s="144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144"/>
      <c r="R307" s="491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6"/>
    </row>
    <row r="308" spans="1:35" ht="54" customHeight="1">
      <c r="A308" s="228"/>
      <c r="B308" s="170"/>
      <c r="C308" s="54" t="s">
        <v>1032</v>
      </c>
      <c r="D308" s="40"/>
      <c r="E308" s="68"/>
      <c r="F308" s="68"/>
      <c r="G308" s="68"/>
      <c r="H308" s="68"/>
      <c r="I308" s="258"/>
      <c r="J308" s="258"/>
      <c r="K308" s="258"/>
      <c r="L308" s="68"/>
      <c r="M308" s="70"/>
      <c r="N308" s="70"/>
      <c r="O308" s="70"/>
      <c r="P308" s="70"/>
      <c r="Q308" s="305"/>
      <c r="R308" s="306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6"/>
    </row>
    <row r="309" spans="1:35" ht="12.75" hidden="1" customHeight="1">
      <c r="A309" s="46"/>
      <c r="B309" s="47">
        <v>663</v>
      </c>
      <c r="C309" s="285" t="s">
        <v>1033</v>
      </c>
      <c r="D309" s="58">
        <v>100</v>
      </c>
      <c r="E309" s="200"/>
      <c r="F309" s="200"/>
      <c r="G309" s="200"/>
      <c r="H309" s="200"/>
      <c r="I309" s="126"/>
      <c r="J309" s="126"/>
      <c r="K309" s="126"/>
      <c r="L309" s="126"/>
      <c r="M309" s="126"/>
      <c r="N309" s="126"/>
      <c r="O309" s="126"/>
      <c r="P309" s="126"/>
      <c r="Q309" s="307">
        <f>SUM(E309:P309)</f>
        <v>0</v>
      </c>
      <c r="R309" s="308" t="e">
        <f>AVERAGE(E309:P309)</f>
        <v>#DIV/0!</v>
      </c>
      <c r="S309" s="309" t="e">
        <f>+R309</f>
        <v>#DIV/0!</v>
      </c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6"/>
    </row>
    <row r="310" spans="1:35" ht="12.75" hidden="1" customHeight="1">
      <c r="A310" s="46"/>
      <c r="B310" s="47"/>
      <c r="C310" s="286" t="s">
        <v>1034</v>
      </c>
      <c r="D310" s="34"/>
      <c r="E310" s="75"/>
      <c r="F310" s="75"/>
      <c r="G310" s="75"/>
      <c r="H310" s="75"/>
      <c r="I310" s="243"/>
      <c r="J310" s="243"/>
      <c r="K310" s="243"/>
      <c r="L310" s="243"/>
      <c r="M310" s="243"/>
      <c r="N310" s="243"/>
      <c r="O310" s="243"/>
      <c r="P310" s="243"/>
      <c r="Q310" s="148">
        <f>SUM(E310:P310)</f>
        <v>0</v>
      </c>
      <c r="R310" s="310">
        <f>Q310/2</f>
        <v>0</v>
      </c>
      <c r="S310" s="125"/>
      <c r="T310" s="309">
        <f>+R310</f>
        <v>0</v>
      </c>
      <c r="U310" s="221">
        <f>+Q310</f>
        <v>0</v>
      </c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6"/>
    </row>
    <row r="311" spans="1:35" ht="12.75" hidden="1" customHeight="1">
      <c r="A311" s="46"/>
      <c r="B311" s="47"/>
      <c r="C311" s="36" t="s">
        <v>1035</v>
      </c>
      <c r="D311" s="34"/>
      <c r="E311" s="256">
        <f>E309/$D$309</f>
        <v>0</v>
      </c>
      <c r="F311" s="256">
        <f>F309/$D$309</f>
        <v>0</v>
      </c>
      <c r="G311" s="256">
        <f>G309/$D$309</f>
        <v>0</v>
      </c>
      <c r="H311" s="256">
        <f>H309/$D$309</f>
        <v>0</v>
      </c>
      <c r="I311" s="300"/>
      <c r="J311" s="300"/>
      <c r="K311" s="300"/>
      <c r="L311" s="300"/>
      <c r="M311" s="300"/>
      <c r="N311" s="300"/>
      <c r="O311" s="300"/>
      <c r="P311" s="300"/>
      <c r="Q311" s="198">
        <f>Q309/$D$309</f>
        <v>0</v>
      </c>
      <c r="R311" s="308" t="e">
        <f>+R309/D309</f>
        <v>#DIV/0!</v>
      </c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6"/>
    </row>
    <row r="312" spans="1:35" ht="12.75" hidden="1" customHeight="1">
      <c r="A312" s="46"/>
      <c r="B312" s="47"/>
      <c r="C312" s="36" t="s">
        <v>1036</v>
      </c>
      <c r="D312" s="34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148"/>
      <c r="R312" s="310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6"/>
    </row>
    <row r="313" spans="1:35" ht="12.75" hidden="1" customHeight="1">
      <c r="A313" s="46"/>
      <c r="B313" s="47"/>
      <c r="C313" s="36" t="s">
        <v>1037</v>
      </c>
      <c r="D313" s="34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148"/>
      <c r="R313" s="310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6"/>
    </row>
    <row r="314" spans="1:35" ht="12.75" hidden="1" customHeight="1">
      <c r="A314" s="46"/>
      <c r="B314" s="47"/>
      <c r="C314" s="36"/>
      <c r="D314" s="34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148"/>
      <c r="R314" s="310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6"/>
    </row>
    <row r="315" spans="1:35" ht="12.75" hidden="1" customHeight="1">
      <c r="A315" s="46"/>
      <c r="B315" s="47"/>
      <c r="C315" s="36"/>
      <c r="D315" s="34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148"/>
      <c r="R315" s="310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6"/>
    </row>
    <row r="316" spans="1:35" ht="12.75" hidden="1" customHeight="1">
      <c r="A316" s="46"/>
      <c r="B316" s="47"/>
      <c r="C316" s="36"/>
      <c r="D316" s="40"/>
      <c r="E316" s="287"/>
      <c r="F316" s="287"/>
      <c r="G316" s="287"/>
      <c r="H316" s="287"/>
      <c r="I316" s="287"/>
      <c r="J316" s="287"/>
      <c r="K316" s="41"/>
      <c r="L316" s="287"/>
      <c r="M316" s="287"/>
      <c r="N316" s="287"/>
      <c r="O316" s="287"/>
      <c r="P316" s="287"/>
      <c r="Q316" s="305"/>
      <c r="R316" s="311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6"/>
    </row>
    <row r="317" spans="1:35" ht="12.75" customHeight="1">
      <c r="A317" s="46" t="s">
        <v>406</v>
      </c>
      <c r="B317" s="47">
        <v>829</v>
      </c>
      <c r="C317" s="57" t="s">
        <v>407</v>
      </c>
      <c r="D317" s="29">
        <v>530</v>
      </c>
      <c r="E317" s="35">
        <v>26317.18</v>
      </c>
      <c r="F317" s="144">
        <v>36748.35</v>
      </c>
      <c r="G317" s="35">
        <v>33916</v>
      </c>
      <c r="H317" s="35">
        <v>29310.7</v>
      </c>
      <c r="I317" s="35">
        <v>27568.53</v>
      </c>
      <c r="J317" s="35">
        <v>24578.28</v>
      </c>
      <c r="K317" s="103">
        <v>25500.45</v>
      </c>
      <c r="L317" s="35">
        <v>28069.87</v>
      </c>
      <c r="M317" s="35">
        <v>34993.769999999997</v>
      </c>
      <c r="N317" s="35">
        <v>27715.84</v>
      </c>
      <c r="O317" s="35">
        <v>28489.23</v>
      </c>
      <c r="P317" s="35">
        <v>40071.339999999997</v>
      </c>
      <c r="Q317" s="492">
        <f>SUM(E317:P317)</f>
        <v>363279.54</v>
      </c>
      <c r="R317" s="460">
        <f>AVERAGE(E317:P317)</f>
        <v>30273.294999999998</v>
      </c>
      <c r="S317" s="309">
        <f>+R317</f>
        <v>30273.294999999998</v>
      </c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475">
        <f>SUM(L317:P317)</f>
        <v>159340.04999999999</v>
      </c>
    </row>
    <row r="318" spans="1:35" ht="12.75" customHeight="1">
      <c r="A318" s="46"/>
      <c r="B318" s="47"/>
      <c r="C318" s="36" t="s">
        <v>1038</v>
      </c>
      <c r="D318" s="34"/>
      <c r="E318" s="35" t="s">
        <v>372</v>
      </c>
      <c r="F318" s="35" t="s">
        <v>372</v>
      </c>
      <c r="G318" s="35" t="s">
        <v>372</v>
      </c>
      <c r="H318" s="35" t="s">
        <v>372</v>
      </c>
      <c r="I318" s="35" t="s">
        <v>372</v>
      </c>
      <c r="J318" s="35" t="s">
        <v>372</v>
      </c>
      <c r="K318" s="104" t="s">
        <v>372</v>
      </c>
      <c r="L318" s="35" t="s">
        <v>372</v>
      </c>
      <c r="M318" s="35" t="s">
        <v>372</v>
      </c>
      <c r="N318" s="35" t="s">
        <v>372</v>
      </c>
      <c r="O318" s="35" t="s">
        <v>372</v>
      </c>
      <c r="P318" s="35">
        <v>180.7</v>
      </c>
      <c r="Q318" s="379">
        <f>SUM(E318:P318)</f>
        <v>180.7</v>
      </c>
      <c r="R318" s="308">
        <f>+Q318/12</f>
        <v>15.0583333333333</v>
      </c>
      <c r="S318" s="125"/>
      <c r="T318" s="309">
        <f>+R318</f>
        <v>15.0583333333333</v>
      </c>
      <c r="U318" s="221">
        <f>+Q318</f>
        <v>180.7</v>
      </c>
      <c r="V318" s="125"/>
      <c r="W318" s="221" t="s">
        <v>372</v>
      </c>
      <c r="X318" s="125" t="s">
        <v>372</v>
      </c>
      <c r="Y318" s="125" t="s">
        <v>372</v>
      </c>
      <c r="Z318" s="125" t="s">
        <v>372</v>
      </c>
      <c r="AA318" s="125" t="s">
        <v>372</v>
      </c>
      <c r="AB318" s="125" t="s">
        <v>372</v>
      </c>
      <c r="AC318" s="125" t="s">
        <v>372</v>
      </c>
      <c r="AD318" s="125" t="s">
        <v>372</v>
      </c>
      <c r="AE318" s="125" t="s">
        <v>372</v>
      </c>
      <c r="AF318" s="125" t="s">
        <v>372</v>
      </c>
      <c r="AG318" s="221">
        <f>P318</f>
        <v>180.7</v>
      </c>
      <c r="AH318" s="125"/>
      <c r="AI318" s="475">
        <f>SUM(L318:P318)</f>
        <v>180.7</v>
      </c>
    </row>
    <row r="319" spans="1:35" ht="12.75" customHeight="1">
      <c r="A319" s="46"/>
      <c r="B319" s="47"/>
      <c r="C319" s="36" t="s">
        <v>1039</v>
      </c>
      <c r="D319" s="34"/>
      <c r="E319" s="224">
        <f t="shared" ref="E319:Q319" si="31">E317/$D$317</f>
        <v>49.655056603773602</v>
      </c>
      <c r="F319" s="224">
        <f t="shared" si="31"/>
        <v>69.336509433962306</v>
      </c>
      <c r="G319" s="224">
        <f t="shared" si="31"/>
        <v>63.992452830188697</v>
      </c>
      <c r="H319" s="224">
        <f t="shared" si="31"/>
        <v>55.303207547169798</v>
      </c>
      <c r="I319" s="224">
        <f t="shared" si="31"/>
        <v>52.016094339622597</v>
      </c>
      <c r="J319" s="224">
        <f t="shared" si="31"/>
        <v>46.374113207547197</v>
      </c>
      <c r="K319" s="301">
        <f t="shared" si="31"/>
        <v>48.114056603773598</v>
      </c>
      <c r="L319" s="301">
        <f t="shared" si="31"/>
        <v>52.962018867924499</v>
      </c>
      <c r="M319" s="301">
        <f t="shared" si="31"/>
        <v>66.025981132075501</v>
      </c>
      <c r="N319" s="301">
        <f t="shared" si="31"/>
        <v>52.294037735849102</v>
      </c>
      <c r="O319" s="301">
        <f t="shared" si="31"/>
        <v>53.753264150943401</v>
      </c>
      <c r="P319" s="118">
        <f t="shared" si="31"/>
        <v>75.606301886792494</v>
      </c>
      <c r="Q319" s="198">
        <f t="shared" si="31"/>
        <v>685.43309433962304</v>
      </c>
      <c r="R319" s="308">
        <f>+R317/D317</f>
        <v>57.119424528301899</v>
      </c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475">
        <f>SUM(L319:P319)</f>
        <v>300.64160377358502</v>
      </c>
    </row>
    <row r="320" spans="1:35" ht="12.75" customHeight="1">
      <c r="A320" s="46"/>
      <c r="B320" s="47"/>
      <c r="C320" s="36" t="s">
        <v>1040</v>
      </c>
      <c r="D320" s="34"/>
      <c r="E320" s="35"/>
      <c r="F320" s="35"/>
      <c r="G320" s="35"/>
      <c r="H320" s="35"/>
      <c r="I320" s="35"/>
      <c r="J320" s="35"/>
      <c r="K320" s="35"/>
      <c r="L320" s="45"/>
      <c r="M320" s="45"/>
      <c r="N320" s="45"/>
      <c r="O320" s="45"/>
      <c r="P320" s="45" t="s">
        <v>1041</v>
      </c>
      <c r="Q320" s="148"/>
      <c r="R320" s="310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6"/>
    </row>
    <row r="321" spans="1:35" ht="12.75" customHeight="1">
      <c r="A321" s="46"/>
      <c r="B321" s="47"/>
      <c r="C321" s="36" t="s">
        <v>1042</v>
      </c>
      <c r="D321" s="34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148"/>
      <c r="R321" s="310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6"/>
    </row>
    <row r="322" spans="1:35" ht="12.75" customHeight="1">
      <c r="A322" s="46"/>
      <c r="B322" s="47"/>
      <c r="C322" s="36" t="s">
        <v>1043</v>
      </c>
      <c r="D322" s="34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148"/>
      <c r="R322" s="310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6"/>
    </row>
    <row r="323" spans="1:35" ht="51.75" customHeight="1">
      <c r="A323" s="52"/>
      <c r="B323" s="53"/>
      <c r="C323" s="67" t="s">
        <v>1044</v>
      </c>
      <c r="D323" s="40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05"/>
      <c r="R323" s="306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6"/>
    </row>
    <row r="324" spans="1:35" ht="12.75" customHeight="1">
      <c r="A324" s="46" t="s">
        <v>396</v>
      </c>
      <c r="B324" s="47">
        <v>931</v>
      </c>
      <c r="C324" s="57" t="s">
        <v>1045</v>
      </c>
      <c r="D324" s="58">
        <v>528</v>
      </c>
      <c r="E324" s="45">
        <v>18060</v>
      </c>
      <c r="F324" s="45">
        <v>12654.1</v>
      </c>
      <c r="G324" s="45">
        <v>17082.16</v>
      </c>
      <c r="H324" s="45">
        <v>19011.21</v>
      </c>
      <c r="I324" s="197">
        <v>14669.8</v>
      </c>
      <c r="J324" s="197">
        <v>12784.55</v>
      </c>
      <c r="K324" s="197">
        <v>15282.5</v>
      </c>
      <c r="L324" s="197">
        <v>18123.650000000001</v>
      </c>
      <c r="M324" s="197">
        <v>18458.3</v>
      </c>
      <c r="N324" s="197">
        <v>16992.599999999999</v>
      </c>
      <c r="O324" s="197">
        <v>40444.699999999997</v>
      </c>
      <c r="P324" s="197">
        <v>26511.15</v>
      </c>
      <c r="Q324" s="280">
        <f>SUM(E324:P324)</f>
        <v>230074.72</v>
      </c>
      <c r="R324" s="460">
        <v>0</v>
      </c>
      <c r="S324" s="309">
        <f>+R324</f>
        <v>0</v>
      </c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475">
        <f>SUM(L324:P324)</f>
        <v>120530.4</v>
      </c>
    </row>
    <row r="325" spans="1:35" ht="12.75" customHeight="1">
      <c r="A325" s="46"/>
      <c r="B325" s="47"/>
      <c r="C325" s="36" t="s">
        <v>1046</v>
      </c>
      <c r="D325" s="34"/>
      <c r="E325" s="35" t="s">
        <v>372</v>
      </c>
      <c r="F325" s="35" t="s">
        <v>372</v>
      </c>
      <c r="G325" s="35" t="s">
        <v>372</v>
      </c>
      <c r="H325" s="35" t="s">
        <v>372</v>
      </c>
      <c r="I325" s="35" t="s">
        <v>372</v>
      </c>
      <c r="J325" s="35" t="s">
        <v>372</v>
      </c>
      <c r="K325" s="35" t="s">
        <v>372</v>
      </c>
      <c r="L325" s="35" t="s">
        <v>372</v>
      </c>
      <c r="M325" s="35" t="s">
        <v>372</v>
      </c>
      <c r="N325" s="35" t="s">
        <v>372</v>
      </c>
      <c r="O325" s="35">
        <v>2000.45</v>
      </c>
      <c r="P325" s="35" t="s">
        <v>372</v>
      </c>
      <c r="Q325" s="148">
        <f>SUM(E325:P325)</f>
        <v>2000.45</v>
      </c>
      <c r="R325" s="308">
        <f>+Q325/12</f>
        <v>166.70416666666699</v>
      </c>
      <c r="S325" s="125"/>
      <c r="T325" s="309">
        <f>+R325</f>
        <v>166.70416666666699</v>
      </c>
      <c r="U325" s="221">
        <f>+Q325</f>
        <v>2000.45</v>
      </c>
      <c r="V325" s="125"/>
      <c r="W325" s="221" t="s">
        <v>372</v>
      </c>
      <c r="X325" s="125" t="s">
        <v>372</v>
      </c>
      <c r="Y325" s="125" t="s">
        <v>372</v>
      </c>
      <c r="Z325" s="125" t="s">
        <v>372</v>
      </c>
      <c r="AA325" s="125" t="s">
        <v>372</v>
      </c>
      <c r="AB325" s="125" t="s">
        <v>372</v>
      </c>
      <c r="AC325" s="125" t="s">
        <v>372</v>
      </c>
      <c r="AD325" s="125" t="s">
        <v>372</v>
      </c>
      <c r="AE325" s="125" t="s">
        <v>372</v>
      </c>
      <c r="AF325" s="125" t="s">
        <v>372</v>
      </c>
      <c r="AG325" s="125" t="s">
        <v>372</v>
      </c>
      <c r="AH325" s="125"/>
      <c r="AI325" s="475">
        <f>SUM(L325:P325)</f>
        <v>2000.45</v>
      </c>
    </row>
    <row r="326" spans="1:35" ht="12.75" customHeight="1">
      <c r="A326" s="46"/>
      <c r="B326" s="47"/>
      <c r="C326" s="36" t="s">
        <v>1047</v>
      </c>
      <c r="D326" s="34"/>
      <c r="E326" s="118">
        <f t="shared" ref="E326:Q326" si="32">E324/$D$324</f>
        <v>34.204545454545503</v>
      </c>
      <c r="F326" s="118">
        <f t="shared" si="32"/>
        <v>23.966098484848501</v>
      </c>
      <c r="G326" s="118">
        <f t="shared" si="32"/>
        <v>32.352575757575799</v>
      </c>
      <c r="H326" s="118">
        <f t="shared" si="32"/>
        <v>36.006079545454497</v>
      </c>
      <c r="I326" s="118">
        <f t="shared" si="32"/>
        <v>27.783712121212101</v>
      </c>
      <c r="J326" s="118">
        <f t="shared" si="32"/>
        <v>24.213162878787902</v>
      </c>
      <c r="K326" s="118">
        <f t="shared" si="32"/>
        <v>28.9441287878788</v>
      </c>
      <c r="L326" s="118">
        <f t="shared" si="32"/>
        <v>34.3250946969697</v>
      </c>
      <c r="M326" s="118">
        <f t="shared" si="32"/>
        <v>34.958901515151503</v>
      </c>
      <c r="N326" s="118">
        <f t="shared" si="32"/>
        <v>32.1829545454545</v>
      </c>
      <c r="O326" s="118">
        <f t="shared" si="32"/>
        <v>76.599810606060601</v>
      </c>
      <c r="P326" s="118">
        <f t="shared" si="32"/>
        <v>50.2105113636364</v>
      </c>
      <c r="Q326" s="198">
        <f t="shared" si="32"/>
        <v>435.74757575757599</v>
      </c>
      <c r="R326" s="308">
        <f>+R324/D324</f>
        <v>0</v>
      </c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475">
        <f>SUM(L326:P326)</f>
        <v>228.27727272727299</v>
      </c>
    </row>
    <row r="327" spans="1:35" ht="12.75" customHeight="1">
      <c r="A327" s="46"/>
      <c r="B327" s="47"/>
      <c r="C327" s="36" t="s">
        <v>1048</v>
      </c>
      <c r="D327" s="34"/>
      <c r="E327" s="35"/>
      <c r="F327" s="35"/>
      <c r="G327" s="35"/>
      <c r="H327" s="45"/>
      <c r="I327" s="35"/>
      <c r="J327" s="35"/>
      <c r="K327" s="35"/>
      <c r="L327" s="35"/>
      <c r="M327" s="35"/>
      <c r="N327" s="35"/>
      <c r="O327" s="35" t="s">
        <v>1049</v>
      </c>
      <c r="P327" s="35"/>
      <c r="Q327" s="148"/>
      <c r="R327" s="310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6"/>
    </row>
    <row r="328" spans="1:35" ht="12.75" customHeight="1">
      <c r="A328" s="46"/>
      <c r="B328" s="47"/>
      <c r="C328" s="36" t="s">
        <v>1050</v>
      </c>
      <c r="D328" s="34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148"/>
      <c r="R328" s="310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6"/>
    </row>
    <row r="329" spans="1:35" ht="12.75" customHeight="1">
      <c r="A329" s="46"/>
      <c r="B329" s="47"/>
      <c r="C329" s="36"/>
      <c r="D329" s="34"/>
      <c r="E329" s="197"/>
      <c r="F329" s="197"/>
      <c r="G329" s="197"/>
      <c r="H329" s="197"/>
      <c r="I329" s="197"/>
      <c r="J329" s="197"/>
      <c r="K329" s="197"/>
      <c r="L329" s="197"/>
      <c r="M329" s="41"/>
      <c r="N329" s="41"/>
      <c r="O329" s="41"/>
      <c r="P329" s="41"/>
      <c r="Q329" s="375"/>
      <c r="R329" s="306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6"/>
    </row>
    <row r="330" spans="1:35" ht="12.75" customHeight="1">
      <c r="A330" s="42" t="s">
        <v>621</v>
      </c>
      <c r="B330" s="43">
        <v>233</v>
      </c>
      <c r="C330" s="199" t="s">
        <v>1051</v>
      </c>
      <c r="D330" s="29">
        <v>803</v>
      </c>
      <c r="E330" s="288">
        <v>34998.959999999999</v>
      </c>
      <c r="F330" s="288">
        <v>31209.19</v>
      </c>
      <c r="G330" s="288">
        <v>45438.98</v>
      </c>
      <c r="H330" s="288">
        <v>42212.14</v>
      </c>
      <c r="I330" s="288">
        <v>42908.38</v>
      </c>
      <c r="J330" s="288">
        <v>42909.42</v>
      </c>
      <c r="K330" s="288">
        <v>44761.71</v>
      </c>
      <c r="L330" s="117">
        <v>44466.67</v>
      </c>
      <c r="M330" s="216">
        <v>39394.480000000003</v>
      </c>
      <c r="N330" s="216">
        <v>39732.51</v>
      </c>
      <c r="O330" s="216">
        <v>36902.47</v>
      </c>
      <c r="P330" s="216">
        <v>31991.91</v>
      </c>
      <c r="Q330" s="492">
        <f>SUM(E330:P330)</f>
        <v>476926.82</v>
      </c>
      <c r="R330" s="460">
        <f>AVERAGE(E330:P330)</f>
        <v>39743.901666666701</v>
      </c>
      <c r="S330" s="309">
        <f>+R330</f>
        <v>39743.901666666701</v>
      </c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6"/>
    </row>
    <row r="331" spans="1:35" ht="12.75" customHeight="1">
      <c r="A331" s="46"/>
      <c r="B331" s="47"/>
      <c r="C331" s="73" t="s">
        <v>1052</v>
      </c>
      <c r="D331" s="32" t="s">
        <v>656</v>
      </c>
      <c r="E331" s="60" t="s">
        <v>372</v>
      </c>
      <c r="F331" s="60" t="s">
        <v>372</v>
      </c>
      <c r="G331" s="60" t="s">
        <v>372</v>
      </c>
      <c r="H331" s="60" t="s">
        <v>372</v>
      </c>
      <c r="I331" s="60" t="s">
        <v>372</v>
      </c>
      <c r="J331" s="60" t="s">
        <v>372</v>
      </c>
      <c r="K331" s="60" t="s">
        <v>372</v>
      </c>
      <c r="L331" s="113" t="s">
        <v>372</v>
      </c>
      <c r="M331" s="127" t="s">
        <v>372</v>
      </c>
      <c r="N331" s="127" t="s">
        <v>372</v>
      </c>
      <c r="O331" s="127" t="s">
        <v>372</v>
      </c>
      <c r="P331" s="127" t="s">
        <v>372</v>
      </c>
      <c r="Q331" s="379">
        <f>SUM(E331:P331)</f>
        <v>0</v>
      </c>
      <c r="R331" s="283">
        <f>Q331/12</f>
        <v>0</v>
      </c>
      <c r="S331" s="125"/>
      <c r="T331" s="309">
        <f>+R331</f>
        <v>0</v>
      </c>
      <c r="U331" s="221">
        <f>+Q331</f>
        <v>0</v>
      </c>
      <c r="V331" s="125"/>
      <c r="W331" s="221" t="s">
        <v>372</v>
      </c>
      <c r="X331" s="125" t="s">
        <v>372</v>
      </c>
      <c r="Y331" s="125" t="s">
        <v>372</v>
      </c>
      <c r="Z331" s="125" t="s">
        <v>372</v>
      </c>
      <c r="AA331" s="125" t="s">
        <v>372</v>
      </c>
      <c r="AB331" s="125" t="s">
        <v>372</v>
      </c>
      <c r="AC331" s="125" t="s">
        <v>372</v>
      </c>
      <c r="AD331" s="125" t="s">
        <v>372</v>
      </c>
      <c r="AE331" s="125" t="s">
        <v>372</v>
      </c>
      <c r="AF331" s="125" t="s">
        <v>372</v>
      </c>
      <c r="AG331" s="125" t="s">
        <v>372</v>
      </c>
      <c r="AH331" s="125"/>
      <c r="AI331" s="126"/>
    </row>
    <row r="332" spans="1:35" ht="12.75" customHeight="1">
      <c r="A332" s="46"/>
      <c r="B332" s="47"/>
      <c r="C332" s="36" t="s">
        <v>1053</v>
      </c>
      <c r="D332" s="32"/>
      <c r="E332" s="224">
        <f t="shared" ref="E332:Q332" si="33">E330/$D$330</f>
        <v>43.585255292652597</v>
      </c>
      <c r="F332" s="224">
        <f t="shared" si="33"/>
        <v>38.865740971357397</v>
      </c>
      <c r="G332" s="224">
        <f t="shared" si="33"/>
        <v>56.586525529265302</v>
      </c>
      <c r="H332" s="224">
        <f t="shared" si="33"/>
        <v>52.5680448318804</v>
      </c>
      <c r="I332" s="224">
        <f t="shared" si="33"/>
        <v>53.435093399750897</v>
      </c>
      <c r="J332" s="224">
        <f t="shared" si="33"/>
        <v>53.436388542963897</v>
      </c>
      <c r="K332" s="224">
        <f t="shared" si="33"/>
        <v>55.743100871731002</v>
      </c>
      <c r="L332" s="301">
        <f t="shared" si="33"/>
        <v>55.375678704856803</v>
      </c>
      <c r="M332" s="301">
        <f t="shared" si="33"/>
        <v>49.059128268991302</v>
      </c>
      <c r="N332" s="301">
        <f t="shared" si="33"/>
        <v>49.480087173100898</v>
      </c>
      <c r="O332" s="301">
        <f t="shared" si="33"/>
        <v>45.955753424657502</v>
      </c>
      <c r="P332" s="118">
        <f t="shared" si="33"/>
        <v>39.840485678704901</v>
      </c>
      <c r="Q332" s="179">
        <f t="shared" si="33"/>
        <v>593.93128268991302</v>
      </c>
      <c r="R332" s="308">
        <f>+R330/D330</f>
        <v>49.494273557492697</v>
      </c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6"/>
    </row>
    <row r="333" spans="1:35" ht="12.75" customHeight="1">
      <c r="A333" s="46"/>
      <c r="B333" s="47"/>
      <c r="C333" s="36" t="s">
        <v>1054</v>
      </c>
      <c r="D333" s="32"/>
      <c r="E333" s="144"/>
      <c r="F333" s="144"/>
      <c r="G333" s="144"/>
      <c r="H333" s="144"/>
      <c r="I333" s="144"/>
      <c r="J333" s="144"/>
      <c r="K333" s="144"/>
      <c r="L333" s="144"/>
      <c r="M333" s="240"/>
      <c r="N333" s="240"/>
      <c r="O333" s="240"/>
      <c r="P333" s="240"/>
      <c r="Q333" s="198"/>
      <c r="R333" s="466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6"/>
    </row>
    <row r="334" spans="1:35" ht="12.75" customHeight="1">
      <c r="A334" s="46"/>
      <c r="B334" s="47"/>
      <c r="C334" s="151" t="s">
        <v>1055</v>
      </c>
      <c r="D334" s="32"/>
      <c r="E334" s="62"/>
      <c r="F334" s="62" t="s">
        <v>656</v>
      </c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148"/>
      <c r="R334" s="310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6"/>
    </row>
    <row r="335" spans="1:35" ht="12.75" customHeight="1">
      <c r="A335" s="46"/>
      <c r="B335" s="47"/>
      <c r="C335" s="36" t="s">
        <v>1056</v>
      </c>
      <c r="D335" s="3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148"/>
      <c r="R335" s="310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6"/>
    </row>
    <row r="336" spans="1:35" ht="12.75" customHeight="1">
      <c r="A336" s="46"/>
      <c r="B336" s="47"/>
      <c r="C336" s="36" t="s">
        <v>1057</v>
      </c>
      <c r="D336" s="3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148"/>
      <c r="R336" s="310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6"/>
    </row>
    <row r="337" spans="1:35" ht="12.75" customHeight="1">
      <c r="A337" s="46"/>
      <c r="B337" s="47"/>
      <c r="C337" s="36" t="s">
        <v>678</v>
      </c>
      <c r="D337" s="3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148"/>
      <c r="R337" s="310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6"/>
    </row>
    <row r="338" spans="1:35" ht="12.75" customHeight="1">
      <c r="A338" s="46"/>
      <c r="B338" s="47"/>
      <c r="C338" s="36" t="s">
        <v>1058</v>
      </c>
      <c r="D338" s="3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148"/>
      <c r="R338" s="310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6"/>
    </row>
    <row r="339" spans="1:35" ht="12.75" customHeight="1">
      <c r="A339" s="46"/>
      <c r="B339" s="89"/>
      <c r="C339" s="3" t="s">
        <v>1059</v>
      </c>
      <c r="D339" s="3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148"/>
      <c r="R339" s="310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6"/>
    </row>
    <row r="340" spans="1:35" ht="53.25" customHeight="1">
      <c r="A340" s="52"/>
      <c r="B340" s="53"/>
      <c r="C340" s="54" t="s">
        <v>1060</v>
      </c>
      <c r="D340" s="66"/>
      <c r="E340" s="289"/>
      <c r="F340" s="289"/>
      <c r="G340" s="289"/>
      <c r="H340" s="289"/>
      <c r="I340" s="289"/>
      <c r="J340" s="289"/>
      <c r="K340" s="289"/>
      <c r="L340" s="289"/>
      <c r="M340" s="289"/>
      <c r="N340" s="289"/>
      <c r="O340" s="289"/>
      <c r="P340" s="302"/>
      <c r="Q340" s="374"/>
      <c r="R340" s="493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6"/>
    </row>
    <row r="341" spans="1:35" ht="12.75" customHeight="1">
      <c r="A341" s="46" t="s">
        <v>1061</v>
      </c>
      <c r="B341" s="47">
        <v>462</v>
      </c>
      <c r="C341" s="290" t="s">
        <v>1062</v>
      </c>
      <c r="D341" s="58">
        <v>5939</v>
      </c>
      <c r="E341" s="252">
        <v>191262.94</v>
      </c>
      <c r="F341" s="252">
        <v>209444.62</v>
      </c>
      <c r="G341" s="252">
        <v>220754.57</v>
      </c>
      <c r="H341" s="252">
        <v>187567.95</v>
      </c>
      <c r="I341" s="252">
        <v>197558.93</v>
      </c>
      <c r="J341" s="252">
        <v>213583.68</v>
      </c>
      <c r="K341" s="252">
        <v>211699.96</v>
      </c>
      <c r="L341" s="252">
        <v>199138.98</v>
      </c>
      <c r="M341" s="252">
        <v>202916.53</v>
      </c>
      <c r="N341" s="252">
        <v>243460.94</v>
      </c>
      <c r="O341" s="252">
        <v>232351.55</v>
      </c>
      <c r="P341" s="252">
        <v>262137.34</v>
      </c>
      <c r="Q341" s="280">
        <f>SUM(E341:P341)</f>
        <v>2571877.9900000002</v>
      </c>
      <c r="R341" s="460">
        <f>AVERAGE(E341:P341)</f>
        <v>214323.16583333301</v>
      </c>
      <c r="S341" s="309">
        <f>+R341</f>
        <v>214323.16583333301</v>
      </c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475">
        <f>SUM(L341:P341)</f>
        <v>1140005.3400000001</v>
      </c>
    </row>
    <row r="342" spans="1:35" ht="12.75" customHeight="1">
      <c r="A342" s="46" t="s">
        <v>1063</v>
      </c>
      <c r="B342" s="47"/>
      <c r="C342" s="33" t="s">
        <v>1064</v>
      </c>
      <c r="D342" s="32"/>
      <c r="E342" s="60" t="s">
        <v>372</v>
      </c>
      <c r="F342" s="60" t="s">
        <v>372</v>
      </c>
      <c r="G342" s="60" t="s">
        <v>372</v>
      </c>
      <c r="H342" s="60" t="s">
        <v>372</v>
      </c>
      <c r="I342" s="60" t="s">
        <v>372</v>
      </c>
      <c r="J342" s="60" t="s">
        <v>372</v>
      </c>
      <c r="K342" s="60" t="s">
        <v>372</v>
      </c>
      <c r="L342" s="60" t="s">
        <v>372</v>
      </c>
      <c r="M342" s="60" t="s">
        <v>372</v>
      </c>
      <c r="N342" s="60" t="s">
        <v>372</v>
      </c>
      <c r="O342" s="60" t="s">
        <v>372</v>
      </c>
      <c r="P342" s="60" t="s">
        <v>372</v>
      </c>
      <c r="Q342" s="280">
        <f>SUM(E342:P342)</f>
        <v>0</v>
      </c>
      <c r="R342" s="283">
        <f>Q342/12</f>
        <v>0</v>
      </c>
      <c r="S342" s="125"/>
      <c r="T342" s="309">
        <f>+R342</f>
        <v>0</v>
      </c>
      <c r="U342" s="221">
        <f>+Q342</f>
        <v>0</v>
      </c>
      <c r="V342" s="125"/>
      <c r="W342" s="221" t="s">
        <v>372</v>
      </c>
      <c r="X342" s="125" t="s">
        <v>372</v>
      </c>
      <c r="Y342" s="125" t="s">
        <v>372</v>
      </c>
      <c r="Z342" s="125" t="s">
        <v>372</v>
      </c>
      <c r="AA342" s="125" t="s">
        <v>372</v>
      </c>
      <c r="AB342" s="125" t="s">
        <v>372</v>
      </c>
      <c r="AC342" s="125" t="s">
        <v>372</v>
      </c>
      <c r="AD342" s="125" t="s">
        <v>372</v>
      </c>
      <c r="AE342" s="125" t="s">
        <v>372</v>
      </c>
      <c r="AF342" s="125" t="s">
        <v>372</v>
      </c>
      <c r="AG342" s="125" t="s">
        <v>372</v>
      </c>
      <c r="AH342" s="125"/>
      <c r="AI342" s="475">
        <f>SUM(L342:P342)</f>
        <v>0</v>
      </c>
    </row>
    <row r="343" spans="1:35" ht="12.75" customHeight="1">
      <c r="A343" s="46"/>
      <c r="B343" s="47"/>
      <c r="C343" s="36" t="s">
        <v>1065</v>
      </c>
      <c r="D343" s="32"/>
      <c r="E343" s="224">
        <f t="shared" ref="E343:Q343" si="34">E341/$D$341</f>
        <v>32.204569792894397</v>
      </c>
      <c r="F343" s="224">
        <f t="shared" si="34"/>
        <v>35.265974069708697</v>
      </c>
      <c r="G343" s="224">
        <f t="shared" si="34"/>
        <v>37.170326654318899</v>
      </c>
      <c r="H343" s="224">
        <f t="shared" si="34"/>
        <v>31.582412864118499</v>
      </c>
      <c r="I343" s="224">
        <f t="shared" si="34"/>
        <v>33.264679238929098</v>
      </c>
      <c r="J343" s="224">
        <f t="shared" si="34"/>
        <v>35.962902845596901</v>
      </c>
      <c r="K343" s="224">
        <f t="shared" si="34"/>
        <v>35.645724869506701</v>
      </c>
      <c r="L343" s="224">
        <f t="shared" si="34"/>
        <v>33.530725711399199</v>
      </c>
      <c r="M343" s="224">
        <f t="shared" si="34"/>
        <v>34.166783970365401</v>
      </c>
      <c r="N343" s="224">
        <f t="shared" si="34"/>
        <v>40.993591513722798</v>
      </c>
      <c r="O343" s="224">
        <f t="shared" si="34"/>
        <v>39.123008924061303</v>
      </c>
      <c r="P343" s="224">
        <f t="shared" si="34"/>
        <v>44.138296009429197</v>
      </c>
      <c r="Q343" s="179">
        <f t="shared" si="34"/>
        <v>433.04899646405102</v>
      </c>
      <c r="R343" s="606">
        <f>+R341/D341</f>
        <v>36.087416372004299</v>
      </c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475">
        <f>SUM(L343:P343)</f>
        <v>191.952406128978</v>
      </c>
    </row>
    <row r="344" spans="1:35" ht="12.75" customHeight="1">
      <c r="A344" s="46"/>
      <c r="B344" s="47"/>
      <c r="C344" s="36" t="s">
        <v>1066</v>
      </c>
      <c r="D344" s="3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148"/>
      <c r="R344" s="310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6"/>
    </row>
    <row r="345" spans="1:35" ht="12.75" customHeight="1">
      <c r="A345" s="46"/>
      <c r="B345" s="47"/>
      <c r="C345" s="151" t="s">
        <v>1067</v>
      </c>
      <c r="D345" s="3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148"/>
      <c r="R345" s="310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6"/>
    </row>
    <row r="346" spans="1:35" ht="12.75" customHeight="1">
      <c r="A346" s="46"/>
      <c r="B346" s="47"/>
      <c r="C346" s="151" t="s">
        <v>1068</v>
      </c>
      <c r="D346" s="3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148"/>
      <c r="R346" s="310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6"/>
    </row>
    <row r="347" spans="1:35" ht="12.75" customHeight="1">
      <c r="A347" s="46"/>
      <c r="B347" s="47"/>
      <c r="C347" s="151" t="s">
        <v>1069</v>
      </c>
      <c r="D347" s="3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148"/>
      <c r="R347" s="310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125"/>
      <c r="AF347" s="125"/>
      <c r="AG347" s="125"/>
      <c r="AH347" s="125"/>
      <c r="AI347" s="126"/>
    </row>
    <row r="348" spans="1:35" ht="12.75" customHeight="1">
      <c r="A348" s="46"/>
      <c r="B348" s="47"/>
      <c r="C348" s="151" t="s">
        <v>1070</v>
      </c>
      <c r="D348" s="3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148"/>
      <c r="R348" s="310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6"/>
    </row>
    <row r="349" spans="1:35" ht="12.75" customHeight="1">
      <c r="A349" s="46"/>
      <c r="B349" s="47"/>
      <c r="C349" s="151" t="s">
        <v>1071</v>
      </c>
      <c r="D349" s="3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148"/>
      <c r="R349" s="310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  <c r="AD349" s="125"/>
      <c r="AE349" s="125"/>
      <c r="AF349" s="125"/>
      <c r="AG349" s="125"/>
      <c r="AH349" s="125"/>
      <c r="AI349" s="126"/>
    </row>
    <row r="350" spans="1:35" ht="12.75" customHeight="1">
      <c r="A350" s="46"/>
      <c r="B350" s="47"/>
      <c r="C350" s="151" t="s">
        <v>1072</v>
      </c>
      <c r="D350" s="32"/>
      <c r="E350" s="252"/>
      <c r="F350" s="252"/>
      <c r="G350" s="252"/>
      <c r="H350" s="252"/>
      <c r="I350" s="252"/>
      <c r="J350" s="252"/>
      <c r="K350" s="252"/>
      <c r="L350" s="252"/>
      <c r="M350" s="252"/>
      <c r="N350" s="252"/>
      <c r="O350" s="252"/>
      <c r="P350" s="274"/>
      <c r="Q350" s="280"/>
      <c r="R350" s="477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6"/>
    </row>
    <row r="351" spans="1:35" ht="12.75" customHeight="1">
      <c r="A351" s="46"/>
      <c r="B351" s="47"/>
      <c r="C351" s="151"/>
      <c r="D351" s="32"/>
      <c r="E351" s="68"/>
      <c r="F351" s="68"/>
      <c r="G351" s="254"/>
      <c r="H351" s="254"/>
      <c r="I351" s="254"/>
      <c r="J351" s="254"/>
      <c r="K351" s="254"/>
      <c r="L351" s="254"/>
      <c r="M351" s="254"/>
      <c r="N351" s="254"/>
      <c r="O351" s="254"/>
      <c r="P351" s="284"/>
      <c r="Q351" s="305"/>
      <c r="R351" s="306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6"/>
    </row>
    <row r="352" spans="1:35" ht="12.75" customHeight="1">
      <c r="A352" s="42" t="s">
        <v>377</v>
      </c>
      <c r="B352" s="43">
        <v>915</v>
      </c>
      <c r="C352" s="291" t="s">
        <v>1073</v>
      </c>
      <c r="D352" s="223">
        <v>1053</v>
      </c>
      <c r="E352" s="216">
        <v>59284.58</v>
      </c>
      <c r="F352" s="216">
        <v>89227.04</v>
      </c>
      <c r="G352" s="292">
        <v>69196.98</v>
      </c>
      <c r="H352" s="293">
        <v>75725.27</v>
      </c>
      <c r="I352" s="293">
        <v>52691.43</v>
      </c>
      <c r="J352" s="293">
        <v>46174.64</v>
      </c>
      <c r="K352" s="293">
        <v>46153.02</v>
      </c>
      <c r="L352" s="293">
        <v>109516.26</v>
      </c>
      <c r="M352" s="293">
        <v>50649.38</v>
      </c>
      <c r="N352" s="293">
        <v>78722.42</v>
      </c>
      <c r="O352" s="293">
        <v>61488.04</v>
      </c>
      <c r="P352" s="303">
        <v>102893.44</v>
      </c>
      <c r="Q352" s="280">
        <f>SUM(E352:P352)</f>
        <v>841722.5</v>
      </c>
      <c r="R352" s="460">
        <f>AVERAGE(E352:P352)</f>
        <v>70143.541666666701</v>
      </c>
      <c r="S352" s="309">
        <f>+R352</f>
        <v>70143.541666666701</v>
      </c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475">
        <f>SUM(L352:P352)</f>
        <v>403269.54</v>
      </c>
    </row>
    <row r="353" spans="1:35" ht="12.75" customHeight="1">
      <c r="A353" s="46"/>
      <c r="B353" s="47"/>
      <c r="C353" s="151" t="s">
        <v>1074</v>
      </c>
      <c r="D353" s="32"/>
      <c r="E353" s="127" t="s">
        <v>372</v>
      </c>
      <c r="F353" s="277">
        <v>1230.24</v>
      </c>
      <c r="G353" s="75" t="s">
        <v>372</v>
      </c>
      <c r="H353" s="60" t="s">
        <v>372</v>
      </c>
      <c r="I353" s="60" t="s">
        <v>372</v>
      </c>
      <c r="J353" s="60" t="s">
        <v>372</v>
      </c>
      <c r="K353" s="60" t="s">
        <v>372</v>
      </c>
      <c r="L353" s="62">
        <v>3664.95</v>
      </c>
      <c r="M353" s="60" t="s">
        <v>372</v>
      </c>
      <c r="N353" s="60" t="s">
        <v>372</v>
      </c>
      <c r="O353" s="60" t="s">
        <v>372</v>
      </c>
      <c r="P353" s="62">
        <v>2870.21</v>
      </c>
      <c r="Q353" s="280">
        <f>SUM(E353:P353)</f>
        <v>7765.4</v>
      </c>
      <c r="R353" s="283">
        <f>Q353/12</f>
        <v>647.11666666666702</v>
      </c>
      <c r="S353" s="125"/>
      <c r="T353" s="309">
        <f>+R353</f>
        <v>647.11666666666702</v>
      </c>
      <c r="U353" s="221">
        <f>+Q353</f>
        <v>7765.4</v>
      </c>
      <c r="V353" s="125"/>
      <c r="W353" s="221">
        <f>F353</f>
        <v>1230.24</v>
      </c>
      <c r="X353" s="125" t="s">
        <v>372</v>
      </c>
      <c r="Y353" s="125" t="s">
        <v>372</v>
      </c>
      <c r="Z353" s="125" t="s">
        <v>372</v>
      </c>
      <c r="AA353" s="125" t="s">
        <v>372</v>
      </c>
      <c r="AB353" s="125" t="s">
        <v>372</v>
      </c>
      <c r="AC353" s="112">
        <f>L353</f>
        <v>3664.95</v>
      </c>
      <c r="AD353" s="125" t="s">
        <v>372</v>
      </c>
      <c r="AE353" s="125" t="s">
        <v>372</v>
      </c>
      <c r="AF353" s="125" t="s">
        <v>372</v>
      </c>
      <c r="AG353" s="112">
        <f>P353</f>
        <v>2870.21</v>
      </c>
      <c r="AH353" s="125"/>
      <c r="AI353" s="475">
        <f>SUM(L353:P353)</f>
        <v>6535.16</v>
      </c>
    </row>
    <row r="354" spans="1:35" ht="12.75" customHeight="1">
      <c r="A354" s="46"/>
      <c r="B354" s="47"/>
      <c r="C354" s="151" t="s">
        <v>720</v>
      </c>
      <c r="D354" s="32"/>
      <c r="E354" s="224">
        <f t="shared" ref="E354:P354" si="35">E352/$D$352</f>
        <v>56.300645773979099</v>
      </c>
      <c r="F354" s="224">
        <f t="shared" si="35"/>
        <v>84.736030389363705</v>
      </c>
      <c r="G354" s="224">
        <f t="shared" si="35"/>
        <v>65.714131054131002</v>
      </c>
      <c r="H354" s="224">
        <f t="shared" si="35"/>
        <v>71.913836657169995</v>
      </c>
      <c r="I354" s="224">
        <f t="shared" si="35"/>
        <v>50.039344729344698</v>
      </c>
      <c r="J354" s="224">
        <f t="shared" si="35"/>
        <v>43.850560303893602</v>
      </c>
      <c r="K354" s="224">
        <f t="shared" si="35"/>
        <v>43.830028490028504</v>
      </c>
      <c r="L354" s="224">
        <f t="shared" si="35"/>
        <v>104.004045584046</v>
      </c>
      <c r="M354" s="224">
        <f t="shared" si="35"/>
        <v>48.100075973409297</v>
      </c>
      <c r="N354" s="224">
        <f t="shared" si="35"/>
        <v>74.760132953466297</v>
      </c>
      <c r="O354" s="224">
        <f t="shared" si="35"/>
        <v>58.393200379866997</v>
      </c>
      <c r="P354" s="224">
        <f t="shared" si="35"/>
        <v>97.714567901234602</v>
      </c>
      <c r="Q354" s="179">
        <f>Q352/$D$341</f>
        <v>141.72798450917699</v>
      </c>
      <c r="R354" s="606">
        <f>+R352/D352</f>
        <v>66.613050015827795</v>
      </c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475">
        <f>SUM(L354:P354)</f>
        <v>382.97202279202298</v>
      </c>
    </row>
    <row r="355" spans="1:35" ht="12.75" customHeight="1">
      <c r="A355" s="46"/>
      <c r="B355" s="47"/>
      <c r="C355" s="151" t="s">
        <v>1075</v>
      </c>
      <c r="D355" s="32"/>
      <c r="E355" s="252"/>
      <c r="F355" s="294" t="s">
        <v>1076</v>
      </c>
      <c r="G355" s="62"/>
      <c r="H355" s="62"/>
      <c r="I355" s="62"/>
      <c r="J355" s="62"/>
      <c r="K355" s="62"/>
      <c r="L355" s="60" t="s">
        <v>1077</v>
      </c>
      <c r="M355" s="62"/>
      <c r="N355" s="62"/>
      <c r="O355" s="62"/>
      <c r="P355" s="60" t="s">
        <v>1078</v>
      </c>
      <c r="Q355" s="148"/>
      <c r="R355" s="310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6"/>
    </row>
    <row r="356" spans="1:35" ht="12.75" customHeight="1">
      <c r="A356" s="46"/>
      <c r="B356" s="47"/>
      <c r="C356" s="151" t="s">
        <v>1079</v>
      </c>
      <c r="D356" s="3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148"/>
      <c r="R356" s="310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6"/>
    </row>
    <row r="357" spans="1:35" ht="12.75" customHeight="1">
      <c r="A357" s="52"/>
      <c r="B357" s="53"/>
      <c r="C357" s="295"/>
      <c r="D357" s="296"/>
      <c r="E357" s="68"/>
      <c r="F357" s="68"/>
      <c r="G357" s="68"/>
      <c r="H357" s="68"/>
      <c r="I357" s="68"/>
      <c r="J357" s="68"/>
      <c r="K357" s="68"/>
      <c r="L357" s="68"/>
      <c r="M357" s="289"/>
      <c r="N357" s="289"/>
      <c r="O357" s="289"/>
      <c r="P357" s="302"/>
      <c r="Q357" s="305"/>
      <c r="R357" s="311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6"/>
    </row>
    <row r="358" spans="1:35" ht="12.75" customHeight="1">
      <c r="A358" s="46" t="s">
        <v>1080</v>
      </c>
      <c r="B358" s="47">
        <v>943</v>
      </c>
      <c r="C358" s="297" t="s">
        <v>410</v>
      </c>
      <c r="D358" s="298">
        <v>883</v>
      </c>
      <c r="E358" s="216">
        <v>27173</v>
      </c>
      <c r="F358" s="216">
        <v>19352</v>
      </c>
      <c r="G358" s="216">
        <v>43340</v>
      </c>
      <c r="H358" s="216">
        <v>43156</v>
      </c>
      <c r="I358" s="216">
        <v>38144</v>
      </c>
      <c r="J358" s="216">
        <v>50529</v>
      </c>
      <c r="K358" s="216">
        <v>81486</v>
      </c>
      <c r="L358" s="254">
        <v>39835</v>
      </c>
      <c r="M358" s="254">
        <v>33534</v>
      </c>
      <c r="N358" s="254">
        <v>35430</v>
      </c>
      <c r="O358" s="254">
        <v>27425</v>
      </c>
      <c r="P358" s="284">
        <v>36950</v>
      </c>
      <c r="Q358" s="307">
        <f>SUM(E358:P358)</f>
        <v>476354</v>
      </c>
      <c r="R358" s="460">
        <v>0</v>
      </c>
      <c r="S358" s="309">
        <f>+R358</f>
        <v>0</v>
      </c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475">
        <f>SUM(L358:P358)</f>
        <v>173174</v>
      </c>
    </row>
    <row r="359" spans="1:35" ht="12.75" customHeight="1">
      <c r="A359" s="46"/>
      <c r="B359" s="47"/>
      <c r="C359" s="151" t="s">
        <v>1081</v>
      </c>
      <c r="D359" s="299"/>
      <c r="E359" s="127" t="s">
        <v>372</v>
      </c>
      <c r="F359" s="127" t="s">
        <v>372</v>
      </c>
      <c r="G359" s="127" t="s">
        <v>372</v>
      </c>
      <c r="H359" s="127" t="s">
        <v>372</v>
      </c>
      <c r="I359" s="127" t="s">
        <v>372</v>
      </c>
      <c r="J359" s="127" t="s">
        <v>372</v>
      </c>
      <c r="K359" s="127" t="s">
        <v>372</v>
      </c>
      <c r="L359" s="60" t="s">
        <v>372</v>
      </c>
      <c r="M359" s="60" t="s">
        <v>372</v>
      </c>
      <c r="N359" s="60" t="s">
        <v>372</v>
      </c>
      <c r="O359" s="60" t="s">
        <v>372</v>
      </c>
      <c r="P359" s="60" t="s">
        <v>372</v>
      </c>
      <c r="Q359" s="35">
        <f>SUM(E359:P359)</f>
        <v>0</v>
      </c>
      <c r="R359" s="283">
        <f>+Q359/12</f>
        <v>0</v>
      </c>
      <c r="S359" s="125"/>
      <c r="T359" s="309">
        <f>+R359</f>
        <v>0</v>
      </c>
      <c r="U359" s="221">
        <f>+Q359</f>
        <v>0</v>
      </c>
      <c r="V359" s="125"/>
      <c r="W359" s="221" t="s">
        <v>372</v>
      </c>
      <c r="X359" s="125" t="s">
        <v>372</v>
      </c>
      <c r="Y359" s="125" t="s">
        <v>372</v>
      </c>
      <c r="Z359" s="125" t="s">
        <v>372</v>
      </c>
      <c r="AA359" s="125" t="s">
        <v>372</v>
      </c>
      <c r="AB359" s="125" t="s">
        <v>372</v>
      </c>
      <c r="AC359" s="125" t="s">
        <v>372</v>
      </c>
      <c r="AD359" s="125" t="s">
        <v>372</v>
      </c>
      <c r="AE359" s="125" t="s">
        <v>372</v>
      </c>
      <c r="AF359" s="125" t="s">
        <v>372</v>
      </c>
      <c r="AG359" s="125" t="s">
        <v>372</v>
      </c>
      <c r="AH359" s="125"/>
      <c r="AI359" s="475">
        <f>SUM(L359:P359)</f>
        <v>0</v>
      </c>
    </row>
    <row r="360" spans="1:35" ht="12.75" customHeight="1">
      <c r="A360" s="46"/>
      <c r="B360" s="47"/>
      <c r="C360" s="151" t="s">
        <v>1082</v>
      </c>
      <c r="D360" s="299"/>
      <c r="E360" s="118">
        <f t="shared" ref="E360:Q360" si="36">E358/$D$358</f>
        <v>30.773499433748601</v>
      </c>
      <c r="F360" s="118">
        <f t="shared" si="36"/>
        <v>21.916194790487001</v>
      </c>
      <c r="G360" s="118">
        <f t="shared" si="36"/>
        <v>49.082672706681798</v>
      </c>
      <c r="H360" s="118">
        <f t="shared" si="36"/>
        <v>48.874292185730503</v>
      </c>
      <c r="I360" s="118">
        <f t="shared" si="36"/>
        <v>43.198187995470001</v>
      </c>
      <c r="J360" s="118">
        <f t="shared" si="36"/>
        <v>57.224235560588902</v>
      </c>
      <c r="K360" s="118">
        <f t="shared" si="36"/>
        <v>92.283125707814307</v>
      </c>
      <c r="L360" s="118">
        <f t="shared" si="36"/>
        <v>45.113250283125701</v>
      </c>
      <c r="M360" s="118">
        <f t="shared" si="36"/>
        <v>37.977349943374897</v>
      </c>
      <c r="N360" s="118">
        <f t="shared" si="36"/>
        <v>40.124575311438299</v>
      </c>
      <c r="O360" s="118">
        <f t="shared" si="36"/>
        <v>31.058890147225402</v>
      </c>
      <c r="P360" s="118">
        <f t="shared" si="36"/>
        <v>41.845979614949002</v>
      </c>
      <c r="Q360" s="35">
        <f t="shared" si="36"/>
        <v>539.47225368063403</v>
      </c>
      <c r="R360" s="308">
        <f>+R358/D358</f>
        <v>0</v>
      </c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475">
        <f>SUM(L360:P360)</f>
        <v>196.12004530011299</v>
      </c>
    </row>
    <row r="361" spans="1:35" ht="12.75" customHeight="1">
      <c r="A361" s="46"/>
      <c r="B361" s="47"/>
      <c r="C361" s="151" t="s">
        <v>1083</v>
      </c>
      <c r="D361" s="299"/>
      <c r="E361" s="62"/>
      <c r="F361" s="62"/>
      <c r="G361" s="62"/>
      <c r="H361" s="252"/>
      <c r="I361" s="252"/>
      <c r="J361" s="252"/>
      <c r="K361" s="62"/>
      <c r="L361" s="62"/>
      <c r="M361" s="62"/>
      <c r="N361" s="62"/>
      <c r="O361" s="62"/>
      <c r="P361" s="62"/>
      <c r="Q361" s="148"/>
      <c r="R361" s="310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  <c r="AD361" s="125"/>
      <c r="AE361" s="125"/>
      <c r="AF361" s="125"/>
      <c r="AG361" s="125"/>
      <c r="AH361" s="125"/>
      <c r="AI361" s="126"/>
    </row>
    <row r="362" spans="1:35" ht="12.75" customHeight="1">
      <c r="A362" s="46"/>
      <c r="B362" s="47"/>
      <c r="C362" s="151" t="s">
        <v>1084</v>
      </c>
      <c r="D362" s="299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148"/>
      <c r="R362" s="310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  <c r="AD362" s="125"/>
      <c r="AE362" s="125"/>
      <c r="AF362" s="125"/>
      <c r="AG362" s="125"/>
      <c r="AH362" s="125"/>
      <c r="AI362" s="126"/>
    </row>
    <row r="363" spans="1:35" ht="27.75" customHeight="1">
      <c r="A363" s="46"/>
      <c r="B363" s="47"/>
      <c r="C363" s="314" t="s">
        <v>1085</v>
      </c>
      <c r="D363" s="299"/>
      <c r="E363" s="289"/>
      <c r="F363" s="254"/>
      <c r="G363" s="254"/>
      <c r="H363" s="254"/>
      <c r="I363" s="254"/>
      <c r="J363" s="254"/>
      <c r="K363" s="254"/>
      <c r="L363" s="254"/>
      <c r="M363" s="254"/>
      <c r="N363" s="254"/>
      <c r="O363" s="254"/>
      <c r="P363" s="284"/>
      <c r="Q363" s="305"/>
      <c r="R363" s="306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6"/>
    </row>
    <row r="364" spans="1:35" ht="12.75" customHeight="1">
      <c r="A364" s="42" t="s">
        <v>1086</v>
      </c>
      <c r="B364" s="43">
        <v>425</v>
      </c>
      <c r="C364" s="196" t="s">
        <v>1087</v>
      </c>
      <c r="D364" s="29">
        <v>930</v>
      </c>
      <c r="E364" s="200">
        <v>20974.43</v>
      </c>
      <c r="F364" s="260">
        <v>20197.490000000002</v>
      </c>
      <c r="G364" s="288">
        <v>27219.119999999999</v>
      </c>
      <c r="H364" s="288">
        <v>22297.98</v>
      </c>
      <c r="I364" s="288">
        <v>21890.75</v>
      </c>
      <c r="J364" s="288">
        <v>20541.57</v>
      </c>
      <c r="K364" s="288">
        <v>22481.17</v>
      </c>
      <c r="L364" s="288">
        <v>22375.32</v>
      </c>
      <c r="M364" s="288">
        <v>21239.03</v>
      </c>
      <c r="N364" s="288">
        <v>19776.95</v>
      </c>
      <c r="O364" s="288">
        <v>22760.04</v>
      </c>
      <c r="P364" s="288">
        <v>18708.22</v>
      </c>
      <c r="Q364" s="492">
        <f>SUM(E364:P364)</f>
        <v>260462.07</v>
      </c>
      <c r="R364" s="460">
        <f>AVERAGE(E364:P364)</f>
        <v>21705.172500000001</v>
      </c>
      <c r="S364" s="309">
        <f>+R364</f>
        <v>21705.172500000001</v>
      </c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475">
        <f>SUM(L364:P364)</f>
        <v>104859.56</v>
      </c>
    </row>
    <row r="365" spans="1:35" ht="12.75" customHeight="1">
      <c r="A365" s="46"/>
      <c r="B365" s="47"/>
      <c r="C365" s="33" t="s">
        <v>1088</v>
      </c>
      <c r="D365" s="34"/>
      <c r="E365" s="90" t="s">
        <v>372</v>
      </c>
      <c r="F365" s="60" t="s">
        <v>372</v>
      </c>
      <c r="G365" s="90" t="s">
        <v>372</v>
      </c>
      <c r="H365" s="113" t="s">
        <v>372</v>
      </c>
      <c r="I365" s="113" t="s">
        <v>372</v>
      </c>
      <c r="J365" s="113" t="s">
        <v>372</v>
      </c>
      <c r="K365" s="113" t="s">
        <v>372</v>
      </c>
      <c r="L365" s="113" t="s">
        <v>372</v>
      </c>
      <c r="M365" s="113" t="s">
        <v>372</v>
      </c>
      <c r="N365" s="113" t="s">
        <v>372</v>
      </c>
      <c r="O365" s="113" t="s">
        <v>372</v>
      </c>
      <c r="P365" s="113" t="s">
        <v>372</v>
      </c>
      <c r="Q365" s="35">
        <f>SUM(E365:P365)</f>
        <v>0</v>
      </c>
      <c r="R365" s="283">
        <f>+Q365/12</f>
        <v>0</v>
      </c>
      <c r="S365" s="125"/>
      <c r="T365" s="309">
        <f>+R365</f>
        <v>0</v>
      </c>
      <c r="U365" s="221">
        <f>+Q365</f>
        <v>0</v>
      </c>
      <c r="V365" s="125"/>
      <c r="W365" s="221" t="s">
        <v>372</v>
      </c>
      <c r="X365" s="125" t="s">
        <v>372</v>
      </c>
      <c r="Y365" s="125" t="s">
        <v>372</v>
      </c>
      <c r="Z365" s="125" t="s">
        <v>372</v>
      </c>
      <c r="AA365" s="125" t="s">
        <v>372</v>
      </c>
      <c r="AB365" s="125" t="s">
        <v>372</v>
      </c>
      <c r="AC365" s="125" t="s">
        <v>372</v>
      </c>
      <c r="AD365" s="125" t="s">
        <v>372</v>
      </c>
      <c r="AE365" s="125" t="s">
        <v>372</v>
      </c>
      <c r="AF365" s="125" t="s">
        <v>372</v>
      </c>
      <c r="AG365" s="125" t="s">
        <v>372</v>
      </c>
      <c r="AH365" s="125"/>
      <c r="AI365" s="475">
        <f>SUM(L365:P365)</f>
        <v>0</v>
      </c>
    </row>
    <row r="366" spans="1:35" ht="12.75" customHeight="1">
      <c r="A366" s="46"/>
      <c r="B366" s="47"/>
      <c r="C366" s="36" t="s">
        <v>1068</v>
      </c>
      <c r="D366" s="34"/>
      <c r="E366" s="214">
        <f t="shared" ref="E366:Q366" si="37">E364/$D$364</f>
        <v>22.553150537634401</v>
      </c>
      <c r="F366" s="224">
        <f t="shared" si="37"/>
        <v>21.717731182795699</v>
      </c>
      <c r="G366" s="118">
        <f t="shared" si="37"/>
        <v>29.267870967741899</v>
      </c>
      <c r="H366" s="118">
        <f t="shared" si="37"/>
        <v>23.976322580645199</v>
      </c>
      <c r="I366" s="118">
        <f t="shared" si="37"/>
        <v>23.538440860215101</v>
      </c>
      <c r="J366" s="118">
        <f t="shared" si="37"/>
        <v>22.087709677419401</v>
      </c>
      <c r="K366" s="118">
        <f t="shared" si="37"/>
        <v>24.1733010752688</v>
      </c>
      <c r="L366" s="118">
        <f t="shared" si="37"/>
        <v>24.0594838709677</v>
      </c>
      <c r="M366" s="110">
        <f t="shared" si="37"/>
        <v>22.837666666666699</v>
      </c>
      <c r="N366" s="110">
        <f t="shared" si="37"/>
        <v>21.265537634408599</v>
      </c>
      <c r="O366" s="110">
        <f t="shared" si="37"/>
        <v>24.473161290322601</v>
      </c>
      <c r="P366" s="110">
        <f t="shared" si="37"/>
        <v>20.116365591397901</v>
      </c>
      <c r="Q366" s="35">
        <f t="shared" si="37"/>
        <v>280.066741935484</v>
      </c>
      <c r="R366" s="308">
        <f>+R364/D364</f>
        <v>23.338895161290299</v>
      </c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475">
        <f>SUM(L366:P366)</f>
        <v>112.752215053763</v>
      </c>
    </row>
    <row r="367" spans="1:35" ht="12.75" customHeight="1">
      <c r="A367" s="315"/>
      <c r="B367" s="47"/>
      <c r="C367" s="36" t="s">
        <v>1089</v>
      </c>
      <c r="D367" s="34"/>
      <c r="E367" s="65"/>
      <c r="F367" s="63"/>
      <c r="G367" s="62"/>
      <c r="H367" s="62"/>
      <c r="I367" s="62"/>
      <c r="J367" s="63"/>
      <c r="K367" s="63"/>
      <c r="L367" s="63"/>
      <c r="M367" s="63"/>
      <c r="N367" s="254"/>
      <c r="O367" s="254"/>
      <c r="P367" s="254"/>
      <c r="Q367" s="326"/>
      <c r="R367" s="466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6"/>
    </row>
    <row r="368" spans="1:35" ht="12.75" hidden="1" customHeight="1">
      <c r="A368" s="31" t="s">
        <v>895</v>
      </c>
      <c r="B368" s="32">
        <v>657</v>
      </c>
      <c r="C368" s="408" t="s">
        <v>1090</v>
      </c>
      <c r="D368" s="495">
        <v>1245</v>
      </c>
      <c r="E368" s="277"/>
      <c r="F368" s="277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148">
        <f>SUM(E368:P368)</f>
        <v>0</v>
      </c>
      <c r="R368" s="308">
        <v>0</v>
      </c>
      <c r="S368" s="309">
        <f>+R368</f>
        <v>0</v>
      </c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6"/>
    </row>
    <row r="369" spans="1:35" ht="12.75" hidden="1" customHeight="1">
      <c r="A369" s="31"/>
      <c r="B369" s="32"/>
      <c r="C369" s="36" t="s">
        <v>1091</v>
      </c>
      <c r="D369" s="34"/>
      <c r="E369" s="277"/>
      <c r="F369" s="277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148">
        <f>SUM(E369:P369)</f>
        <v>0</v>
      </c>
      <c r="R369" s="310">
        <f>Q3174</f>
        <v>0</v>
      </c>
      <c r="S369" s="125"/>
      <c r="T369" s="309">
        <f>+R369</f>
        <v>0</v>
      </c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6"/>
    </row>
    <row r="370" spans="1:35" ht="12.75" hidden="1" customHeight="1">
      <c r="A370" s="31"/>
      <c r="B370" s="32"/>
      <c r="C370" s="36" t="s">
        <v>1092</v>
      </c>
      <c r="D370" s="34"/>
      <c r="E370" s="118">
        <f>E368/$D$368</f>
        <v>0</v>
      </c>
      <c r="F370" s="118">
        <f>F368/$D$368</f>
        <v>0</v>
      </c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35">
        <f>Q368/$D$368</f>
        <v>0</v>
      </c>
      <c r="R370" s="308">
        <f>+R368/D368</f>
        <v>0</v>
      </c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6"/>
    </row>
    <row r="371" spans="1:35" ht="12.75" hidden="1" customHeight="1">
      <c r="A371" s="31"/>
      <c r="B371" s="32"/>
      <c r="C371" s="36" t="s">
        <v>1093</v>
      </c>
      <c r="D371" s="34"/>
      <c r="E371" s="277"/>
      <c r="F371" s="277"/>
      <c r="G371" s="277"/>
      <c r="H371" s="277"/>
      <c r="I371" s="277"/>
      <c r="J371" s="277"/>
      <c r="K371" s="277"/>
      <c r="L371" s="277"/>
      <c r="M371" s="277"/>
      <c r="N371" s="277"/>
      <c r="O371" s="277"/>
      <c r="P371" s="277"/>
      <c r="Q371" s="148"/>
      <c r="R371" s="310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6"/>
    </row>
    <row r="372" spans="1:35" ht="12.75" hidden="1" customHeight="1">
      <c r="A372" s="31"/>
      <c r="B372" s="32"/>
      <c r="C372" s="36" t="s">
        <v>1094</v>
      </c>
      <c r="D372" s="34"/>
      <c r="E372" s="277"/>
      <c r="F372" s="277"/>
      <c r="G372" s="277"/>
      <c r="H372" s="277"/>
      <c r="I372" s="277"/>
      <c r="J372" s="277"/>
      <c r="K372" s="277"/>
      <c r="L372" s="277"/>
      <c r="M372" s="277"/>
      <c r="N372" s="277"/>
      <c r="O372" s="277"/>
      <c r="P372" s="277"/>
      <c r="Q372" s="506"/>
      <c r="R372" s="507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6"/>
    </row>
    <row r="373" spans="1:35" ht="12.75" hidden="1" customHeight="1">
      <c r="A373" s="31"/>
      <c r="B373" s="32"/>
      <c r="C373" s="33" t="s">
        <v>1095</v>
      </c>
      <c r="D373" s="34"/>
      <c r="E373" s="277"/>
      <c r="F373" s="277"/>
      <c r="G373" s="277"/>
      <c r="H373" s="277"/>
      <c r="I373" s="277"/>
      <c r="J373" s="277"/>
      <c r="K373" s="277"/>
      <c r="L373" s="277"/>
      <c r="M373" s="277"/>
      <c r="N373" s="277"/>
      <c r="O373" s="277"/>
      <c r="P373" s="277"/>
      <c r="Q373" s="506"/>
      <c r="R373" s="507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6"/>
    </row>
    <row r="374" spans="1:35" ht="12.75" customHeight="1">
      <c r="A374" s="31"/>
      <c r="B374" s="32"/>
      <c r="C374" s="36" t="s">
        <v>1096</v>
      </c>
      <c r="D374" s="34"/>
      <c r="E374" s="277"/>
      <c r="F374" s="277"/>
      <c r="G374" s="277"/>
      <c r="H374" s="277"/>
      <c r="I374" s="277"/>
      <c r="J374" s="277"/>
      <c r="K374" s="277"/>
      <c r="L374" s="277"/>
      <c r="M374" s="277"/>
      <c r="N374" s="277"/>
      <c r="O374" s="277"/>
      <c r="P374" s="277"/>
      <c r="Q374" s="506"/>
      <c r="R374" s="507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  <c r="AD374" s="125"/>
      <c r="AE374" s="125"/>
      <c r="AF374" s="125"/>
      <c r="AG374" s="125"/>
      <c r="AH374" s="125"/>
      <c r="AI374" s="126"/>
    </row>
    <row r="375" spans="1:35" ht="12.75" customHeight="1">
      <c r="A375" s="46"/>
      <c r="B375" s="47"/>
      <c r="C375" s="36" t="s">
        <v>1097</v>
      </c>
      <c r="D375" s="34"/>
      <c r="E375" s="277"/>
      <c r="F375" s="277"/>
      <c r="G375" s="277"/>
      <c r="H375" s="277"/>
      <c r="I375" s="277"/>
      <c r="J375" s="277"/>
      <c r="K375" s="277"/>
      <c r="L375" s="277"/>
      <c r="M375" s="277"/>
      <c r="N375" s="277"/>
      <c r="O375" s="277"/>
      <c r="P375" s="277"/>
      <c r="Q375" s="506"/>
      <c r="R375" s="507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  <c r="AC375" s="125"/>
      <c r="AD375" s="125"/>
      <c r="AE375" s="125"/>
      <c r="AF375" s="125"/>
      <c r="AG375" s="125"/>
      <c r="AH375" s="125"/>
      <c r="AI375" s="126"/>
    </row>
    <row r="376" spans="1:35" ht="12.75" customHeight="1">
      <c r="A376" s="46"/>
      <c r="B376" s="47"/>
      <c r="C376" s="36" t="s">
        <v>1098</v>
      </c>
      <c r="D376" s="34"/>
      <c r="E376" s="277"/>
      <c r="F376" s="277"/>
      <c r="G376" s="277"/>
      <c r="H376" s="277"/>
      <c r="I376" s="277"/>
      <c r="J376" s="277"/>
      <c r="K376" s="277"/>
      <c r="L376" s="277"/>
      <c r="M376" s="277"/>
      <c r="N376" s="277"/>
      <c r="O376" s="277"/>
      <c r="P376" s="277"/>
      <c r="Q376" s="506"/>
      <c r="R376" s="507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6"/>
    </row>
    <row r="377" spans="1:35" ht="12.75" customHeight="1">
      <c r="A377" s="46"/>
      <c r="B377" s="47"/>
      <c r="C377" s="36" t="s">
        <v>1099</v>
      </c>
      <c r="D377" s="34"/>
      <c r="E377" s="277"/>
      <c r="F377" s="277"/>
      <c r="G377" s="277"/>
      <c r="H377" s="277"/>
      <c r="I377" s="277"/>
      <c r="J377" s="277"/>
      <c r="K377" s="277"/>
      <c r="L377" s="277"/>
      <c r="M377" s="277"/>
      <c r="N377" s="277"/>
      <c r="O377" s="277"/>
      <c r="P377" s="277"/>
      <c r="Q377" s="506"/>
      <c r="R377" s="507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  <c r="AD377" s="125"/>
      <c r="AE377" s="125"/>
      <c r="AF377" s="125"/>
      <c r="AG377" s="125"/>
      <c r="AH377" s="125"/>
      <c r="AI377" s="126"/>
    </row>
    <row r="378" spans="1:35" ht="12.75" customHeight="1">
      <c r="A378" s="46"/>
      <c r="B378" s="47"/>
      <c r="C378" s="36" t="s">
        <v>1100</v>
      </c>
      <c r="D378" s="34"/>
      <c r="E378" s="277"/>
      <c r="F378" s="277"/>
      <c r="G378" s="277"/>
      <c r="H378" s="277"/>
      <c r="I378" s="277"/>
      <c r="J378" s="277"/>
      <c r="K378" s="277"/>
      <c r="L378" s="277"/>
      <c r="M378" s="277"/>
      <c r="N378" s="277"/>
      <c r="O378" s="277"/>
      <c r="P378" s="277"/>
      <c r="Q378" s="506"/>
      <c r="R378" s="507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125"/>
      <c r="AF378" s="125"/>
      <c r="AG378" s="125"/>
      <c r="AH378" s="125"/>
      <c r="AI378" s="126"/>
    </row>
    <row r="379" spans="1:35" ht="12.75" customHeight="1">
      <c r="A379" s="46"/>
      <c r="B379" s="47"/>
      <c r="C379" s="36" t="s">
        <v>1101</v>
      </c>
      <c r="D379" s="34"/>
      <c r="E379" s="277"/>
      <c r="F379" s="277"/>
      <c r="G379" s="277"/>
      <c r="H379" s="277"/>
      <c r="I379" s="277"/>
      <c r="J379" s="277"/>
      <c r="K379" s="277"/>
      <c r="L379" s="277"/>
      <c r="M379" s="277"/>
      <c r="N379" s="277"/>
      <c r="O379" s="277"/>
      <c r="P379" s="277"/>
      <c r="Q379" s="506"/>
      <c r="R379" s="507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125"/>
      <c r="AF379" s="125"/>
      <c r="AG379" s="125"/>
      <c r="AH379" s="125"/>
      <c r="AI379" s="126"/>
    </row>
    <row r="380" spans="1:35" ht="12.75" customHeight="1">
      <c r="A380" s="46"/>
      <c r="B380" s="47"/>
      <c r="C380" s="36"/>
      <c r="D380" s="34"/>
      <c r="E380" s="605"/>
      <c r="F380" s="605"/>
      <c r="G380" s="605"/>
      <c r="H380" s="605"/>
      <c r="I380" s="605"/>
      <c r="J380" s="605"/>
      <c r="K380" s="605"/>
      <c r="L380" s="605"/>
      <c r="M380" s="605"/>
      <c r="N380" s="605"/>
      <c r="O380" s="605"/>
      <c r="P380" s="605"/>
      <c r="Q380" s="607"/>
      <c r="R380" s="509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6"/>
    </row>
    <row r="381" spans="1:35" ht="12.75" customHeight="1">
      <c r="A381" s="42" t="s">
        <v>1102</v>
      </c>
      <c r="B381" s="85">
        <v>113</v>
      </c>
      <c r="C381" s="86" t="s">
        <v>1103</v>
      </c>
      <c r="D381" s="29">
        <v>1076</v>
      </c>
      <c r="E381" s="173">
        <v>49822.879999999997</v>
      </c>
      <c r="F381" s="173">
        <v>48669.66</v>
      </c>
      <c r="G381" s="173">
        <v>66501.61</v>
      </c>
      <c r="H381" s="173">
        <v>66477.91</v>
      </c>
      <c r="I381" s="173">
        <v>62327.15</v>
      </c>
      <c r="J381" s="173">
        <v>62122.79</v>
      </c>
      <c r="K381" s="173">
        <v>56581.7</v>
      </c>
      <c r="L381" s="173">
        <v>56890.73</v>
      </c>
      <c r="M381" s="173">
        <v>57481.66</v>
      </c>
      <c r="N381" s="173">
        <v>57259.81</v>
      </c>
      <c r="O381" s="173">
        <v>51223.77</v>
      </c>
      <c r="P381" s="173">
        <v>43018.27</v>
      </c>
      <c r="Q381" s="307">
        <f>SUM(E381:P381)</f>
        <v>678377.94</v>
      </c>
      <c r="R381" s="460">
        <v>0</v>
      </c>
      <c r="S381" s="309">
        <f>+R381</f>
        <v>0</v>
      </c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125"/>
      <c r="AF381" s="125"/>
      <c r="AG381" s="125"/>
      <c r="AH381" s="125"/>
      <c r="AI381" s="126"/>
    </row>
    <row r="382" spans="1:35" ht="12.75" customHeight="1">
      <c r="A382" s="46"/>
      <c r="B382" s="89"/>
      <c r="C382" s="192" t="s">
        <v>1104</v>
      </c>
      <c r="D382" s="32"/>
      <c r="E382" s="35" t="s">
        <v>372</v>
      </c>
      <c r="F382" s="35" t="s">
        <v>372</v>
      </c>
      <c r="G382" s="45" t="s">
        <v>372</v>
      </c>
      <c r="H382" s="45" t="s">
        <v>372</v>
      </c>
      <c r="I382" s="45" t="s">
        <v>372</v>
      </c>
      <c r="J382" s="45" t="s">
        <v>372</v>
      </c>
      <c r="K382" s="45" t="s">
        <v>372</v>
      </c>
      <c r="L382" s="45" t="s">
        <v>372</v>
      </c>
      <c r="M382" s="45" t="s">
        <v>372</v>
      </c>
      <c r="N382" s="45" t="s">
        <v>372</v>
      </c>
      <c r="O382" s="45" t="s">
        <v>372</v>
      </c>
      <c r="P382" s="45" t="s">
        <v>372</v>
      </c>
      <c r="Q382" s="280">
        <f>SUM(E382:P382)</f>
        <v>0</v>
      </c>
      <c r="R382" s="308">
        <f>+Q382/12</f>
        <v>0</v>
      </c>
      <c r="S382" s="309"/>
      <c r="T382" s="309">
        <f>+R382</f>
        <v>0</v>
      </c>
      <c r="U382" s="221">
        <f>+Q382</f>
        <v>0</v>
      </c>
      <c r="V382" s="125"/>
      <c r="W382" s="221" t="s">
        <v>372</v>
      </c>
      <c r="X382" s="125" t="s">
        <v>372</v>
      </c>
      <c r="Y382" s="125" t="s">
        <v>372</v>
      </c>
      <c r="Z382" s="125" t="s">
        <v>372</v>
      </c>
      <c r="AA382" s="125" t="s">
        <v>372</v>
      </c>
      <c r="AB382" s="125" t="s">
        <v>372</v>
      </c>
      <c r="AC382" s="125" t="s">
        <v>372</v>
      </c>
      <c r="AD382" s="125" t="s">
        <v>372</v>
      </c>
      <c r="AE382" s="125" t="s">
        <v>372</v>
      </c>
      <c r="AF382" s="125" t="s">
        <v>372</v>
      </c>
      <c r="AG382" s="125" t="s">
        <v>372</v>
      </c>
      <c r="AH382" s="125"/>
      <c r="AI382" s="126"/>
    </row>
    <row r="383" spans="1:35" ht="12.75" customHeight="1">
      <c r="A383" s="46"/>
      <c r="B383" s="89"/>
      <c r="C383" s="36" t="s">
        <v>1007</v>
      </c>
      <c r="D383" s="34"/>
      <c r="E383" s="118">
        <f t="shared" ref="E383:Q383" si="38">E381/$D$381</f>
        <v>46.303791821561298</v>
      </c>
      <c r="F383" s="214">
        <f t="shared" si="38"/>
        <v>45.232026022304801</v>
      </c>
      <c r="G383" s="118">
        <f t="shared" si="38"/>
        <v>61.804470260222999</v>
      </c>
      <c r="H383" s="214">
        <f t="shared" si="38"/>
        <v>61.782444237918199</v>
      </c>
      <c r="I383" s="214">
        <f t="shared" si="38"/>
        <v>57.924860594795497</v>
      </c>
      <c r="J383" s="214">
        <f t="shared" si="38"/>
        <v>57.734934944237899</v>
      </c>
      <c r="K383" s="214">
        <f t="shared" si="38"/>
        <v>52.585223048327101</v>
      </c>
      <c r="L383" s="214">
        <f t="shared" si="38"/>
        <v>52.872425650557602</v>
      </c>
      <c r="M383" s="214">
        <f t="shared" si="38"/>
        <v>53.421617100371698</v>
      </c>
      <c r="N383" s="214">
        <f t="shared" si="38"/>
        <v>53.215436802973997</v>
      </c>
      <c r="O383" s="214">
        <f t="shared" si="38"/>
        <v>47.605734200743498</v>
      </c>
      <c r="P383" s="214">
        <f t="shared" si="38"/>
        <v>39.979804832713803</v>
      </c>
      <c r="Q383" s="180">
        <f t="shared" si="38"/>
        <v>630.46276951672905</v>
      </c>
      <c r="R383" s="308">
        <f>+R381/D381</f>
        <v>0</v>
      </c>
      <c r="S383" s="125"/>
      <c r="T383" s="309"/>
      <c r="U383" s="125"/>
      <c r="V383" s="125"/>
      <c r="W383" s="125"/>
      <c r="X383" s="125"/>
      <c r="Y383" s="125"/>
      <c r="Z383" s="125"/>
      <c r="AA383" s="125"/>
      <c r="AB383" s="125"/>
      <c r="AC383" s="125"/>
      <c r="AD383" s="125"/>
      <c r="AE383" s="125"/>
      <c r="AF383" s="125"/>
      <c r="AG383" s="125"/>
      <c r="AH383" s="125"/>
      <c r="AI383" s="126"/>
    </row>
    <row r="384" spans="1:35" ht="12.75" customHeight="1">
      <c r="A384" s="46"/>
      <c r="B384" s="89"/>
      <c r="C384" s="36" t="s">
        <v>1105</v>
      </c>
      <c r="D384" s="34"/>
      <c r="E384" s="95"/>
      <c r="F384" s="95"/>
      <c r="G384" s="94"/>
      <c r="H384" s="95"/>
      <c r="I384" s="95"/>
      <c r="J384" s="95"/>
      <c r="K384" s="94"/>
      <c r="L384" s="94"/>
      <c r="M384" s="94"/>
      <c r="N384" s="95"/>
      <c r="O384" s="95"/>
      <c r="P384" s="95"/>
      <c r="Q384" s="95"/>
      <c r="R384" s="165"/>
      <c r="S384" s="125"/>
      <c r="T384" s="309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6"/>
    </row>
    <row r="385" spans="1:35" ht="12.75" customHeight="1">
      <c r="A385" s="46"/>
      <c r="B385" s="89"/>
      <c r="C385" s="36" t="s">
        <v>1106</v>
      </c>
      <c r="D385" s="34"/>
      <c r="E385" s="300"/>
      <c r="F385" s="300"/>
      <c r="G385" s="498"/>
      <c r="H385" s="300"/>
      <c r="I385" s="300"/>
      <c r="J385" s="300"/>
      <c r="K385" s="300"/>
      <c r="L385" s="300"/>
      <c r="M385" s="300"/>
      <c r="N385" s="300"/>
      <c r="O385" s="300"/>
      <c r="P385" s="300"/>
      <c r="Q385" s="300"/>
      <c r="R385" s="510"/>
      <c r="S385" s="125"/>
      <c r="T385" s="309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6"/>
    </row>
    <row r="386" spans="1:35" ht="12.75" customHeight="1">
      <c r="A386" s="46"/>
      <c r="B386" s="89"/>
      <c r="C386" s="36" t="s">
        <v>1007</v>
      </c>
      <c r="D386" s="34"/>
      <c r="E386" s="300"/>
      <c r="F386" s="300"/>
      <c r="G386" s="498"/>
      <c r="H386" s="300"/>
      <c r="I386" s="300"/>
      <c r="J386" s="300"/>
      <c r="K386" s="300"/>
      <c r="L386" s="300"/>
      <c r="M386" s="300"/>
      <c r="N386" s="300"/>
      <c r="O386" s="300"/>
      <c r="P386" s="300"/>
      <c r="Q386" s="300"/>
      <c r="R386" s="510"/>
      <c r="S386" s="125"/>
      <c r="T386" s="309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6"/>
    </row>
    <row r="387" spans="1:35" ht="12.75" customHeight="1">
      <c r="A387" s="46"/>
      <c r="B387" s="89"/>
      <c r="C387" s="36" t="s">
        <v>1107</v>
      </c>
      <c r="D387" s="34"/>
      <c r="E387" s="300"/>
      <c r="F387" s="300"/>
      <c r="G387" s="498"/>
      <c r="H387" s="300"/>
      <c r="I387" s="300"/>
      <c r="J387" s="300"/>
      <c r="K387" s="300"/>
      <c r="L387" s="300"/>
      <c r="M387" s="300"/>
      <c r="N387" s="300"/>
      <c r="O387" s="300"/>
      <c r="P387" s="300"/>
      <c r="Q387" s="300"/>
      <c r="R387" s="510"/>
      <c r="S387" s="125"/>
      <c r="T387" s="309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6"/>
    </row>
    <row r="388" spans="1:35" ht="12.75" customHeight="1">
      <c r="A388" s="46"/>
      <c r="B388" s="89"/>
      <c r="C388" s="36" t="s">
        <v>1108</v>
      </c>
      <c r="D388" s="34"/>
      <c r="E388" s="300"/>
      <c r="F388" s="300"/>
      <c r="G388" s="498"/>
      <c r="H388" s="300"/>
      <c r="I388" s="300"/>
      <c r="J388" s="300"/>
      <c r="K388" s="300"/>
      <c r="L388" s="300"/>
      <c r="M388" s="300"/>
      <c r="N388" s="300"/>
      <c r="O388" s="300"/>
      <c r="P388" s="95"/>
      <c r="Q388" s="201"/>
      <c r="R388" s="510"/>
      <c r="S388" s="125"/>
      <c r="T388" s="309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6"/>
    </row>
    <row r="389" spans="1:35" ht="12.75" customHeight="1">
      <c r="A389" s="46"/>
      <c r="B389" s="89"/>
      <c r="C389" s="36" t="s">
        <v>1109</v>
      </c>
      <c r="D389" s="34"/>
      <c r="E389" s="300"/>
      <c r="F389" s="300"/>
      <c r="G389" s="498"/>
      <c r="H389" s="300"/>
      <c r="I389" s="300"/>
      <c r="J389" s="300"/>
      <c r="K389" s="300"/>
      <c r="L389" s="300"/>
      <c r="M389" s="300"/>
      <c r="N389" s="300"/>
      <c r="O389" s="300"/>
      <c r="P389" s="146"/>
      <c r="Q389" s="201"/>
      <c r="R389" s="510"/>
      <c r="S389" s="125"/>
      <c r="T389" s="309"/>
      <c r="U389" s="125"/>
      <c r="V389" s="125"/>
      <c r="W389" s="125"/>
      <c r="X389" s="125"/>
      <c r="Y389" s="125"/>
      <c r="Z389" s="125"/>
      <c r="AA389" s="125"/>
      <c r="AB389" s="125"/>
      <c r="AC389" s="125"/>
      <c r="AD389" s="125"/>
      <c r="AE389" s="125"/>
      <c r="AF389" s="125"/>
      <c r="AG389" s="125"/>
      <c r="AH389" s="125"/>
      <c r="AI389" s="126"/>
    </row>
    <row r="390" spans="1:35" ht="12.75" customHeight="1">
      <c r="A390" s="46"/>
      <c r="B390" s="89"/>
      <c r="C390" s="36" t="s">
        <v>1110</v>
      </c>
      <c r="D390" s="34"/>
      <c r="E390" s="95"/>
      <c r="F390" s="95"/>
      <c r="G390" s="94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165"/>
      <c r="S390" s="125"/>
      <c r="T390" s="309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6"/>
    </row>
    <row r="391" spans="1:35" ht="12.75" customHeight="1">
      <c r="A391" s="46"/>
      <c r="B391" s="47"/>
      <c r="C391" s="36"/>
      <c r="D391" s="34"/>
      <c r="E391" s="152"/>
      <c r="F391" s="152"/>
      <c r="G391" s="608"/>
      <c r="H391" s="152"/>
      <c r="I391" s="152"/>
      <c r="J391" s="152"/>
      <c r="K391" s="152"/>
      <c r="L391" s="152"/>
      <c r="M391" s="152"/>
      <c r="N391" s="152"/>
      <c r="O391" s="152"/>
      <c r="P391" s="152"/>
      <c r="Q391" s="126"/>
      <c r="R391" s="424"/>
      <c r="S391" s="125"/>
      <c r="T391" s="309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6"/>
    </row>
    <row r="392" spans="1:35" ht="12.75" customHeight="1">
      <c r="A392" s="42" t="s">
        <v>566</v>
      </c>
      <c r="B392" s="43">
        <v>546</v>
      </c>
      <c r="C392" s="196" t="s">
        <v>1111</v>
      </c>
      <c r="D392" s="226">
        <v>77586.91</v>
      </c>
      <c r="E392" s="174">
        <v>646821.31000000006</v>
      </c>
      <c r="F392" s="174">
        <v>466484.88</v>
      </c>
      <c r="G392" s="174">
        <v>670271.77</v>
      </c>
      <c r="H392" s="174">
        <v>557668.87</v>
      </c>
      <c r="I392" s="174">
        <v>817431.81</v>
      </c>
      <c r="J392" s="174">
        <v>810631.34</v>
      </c>
      <c r="K392" s="174">
        <v>686223.43</v>
      </c>
      <c r="L392" s="174">
        <v>381782.08</v>
      </c>
      <c r="M392" s="174">
        <v>549412.98</v>
      </c>
      <c r="N392" s="174">
        <v>860499.23</v>
      </c>
      <c r="O392" s="174">
        <v>845680.9</v>
      </c>
      <c r="P392" s="174">
        <v>950692.12</v>
      </c>
      <c r="Q392" s="307">
        <f>SUM(E392:P392)</f>
        <v>8243600.7199999997</v>
      </c>
      <c r="R392" s="460">
        <f>AVERAGE(E392:P392)</f>
        <v>686966.72666666703</v>
      </c>
      <c r="S392" s="309">
        <f>+R392</f>
        <v>686966.72666666703</v>
      </c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6"/>
    </row>
    <row r="393" spans="1:35" ht="12.75" customHeight="1">
      <c r="A393" s="46"/>
      <c r="B393" s="47"/>
      <c r="C393" s="227" t="s">
        <v>1112</v>
      </c>
      <c r="D393" s="34"/>
      <c r="E393" s="180" t="s">
        <v>372</v>
      </c>
      <c r="F393" s="180" t="s">
        <v>372</v>
      </c>
      <c r="G393" s="180" t="s">
        <v>372</v>
      </c>
      <c r="H393" s="180" t="s">
        <v>372</v>
      </c>
      <c r="I393" s="180" t="s">
        <v>372</v>
      </c>
      <c r="J393" s="180" t="s">
        <v>372</v>
      </c>
      <c r="K393" s="35" t="s">
        <v>372</v>
      </c>
      <c r="L393" s="35" t="s">
        <v>372</v>
      </c>
      <c r="M393" s="35" t="s">
        <v>372</v>
      </c>
      <c r="N393" s="35" t="s">
        <v>372</v>
      </c>
      <c r="O393" s="35" t="s">
        <v>372</v>
      </c>
      <c r="P393" s="35" t="s">
        <v>372</v>
      </c>
      <c r="Q393" s="379">
        <f>SUM(E393:P393)</f>
        <v>0</v>
      </c>
      <c r="R393" s="308">
        <f>+Q393/12</f>
        <v>0</v>
      </c>
      <c r="S393" s="125"/>
      <c r="T393" s="309">
        <f>+R393</f>
        <v>0</v>
      </c>
      <c r="U393" s="221">
        <f>+Q393</f>
        <v>0</v>
      </c>
      <c r="V393" s="125"/>
      <c r="W393" s="221" t="s">
        <v>372</v>
      </c>
      <c r="X393" s="125" t="s">
        <v>372</v>
      </c>
      <c r="Y393" s="125" t="s">
        <v>372</v>
      </c>
      <c r="Z393" s="125" t="s">
        <v>372</v>
      </c>
      <c r="AA393" s="125" t="s">
        <v>372</v>
      </c>
      <c r="AB393" s="125" t="s">
        <v>372</v>
      </c>
      <c r="AC393" s="125" t="s">
        <v>372</v>
      </c>
      <c r="AD393" s="125" t="s">
        <v>372</v>
      </c>
      <c r="AE393" s="125" t="s">
        <v>372</v>
      </c>
      <c r="AF393" s="125" t="s">
        <v>372</v>
      </c>
      <c r="AG393" s="125" t="s">
        <v>372</v>
      </c>
      <c r="AH393" s="125"/>
      <c r="AI393" s="126"/>
    </row>
    <row r="394" spans="1:35" ht="12.75" customHeight="1">
      <c r="A394" s="46"/>
      <c r="B394" s="47"/>
      <c r="C394" s="241" t="s">
        <v>1113</v>
      </c>
      <c r="D394" s="34"/>
      <c r="E394" s="256">
        <f t="shared" ref="E394:Q394" si="39">E392/$D$392</f>
        <v>8.3367324462335208</v>
      </c>
      <c r="F394" s="256">
        <f t="shared" si="39"/>
        <v>6.0124173008049899</v>
      </c>
      <c r="G394" s="256">
        <f t="shared" si="39"/>
        <v>8.6389800805316295</v>
      </c>
      <c r="H394" s="256">
        <f t="shared" si="39"/>
        <v>7.1876669659869199</v>
      </c>
      <c r="I394" s="256">
        <f t="shared" si="39"/>
        <v>10.5356922965485</v>
      </c>
      <c r="J394" s="256">
        <f t="shared" si="39"/>
        <v>10.4480425886274</v>
      </c>
      <c r="K394" s="256">
        <f t="shared" si="39"/>
        <v>8.8445773906964504</v>
      </c>
      <c r="L394" s="256">
        <f t="shared" si="39"/>
        <v>4.9207022163919101</v>
      </c>
      <c r="M394" s="256">
        <f t="shared" si="39"/>
        <v>7.0812586813935496</v>
      </c>
      <c r="N394" s="256">
        <f t="shared" si="39"/>
        <v>11.090778457345399</v>
      </c>
      <c r="O394" s="256">
        <f t="shared" si="39"/>
        <v>10.899788379251101</v>
      </c>
      <c r="P394" s="256">
        <f t="shared" si="39"/>
        <v>12.253254060511001</v>
      </c>
      <c r="Q394" s="198">
        <f t="shared" si="39"/>
        <v>106.249890864322</v>
      </c>
      <c r="R394" s="308">
        <f>+R392/D392</f>
        <v>8.8541575720268604</v>
      </c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6"/>
    </row>
    <row r="395" spans="1:35" ht="12.75" customHeight="1">
      <c r="A395" s="46"/>
      <c r="B395" s="47"/>
      <c r="C395" s="241" t="s">
        <v>1114</v>
      </c>
      <c r="D395" s="34"/>
      <c r="E395" s="144"/>
      <c r="F395" s="245"/>
      <c r="G395" s="245"/>
      <c r="H395" s="245"/>
      <c r="I395" s="245"/>
      <c r="J395" s="245"/>
      <c r="K395" s="245"/>
      <c r="L395" s="245"/>
      <c r="M395" s="245"/>
      <c r="N395" s="245"/>
      <c r="O395" s="245"/>
      <c r="P395" s="245"/>
      <c r="Q395" s="180"/>
      <c r="R395" s="310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6"/>
    </row>
    <row r="396" spans="1:35" ht="12.75" customHeight="1">
      <c r="A396" s="46"/>
      <c r="B396" s="47"/>
      <c r="C396" s="241"/>
      <c r="D396" s="34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5"/>
      <c r="R396" s="477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6"/>
    </row>
    <row r="397" spans="1:35" ht="12.75" customHeight="1">
      <c r="A397" s="46"/>
      <c r="B397" s="47"/>
      <c r="C397" s="241" t="s">
        <v>1115</v>
      </c>
      <c r="D397" s="34"/>
      <c r="E397" s="38">
        <v>2969594.83</v>
      </c>
      <c r="F397" s="38">
        <v>2318466.87</v>
      </c>
      <c r="G397" s="38">
        <v>3017957.96</v>
      </c>
      <c r="H397" s="38">
        <v>2710533.81</v>
      </c>
      <c r="I397" s="38">
        <v>2919664.61</v>
      </c>
      <c r="J397" s="38">
        <v>3244061.9</v>
      </c>
      <c r="K397" s="38">
        <v>2533090.61</v>
      </c>
      <c r="L397" s="38">
        <v>2445173.04</v>
      </c>
      <c r="M397" s="38">
        <v>2118892.16</v>
      </c>
      <c r="N397" s="38">
        <v>2435996.7000000002</v>
      </c>
      <c r="O397" s="38">
        <v>3422735.39</v>
      </c>
      <c r="P397" s="38">
        <v>3148023.11</v>
      </c>
      <c r="Q397" s="280">
        <f>SUM(E397:P397)</f>
        <v>33284190.989999998</v>
      </c>
      <c r="R397" s="460">
        <f>AVERAGE(E397:P397)</f>
        <v>2773682.5825</v>
      </c>
      <c r="S397" s="309">
        <f>+R397</f>
        <v>2773682.5825</v>
      </c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6"/>
    </row>
    <row r="398" spans="1:35" ht="12.75" customHeight="1">
      <c r="A398" s="46"/>
      <c r="B398" s="47"/>
      <c r="C398" s="36" t="s">
        <v>1116</v>
      </c>
      <c r="D398" s="34"/>
      <c r="E398" s="38" t="s">
        <v>372</v>
      </c>
      <c r="F398" s="38" t="s">
        <v>372</v>
      </c>
      <c r="G398" s="38" t="s">
        <v>372</v>
      </c>
      <c r="H398" s="38" t="s">
        <v>372</v>
      </c>
      <c r="I398" s="38" t="s">
        <v>372</v>
      </c>
      <c r="J398" s="38" t="s">
        <v>372</v>
      </c>
      <c r="K398" s="38" t="s">
        <v>372</v>
      </c>
      <c r="L398" s="38" t="s">
        <v>372</v>
      </c>
      <c r="M398" s="38" t="s">
        <v>372</v>
      </c>
      <c r="N398" s="38" t="s">
        <v>372</v>
      </c>
      <c r="O398" s="38" t="s">
        <v>372</v>
      </c>
      <c r="P398" s="38" t="s">
        <v>372</v>
      </c>
      <c r="Q398" s="379">
        <f>SUM(E398:P398)</f>
        <v>0</v>
      </c>
      <c r="R398" s="308">
        <f>+Q398/12</f>
        <v>0</v>
      </c>
      <c r="S398" s="125"/>
      <c r="T398" s="309">
        <f>+R398</f>
        <v>0</v>
      </c>
      <c r="U398" s="221">
        <f>+Q398</f>
        <v>0</v>
      </c>
      <c r="V398" s="125"/>
      <c r="W398" s="221" t="s">
        <v>372</v>
      </c>
      <c r="X398" s="125" t="s">
        <v>372</v>
      </c>
      <c r="Y398" s="125" t="s">
        <v>372</v>
      </c>
      <c r="Z398" s="125" t="s">
        <v>372</v>
      </c>
      <c r="AA398" s="125" t="s">
        <v>372</v>
      </c>
      <c r="AB398" s="125" t="s">
        <v>372</v>
      </c>
      <c r="AC398" s="125" t="s">
        <v>372</v>
      </c>
      <c r="AD398" s="125" t="s">
        <v>372</v>
      </c>
      <c r="AE398" s="125" t="s">
        <v>372</v>
      </c>
      <c r="AF398" s="125" t="s">
        <v>372</v>
      </c>
      <c r="AG398" s="125" t="s">
        <v>372</v>
      </c>
      <c r="AH398" s="125"/>
      <c r="AI398" s="126"/>
    </row>
    <row r="399" spans="1:35" ht="12.75" customHeight="1">
      <c r="A399" s="46"/>
      <c r="B399" s="47"/>
      <c r="C399" s="36" t="s">
        <v>1117</v>
      </c>
      <c r="D399" s="34"/>
      <c r="E399" s="118">
        <f t="shared" ref="E399:Q399" si="40">E397/$D$392</f>
        <v>38.274430957490097</v>
      </c>
      <c r="F399" s="118">
        <f t="shared" si="40"/>
        <v>29.882191080943901</v>
      </c>
      <c r="G399" s="118">
        <f t="shared" si="40"/>
        <v>38.897772317521103</v>
      </c>
      <c r="H399" s="118">
        <f t="shared" si="40"/>
        <v>34.935452513832601</v>
      </c>
      <c r="I399" s="118">
        <f t="shared" si="40"/>
        <v>37.630891731607797</v>
      </c>
      <c r="J399" s="118">
        <f t="shared" si="40"/>
        <v>41.811974468373599</v>
      </c>
      <c r="K399" s="118">
        <f t="shared" si="40"/>
        <v>32.6484275504721</v>
      </c>
      <c r="L399" s="118">
        <f t="shared" si="40"/>
        <v>31.5152780282138</v>
      </c>
      <c r="M399" s="118">
        <f t="shared" si="40"/>
        <v>27.309918129230802</v>
      </c>
      <c r="N399" s="118">
        <f t="shared" si="40"/>
        <v>31.397006273352002</v>
      </c>
      <c r="O399" s="118">
        <f t="shared" si="40"/>
        <v>44.114856359146202</v>
      </c>
      <c r="P399" s="118">
        <f t="shared" si="40"/>
        <v>40.574152392458998</v>
      </c>
      <c r="Q399" s="35">
        <f t="shared" si="40"/>
        <v>428.99235180264299</v>
      </c>
      <c r="R399" s="308">
        <f>+R397/D392</f>
        <v>35.749362650220199</v>
      </c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6"/>
    </row>
    <row r="400" spans="1:35" ht="12.75" customHeight="1">
      <c r="A400" s="46"/>
      <c r="B400" s="47"/>
      <c r="C400" s="36" t="s">
        <v>1118</v>
      </c>
      <c r="D400" s="34"/>
      <c r="E400" s="179"/>
      <c r="F400" s="235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472"/>
      <c r="R400" s="477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6"/>
    </row>
    <row r="401" spans="1:35" ht="12.75" customHeight="1">
      <c r="A401" s="315"/>
      <c r="B401" s="32"/>
      <c r="C401" s="36" t="s">
        <v>923</v>
      </c>
      <c r="D401" s="34"/>
      <c r="E401" s="179"/>
      <c r="F401" s="235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472"/>
      <c r="R401" s="477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6"/>
    </row>
    <row r="402" spans="1:35" ht="13.5" customHeight="1">
      <c r="A402" s="52"/>
      <c r="B402" s="53"/>
      <c r="C402" s="251"/>
      <c r="D402" s="66"/>
      <c r="E402" s="41"/>
      <c r="F402" s="316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323"/>
      <c r="R402" s="306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6"/>
    </row>
    <row r="403" spans="1:35" ht="13.5" customHeight="1">
      <c r="A403" s="46" t="s">
        <v>1119</v>
      </c>
      <c r="B403" s="47">
        <v>833</v>
      </c>
      <c r="C403" s="609" t="s">
        <v>1120</v>
      </c>
      <c r="D403" s="321">
        <v>566</v>
      </c>
      <c r="E403" s="45">
        <v>21217.78</v>
      </c>
      <c r="F403" s="502">
        <v>19502</v>
      </c>
      <c r="G403" s="45">
        <v>27016</v>
      </c>
      <c r="H403" s="45">
        <v>20960</v>
      </c>
      <c r="I403" s="45">
        <v>27259</v>
      </c>
      <c r="J403" s="45">
        <v>20562</v>
      </c>
      <c r="K403" s="45">
        <v>23203</v>
      </c>
      <c r="L403" s="198">
        <v>25788</v>
      </c>
      <c r="M403" s="198">
        <v>21927</v>
      </c>
      <c r="N403" s="198">
        <v>32643</v>
      </c>
      <c r="O403" s="198">
        <v>26730</v>
      </c>
      <c r="P403" s="198">
        <v>17871</v>
      </c>
      <c r="Q403" s="280">
        <f>SUM(E403:P403)</f>
        <v>284678.78000000003</v>
      </c>
      <c r="R403" s="460">
        <f>AVERAGE(E403:P403)</f>
        <v>23723.231666666699</v>
      </c>
      <c r="S403" s="309">
        <f>+R403</f>
        <v>23723.231666666699</v>
      </c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6"/>
    </row>
    <row r="404" spans="1:35" ht="13.5" customHeight="1">
      <c r="A404" s="46"/>
      <c r="B404" s="47"/>
      <c r="C404" s="48" t="s">
        <v>1121</v>
      </c>
      <c r="D404" s="32"/>
      <c r="E404" s="35" t="s">
        <v>372</v>
      </c>
      <c r="F404" s="51" t="s">
        <v>372</v>
      </c>
      <c r="G404" s="35" t="s">
        <v>372</v>
      </c>
      <c r="H404" s="35" t="s">
        <v>372</v>
      </c>
      <c r="I404" s="35" t="s">
        <v>372</v>
      </c>
      <c r="J404" s="35" t="s">
        <v>372</v>
      </c>
      <c r="K404" s="35" t="s">
        <v>372</v>
      </c>
      <c r="L404" s="180" t="s">
        <v>372</v>
      </c>
      <c r="M404" s="35" t="s">
        <v>372</v>
      </c>
      <c r="N404" s="35" t="s">
        <v>372</v>
      </c>
      <c r="O404" s="35" t="s">
        <v>372</v>
      </c>
      <c r="P404" s="35" t="s">
        <v>372</v>
      </c>
      <c r="Q404" s="379">
        <f>SUM(E404:P404)</f>
        <v>0</v>
      </c>
      <c r="R404" s="308">
        <f>+Q404/12</f>
        <v>0</v>
      </c>
      <c r="S404" s="125"/>
      <c r="T404" s="309">
        <f>+R404</f>
        <v>0</v>
      </c>
      <c r="U404" s="221">
        <f>+Q404</f>
        <v>0</v>
      </c>
      <c r="V404" s="125"/>
      <c r="W404" s="221" t="s">
        <v>372</v>
      </c>
      <c r="X404" s="125" t="s">
        <v>372</v>
      </c>
      <c r="Y404" s="125" t="s">
        <v>372</v>
      </c>
      <c r="Z404" s="125" t="s">
        <v>372</v>
      </c>
      <c r="AA404" s="125" t="s">
        <v>372</v>
      </c>
      <c r="AB404" s="125" t="s">
        <v>372</v>
      </c>
      <c r="AC404" s="125" t="s">
        <v>372</v>
      </c>
      <c r="AD404" s="125" t="s">
        <v>372</v>
      </c>
      <c r="AE404" s="125" t="s">
        <v>372</v>
      </c>
      <c r="AF404" s="125" t="s">
        <v>372</v>
      </c>
      <c r="AG404" s="125" t="s">
        <v>372</v>
      </c>
      <c r="AH404" s="125"/>
      <c r="AI404" s="126"/>
    </row>
    <row r="405" spans="1:35" ht="13.5" customHeight="1">
      <c r="A405" s="46"/>
      <c r="B405" s="47"/>
      <c r="C405" s="48" t="s">
        <v>1122</v>
      </c>
      <c r="D405" s="32"/>
      <c r="E405" s="118">
        <f t="shared" ref="E405:Q405" si="41">E403/$D$403</f>
        <v>37.487243816254399</v>
      </c>
      <c r="F405" s="214">
        <f t="shared" si="41"/>
        <v>34.455830388692597</v>
      </c>
      <c r="G405" s="214">
        <f t="shared" si="41"/>
        <v>47.731448763250903</v>
      </c>
      <c r="H405" s="214">
        <f t="shared" si="41"/>
        <v>37.0318021201413</v>
      </c>
      <c r="I405" s="214">
        <f t="shared" si="41"/>
        <v>48.160777385159001</v>
      </c>
      <c r="J405" s="214">
        <f t="shared" si="41"/>
        <v>36.328621908127197</v>
      </c>
      <c r="K405" s="214">
        <f t="shared" si="41"/>
        <v>40.994699646643099</v>
      </c>
      <c r="L405" s="214">
        <f t="shared" si="41"/>
        <v>45.5618374558304</v>
      </c>
      <c r="M405" s="214">
        <f t="shared" si="41"/>
        <v>38.740282685512398</v>
      </c>
      <c r="N405" s="214">
        <f t="shared" si="41"/>
        <v>57.673144876325097</v>
      </c>
      <c r="O405" s="214">
        <f t="shared" si="41"/>
        <v>47.226148409894002</v>
      </c>
      <c r="P405" s="214">
        <f t="shared" si="41"/>
        <v>31.574204946996499</v>
      </c>
      <c r="Q405" s="198">
        <f t="shared" si="41"/>
        <v>502.96604240282699</v>
      </c>
      <c r="R405" s="308">
        <f>+R403/D403</f>
        <v>41.913836866902201</v>
      </c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6"/>
    </row>
    <row r="406" spans="1:35" ht="13.5" customHeight="1">
      <c r="A406" s="46"/>
      <c r="B406" s="47"/>
      <c r="C406" s="48" t="s">
        <v>1123</v>
      </c>
      <c r="D406" s="34"/>
      <c r="E406" s="45"/>
      <c r="F406" s="502"/>
      <c r="G406" s="45"/>
      <c r="H406" s="45"/>
      <c r="I406" s="45"/>
      <c r="J406" s="45"/>
      <c r="K406" s="45"/>
      <c r="L406" s="35"/>
      <c r="M406" s="35"/>
      <c r="N406" s="35"/>
      <c r="O406" s="35"/>
      <c r="P406" s="35"/>
      <c r="Q406" s="148"/>
      <c r="R406" s="310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  <c r="AC406" s="125"/>
      <c r="AD406" s="125"/>
      <c r="AE406" s="125"/>
      <c r="AF406" s="125"/>
      <c r="AG406" s="125"/>
      <c r="AH406" s="125"/>
      <c r="AI406" s="126"/>
    </row>
    <row r="407" spans="1:35" ht="13.5" customHeight="1">
      <c r="A407" s="46"/>
      <c r="B407" s="47"/>
      <c r="C407" s="48" t="s">
        <v>1124</v>
      </c>
      <c r="D407" s="34"/>
      <c r="E407" s="35"/>
      <c r="F407" s="51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148"/>
      <c r="R407" s="310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6"/>
    </row>
    <row r="408" spans="1:35" ht="13.5" customHeight="1">
      <c r="A408" s="46"/>
      <c r="B408" s="47"/>
      <c r="C408" s="48" t="s">
        <v>1125</v>
      </c>
      <c r="D408" s="34"/>
      <c r="E408" s="35"/>
      <c r="F408" s="51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148"/>
      <c r="R408" s="310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6"/>
    </row>
    <row r="409" spans="1:35" ht="13.5" customHeight="1">
      <c r="A409" s="315"/>
      <c r="B409" s="32"/>
      <c r="C409" s="48" t="s">
        <v>1126</v>
      </c>
      <c r="D409" s="34"/>
      <c r="E409" s="35"/>
      <c r="F409" s="234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48"/>
      <c r="R409" s="310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6"/>
    </row>
    <row r="410" spans="1:35" ht="13.5" customHeight="1">
      <c r="A410" s="52"/>
      <c r="B410" s="170"/>
      <c r="C410" s="48"/>
      <c r="D410" s="32"/>
      <c r="E410" s="41"/>
      <c r="F410" s="316"/>
      <c r="G410" s="181"/>
      <c r="H410" s="41"/>
      <c r="I410" s="181"/>
      <c r="J410" s="181"/>
      <c r="K410" s="181"/>
      <c r="L410" s="181"/>
      <c r="M410" s="181"/>
      <c r="N410" s="41"/>
      <c r="O410" s="181"/>
      <c r="P410" s="181"/>
      <c r="Q410" s="305"/>
      <c r="R410" s="306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6"/>
    </row>
    <row r="411" spans="1:35" ht="13.5" customHeight="1">
      <c r="A411" s="46" t="s">
        <v>414</v>
      </c>
      <c r="B411" s="47">
        <v>856</v>
      </c>
      <c r="C411" s="44" t="s">
        <v>1127</v>
      </c>
      <c r="D411" s="223">
        <v>120</v>
      </c>
      <c r="E411" s="45"/>
      <c r="F411" s="502"/>
      <c r="G411" s="108"/>
      <c r="H411" s="584"/>
      <c r="I411" s="120"/>
      <c r="J411" s="120"/>
      <c r="K411" s="120"/>
      <c r="L411" s="120"/>
      <c r="M411" s="120"/>
      <c r="N411" s="120"/>
      <c r="O411" s="120"/>
      <c r="P411" s="273"/>
      <c r="Q411" s="377">
        <f>SUM(E411:P411)</f>
        <v>0</v>
      </c>
      <c r="R411" s="460">
        <v>0</v>
      </c>
      <c r="S411" s="309">
        <f>+R411</f>
        <v>0</v>
      </c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6"/>
    </row>
    <row r="412" spans="1:35" ht="13.5" customHeight="1">
      <c r="A412" s="46"/>
      <c r="B412" s="47"/>
      <c r="C412" s="48" t="s">
        <v>1128</v>
      </c>
      <c r="D412" s="32"/>
      <c r="E412" s="35"/>
      <c r="F412" s="51"/>
      <c r="G412" s="104"/>
      <c r="H412" s="210"/>
      <c r="I412" s="120"/>
      <c r="J412" s="120"/>
      <c r="K412" s="120"/>
      <c r="L412" s="120"/>
      <c r="M412" s="120"/>
      <c r="N412" s="120"/>
      <c r="O412" s="120"/>
      <c r="P412" s="76"/>
      <c r="Q412" s="379">
        <f>SUM(E412:P412)</f>
        <v>0</v>
      </c>
      <c r="R412" s="308">
        <f>+Q412/9</f>
        <v>0</v>
      </c>
      <c r="S412" s="125"/>
      <c r="T412" s="309">
        <f>+R412</f>
        <v>0</v>
      </c>
      <c r="U412" s="221">
        <f>+Q412</f>
        <v>0</v>
      </c>
      <c r="V412" s="125"/>
      <c r="W412" s="221" t="s">
        <v>372</v>
      </c>
      <c r="X412" s="125" t="s">
        <v>372</v>
      </c>
      <c r="Y412" s="125" t="s">
        <v>372</v>
      </c>
      <c r="Z412" s="125" t="s">
        <v>372</v>
      </c>
      <c r="AA412" s="125"/>
      <c r="AB412" s="125"/>
      <c r="AC412" s="125"/>
      <c r="AD412" s="125" t="s">
        <v>372</v>
      </c>
      <c r="AE412" s="125" t="s">
        <v>372</v>
      </c>
      <c r="AF412" s="125" t="s">
        <v>372</v>
      </c>
      <c r="AG412" s="125" t="s">
        <v>372</v>
      </c>
      <c r="AH412" s="125"/>
      <c r="AI412" s="126"/>
    </row>
    <row r="413" spans="1:35" ht="13.5" customHeight="1">
      <c r="A413" s="46"/>
      <c r="B413" s="47"/>
      <c r="C413" s="48" t="s">
        <v>1129</v>
      </c>
      <c r="D413" s="32"/>
      <c r="E413" s="118">
        <f>E411/$D$411</f>
        <v>0</v>
      </c>
      <c r="F413" s="214">
        <f>F411/$D$411</f>
        <v>0</v>
      </c>
      <c r="G413" s="119">
        <f>G411/$D$411</f>
        <v>0</v>
      </c>
      <c r="H413" s="271"/>
      <c r="I413" s="272"/>
      <c r="J413" s="272"/>
      <c r="K413" s="272"/>
      <c r="L413" s="272"/>
      <c r="M413" s="272"/>
      <c r="N413" s="272"/>
      <c r="O413" s="272"/>
      <c r="P413" s="250"/>
      <c r="Q413" s="198">
        <f>Q411/$D$411</f>
        <v>0</v>
      </c>
      <c r="R413" s="308">
        <f>+R411/D411</f>
        <v>0</v>
      </c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6"/>
    </row>
    <row r="414" spans="1:35" ht="13.5" customHeight="1">
      <c r="A414" s="46"/>
      <c r="B414" s="47"/>
      <c r="C414" s="48" t="s">
        <v>1130</v>
      </c>
      <c r="D414" s="34"/>
      <c r="E414" s="45"/>
      <c r="F414" s="502"/>
      <c r="G414" s="45"/>
      <c r="H414" s="45"/>
      <c r="I414" s="45"/>
      <c r="J414" s="45"/>
      <c r="K414" s="45"/>
      <c r="L414" s="45"/>
      <c r="M414" s="45"/>
      <c r="N414" s="240"/>
      <c r="O414" s="240"/>
      <c r="P414" s="240"/>
      <c r="Q414" s="148"/>
      <c r="R414" s="310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6"/>
    </row>
    <row r="415" spans="1:35" ht="13.5" customHeight="1">
      <c r="A415" s="46"/>
      <c r="B415" s="47"/>
      <c r="C415" s="48" t="s">
        <v>1131</v>
      </c>
      <c r="D415" s="34"/>
      <c r="E415" s="35"/>
      <c r="F415" s="234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462"/>
      <c r="R415" s="310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6"/>
    </row>
    <row r="416" spans="1:35" ht="53.25" customHeight="1">
      <c r="A416" s="52"/>
      <c r="B416" s="53"/>
      <c r="C416" s="54" t="s">
        <v>1132</v>
      </c>
      <c r="D416" s="40"/>
      <c r="E416" s="55"/>
      <c r="F416" s="56"/>
      <c r="G416" s="55"/>
      <c r="H416" s="55"/>
      <c r="I416" s="55"/>
      <c r="J416" s="41"/>
      <c r="K416" s="181"/>
      <c r="L416" s="181"/>
      <c r="M416" s="181"/>
      <c r="N416" s="181"/>
      <c r="O416" s="181"/>
      <c r="P416" s="181"/>
      <c r="Q416" s="305"/>
      <c r="R416" s="306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6"/>
    </row>
    <row r="417" spans="1:35" ht="12.75" customHeight="1">
      <c r="A417" s="46" t="s">
        <v>1133</v>
      </c>
      <c r="B417" s="47">
        <v>399</v>
      </c>
      <c r="C417" s="71" t="s">
        <v>1134</v>
      </c>
      <c r="D417" s="89">
        <v>1769</v>
      </c>
      <c r="E417" s="252">
        <v>38561.339999999997</v>
      </c>
      <c r="F417" s="294">
        <v>39183.4</v>
      </c>
      <c r="G417" s="252">
        <v>38195.839999999997</v>
      </c>
      <c r="H417" s="252">
        <v>44239.86</v>
      </c>
      <c r="I417" s="252">
        <v>61689.56</v>
      </c>
      <c r="J417" s="274">
        <v>55019.55</v>
      </c>
      <c r="K417" s="252">
        <v>47825.86</v>
      </c>
      <c r="L417" s="252"/>
      <c r="M417" s="252"/>
      <c r="N417" s="252"/>
      <c r="O417" s="252"/>
      <c r="P417" s="252"/>
      <c r="Q417" s="377">
        <f>SUM(E417:P417)</f>
        <v>324715.40999999997</v>
      </c>
      <c r="R417" s="460">
        <f>AVERAGE(E417:P417)</f>
        <v>46387.9157142857</v>
      </c>
      <c r="S417" s="309">
        <f>+R417</f>
        <v>46387.9157142857</v>
      </c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6"/>
    </row>
    <row r="418" spans="1:35" ht="12.75" customHeight="1">
      <c r="A418" s="46"/>
      <c r="B418" s="47"/>
      <c r="C418" s="73" t="s">
        <v>1135</v>
      </c>
      <c r="D418" s="74"/>
      <c r="E418" s="60" t="s">
        <v>372</v>
      </c>
      <c r="F418" s="60" t="s">
        <v>372</v>
      </c>
      <c r="G418" s="60" t="s">
        <v>372</v>
      </c>
      <c r="H418" s="60" t="s">
        <v>372</v>
      </c>
      <c r="I418" s="60" t="s">
        <v>372</v>
      </c>
      <c r="J418" s="113" t="s">
        <v>372</v>
      </c>
      <c r="K418" s="60" t="s">
        <v>372</v>
      </c>
      <c r="L418" s="60"/>
      <c r="M418" s="60"/>
      <c r="N418" s="60"/>
      <c r="O418" s="60"/>
      <c r="P418" s="60"/>
      <c r="Q418" s="379">
        <f>SUM(E418:P418)</f>
        <v>0</v>
      </c>
      <c r="R418" s="310">
        <f>Q418/12</f>
        <v>0</v>
      </c>
      <c r="S418" s="125"/>
      <c r="T418" s="309">
        <f>+R418</f>
        <v>0</v>
      </c>
      <c r="U418" s="221">
        <f>+Q418</f>
        <v>0</v>
      </c>
      <c r="V418" s="125"/>
      <c r="W418" s="221" t="s">
        <v>372</v>
      </c>
      <c r="X418" s="125" t="s">
        <v>372</v>
      </c>
      <c r="Y418" s="125" t="s">
        <v>372</v>
      </c>
      <c r="Z418" s="125" t="s">
        <v>372</v>
      </c>
      <c r="AA418" s="125" t="s">
        <v>372</v>
      </c>
      <c r="AB418" s="125" t="s">
        <v>372</v>
      </c>
      <c r="AC418" s="125" t="s">
        <v>372</v>
      </c>
      <c r="AD418" s="125" t="s">
        <v>372</v>
      </c>
      <c r="AE418" s="125" t="s">
        <v>372</v>
      </c>
      <c r="AF418" s="125" t="s">
        <v>372</v>
      </c>
      <c r="AG418" s="125" t="s">
        <v>372</v>
      </c>
      <c r="AH418" s="125"/>
      <c r="AI418" s="126"/>
    </row>
    <row r="419" spans="1:35" ht="12.75" customHeight="1">
      <c r="A419" s="46"/>
      <c r="B419" s="47"/>
      <c r="C419" s="36" t="s">
        <v>1136</v>
      </c>
      <c r="D419" s="34"/>
      <c r="E419" s="37">
        <f t="shared" ref="E419:Q419" si="42">E417/$D$417</f>
        <v>21.7983832673827</v>
      </c>
      <c r="F419" s="118">
        <f t="shared" si="42"/>
        <v>22.150028264556202</v>
      </c>
      <c r="G419" s="37">
        <f t="shared" si="42"/>
        <v>21.591769361221001</v>
      </c>
      <c r="H419" s="37">
        <f t="shared" si="42"/>
        <v>25.0084002261164</v>
      </c>
      <c r="I419" s="37">
        <f t="shared" si="42"/>
        <v>34.8725607687959</v>
      </c>
      <c r="J419" s="118">
        <f t="shared" si="42"/>
        <v>31.102063312605999</v>
      </c>
      <c r="K419" s="118">
        <f t="shared" si="42"/>
        <v>27.035534200113101</v>
      </c>
      <c r="L419" s="118">
        <f t="shared" si="42"/>
        <v>0</v>
      </c>
      <c r="M419" s="105">
        <f t="shared" si="42"/>
        <v>0</v>
      </c>
      <c r="N419" s="118">
        <f t="shared" si="42"/>
        <v>0</v>
      </c>
      <c r="O419" s="118">
        <f t="shared" si="42"/>
        <v>0</v>
      </c>
      <c r="P419" s="214">
        <f t="shared" si="42"/>
        <v>0</v>
      </c>
      <c r="Q419" s="179">
        <f t="shared" si="42"/>
        <v>183.55873940079101</v>
      </c>
      <c r="R419" s="308">
        <f>+R417/D417</f>
        <v>26.2226770572559</v>
      </c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6"/>
    </row>
    <row r="420" spans="1:35" ht="12.75" customHeight="1">
      <c r="A420" s="46"/>
      <c r="B420" s="47"/>
      <c r="C420" s="36" t="s">
        <v>1137</v>
      </c>
      <c r="D420" s="34"/>
      <c r="E420" s="76"/>
      <c r="F420" s="144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198"/>
      <c r="R420" s="466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6"/>
    </row>
    <row r="421" spans="1:35" ht="12.75" customHeight="1">
      <c r="A421" s="31"/>
      <c r="B421" s="32"/>
      <c r="C421" s="36" t="s">
        <v>1138</v>
      </c>
      <c r="D421" s="32"/>
      <c r="E421" s="62"/>
      <c r="F421" s="35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148"/>
      <c r="R421" s="310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6"/>
    </row>
    <row r="422" spans="1:35" ht="12.75" customHeight="1">
      <c r="A422" s="31"/>
      <c r="B422" s="32"/>
      <c r="C422" s="36" t="s">
        <v>1139</v>
      </c>
      <c r="D422" s="32"/>
      <c r="E422" s="62"/>
      <c r="F422" s="35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148"/>
      <c r="R422" s="310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  <c r="AD422" s="125"/>
      <c r="AE422" s="125"/>
      <c r="AF422" s="125"/>
      <c r="AG422" s="125"/>
      <c r="AH422" s="125"/>
      <c r="AI422" s="126"/>
    </row>
    <row r="423" spans="1:35" ht="12.75" customHeight="1">
      <c r="A423" s="31"/>
      <c r="B423" s="32"/>
      <c r="C423" s="36" t="s">
        <v>1140</v>
      </c>
      <c r="D423" s="32"/>
      <c r="E423" s="62"/>
      <c r="F423" s="35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148"/>
      <c r="R423" s="310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  <c r="AC423" s="125"/>
      <c r="AD423" s="125"/>
      <c r="AE423" s="125"/>
      <c r="AF423" s="125"/>
      <c r="AG423" s="125"/>
      <c r="AH423" s="125"/>
      <c r="AI423" s="126"/>
    </row>
    <row r="424" spans="1:35" ht="12.75" customHeight="1">
      <c r="A424" s="31"/>
      <c r="B424" s="47"/>
      <c r="C424" s="36" t="s">
        <v>1141</v>
      </c>
      <c r="D424" s="32"/>
      <c r="E424" s="62"/>
      <c r="F424" s="35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148"/>
      <c r="R424" s="310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  <c r="AD424" s="125"/>
      <c r="AE424" s="125"/>
      <c r="AF424" s="125"/>
      <c r="AG424" s="125"/>
      <c r="AH424" s="125"/>
      <c r="AI424" s="126"/>
    </row>
    <row r="425" spans="1:35" ht="12.75" customHeight="1">
      <c r="A425" s="315"/>
      <c r="B425" s="32"/>
      <c r="C425" s="33" t="s">
        <v>1142</v>
      </c>
      <c r="D425" s="34"/>
      <c r="E425" s="62"/>
      <c r="F425" s="35"/>
      <c r="G425" s="62"/>
      <c r="H425" s="62"/>
      <c r="I425" s="62"/>
      <c r="J425" s="114"/>
      <c r="K425" s="114"/>
      <c r="L425" s="62"/>
      <c r="M425" s="123"/>
      <c r="N425" s="62"/>
      <c r="O425" s="123"/>
      <c r="P425" s="62"/>
      <c r="Q425" s="379"/>
      <c r="R425" s="310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125"/>
      <c r="AF425" s="125"/>
      <c r="AG425" s="125"/>
      <c r="AH425" s="125"/>
      <c r="AI425" s="126"/>
    </row>
    <row r="426" spans="1:35" ht="12.75" customHeight="1">
      <c r="A426" s="52"/>
      <c r="B426" s="53"/>
      <c r="C426" s="222"/>
      <c r="D426" s="40"/>
      <c r="E426" s="289"/>
      <c r="F426" s="229"/>
      <c r="G426" s="289"/>
      <c r="H426" s="289"/>
      <c r="I426" s="289"/>
      <c r="J426" s="302"/>
      <c r="K426" s="302"/>
      <c r="L426" s="289"/>
      <c r="M426" s="259"/>
      <c r="N426" s="289"/>
      <c r="O426" s="259"/>
      <c r="P426" s="289"/>
      <c r="Q426" s="611"/>
      <c r="R426" s="311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  <c r="AD426" s="125"/>
      <c r="AE426" s="125"/>
      <c r="AF426" s="125"/>
      <c r="AG426" s="125"/>
      <c r="AH426" s="125"/>
      <c r="AI426" s="126"/>
    </row>
    <row r="427" spans="1:35" ht="12.75" customHeight="1">
      <c r="A427" s="46" t="s">
        <v>1143</v>
      </c>
      <c r="B427" s="47">
        <v>337</v>
      </c>
      <c r="C427" s="71" t="s">
        <v>1144</v>
      </c>
      <c r="D427" s="89">
        <v>4143</v>
      </c>
      <c r="E427" s="294">
        <v>156093</v>
      </c>
      <c r="F427" s="294">
        <v>143636</v>
      </c>
      <c r="G427" s="294">
        <v>163277.84</v>
      </c>
      <c r="H427" s="294">
        <v>144045.47</v>
      </c>
      <c r="I427" s="294">
        <v>152541.98000000001</v>
      </c>
      <c r="J427" s="373">
        <v>145339</v>
      </c>
      <c r="K427" s="216">
        <v>144257</v>
      </c>
      <c r="L427" s="216">
        <v>115850</v>
      </c>
      <c r="M427" s="216">
        <v>135483</v>
      </c>
      <c r="N427" s="216">
        <v>129564</v>
      </c>
      <c r="O427" s="216">
        <v>121001</v>
      </c>
      <c r="P427" s="216">
        <v>151715</v>
      </c>
      <c r="Q427" s="377">
        <f>SUM(E427:P427)</f>
        <v>1702803.29</v>
      </c>
      <c r="R427" s="460">
        <f>AVERAGE(E427:P427)</f>
        <v>141900.27416666699</v>
      </c>
      <c r="S427" s="309">
        <f>+R427</f>
        <v>141900.27416666699</v>
      </c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  <c r="AD427" s="125"/>
      <c r="AE427" s="125"/>
      <c r="AF427" s="125"/>
      <c r="AG427" s="125"/>
      <c r="AH427" s="125"/>
      <c r="AI427" s="126"/>
    </row>
    <row r="428" spans="1:35" ht="12.75" customHeight="1">
      <c r="A428" s="503" t="s">
        <v>1145</v>
      </c>
      <c r="B428" s="47"/>
      <c r="C428" s="73" t="s">
        <v>1146</v>
      </c>
      <c r="D428" s="74"/>
      <c r="E428" s="60" t="s">
        <v>372</v>
      </c>
      <c r="F428" s="60" t="s">
        <v>372</v>
      </c>
      <c r="G428" s="60" t="s">
        <v>372</v>
      </c>
      <c r="H428" s="60" t="s">
        <v>372</v>
      </c>
      <c r="I428" s="60" t="s">
        <v>372</v>
      </c>
      <c r="J428" s="113" t="s">
        <v>372</v>
      </c>
      <c r="K428" s="127" t="s">
        <v>372</v>
      </c>
      <c r="L428" s="127" t="s">
        <v>372</v>
      </c>
      <c r="M428" s="127" t="s">
        <v>372</v>
      </c>
      <c r="N428" s="127" t="s">
        <v>372</v>
      </c>
      <c r="O428" s="127" t="s">
        <v>372</v>
      </c>
      <c r="P428" s="127" t="s">
        <v>372</v>
      </c>
      <c r="Q428" s="379">
        <f>SUM(E428:P428)</f>
        <v>0</v>
      </c>
      <c r="R428" s="310">
        <f>Q428/12</f>
        <v>0</v>
      </c>
      <c r="S428" s="125"/>
      <c r="T428" s="309">
        <f>+R428</f>
        <v>0</v>
      </c>
      <c r="U428" s="221">
        <f>+Q428</f>
        <v>0</v>
      </c>
      <c r="V428" s="125"/>
      <c r="W428" s="221" t="s">
        <v>372</v>
      </c>
      <c r="X428" s="125" t="s">
        <v>372</v>
      </c>
      <c r="Y428" s="125" t="s">
        <v>372</v>
      </c>
      <c r="Z428" s="125" t="s">
        <v>372</v>
      </c>
      <c r="AA428" s="125" t="s">
        <v>372</v>
      </c>
      <c r="AB428" s="125" t="s">
        <v>372</v>
      </c>
      <c r="AC428" s="125" t="s">
        <v>372</v>
      </c>
      <c r="AD428" s="125" t="s">
        <v>372</v>
      </c>
      <c r="AE428" s="125" t="s">
        <v>372</v>
      </c>
      <c r="AF428" s="125" t="s">
        <v>372</v>
      </c>
      <c r="AG428" s="125" t="s">
        <v>372</v>
      </c>
      <c r="AH428" s="125"/>
      <c r="AI428" s="126"/>
    </row>
    <row r="429" spans="1:35" ht="12.75" customHeight="1">
      <c r="A429" s="46"/>
      <c r="B429" s="47"/>
      <c r="C429" s="36" t="s">
        <v>692</v>
      </c>
      <c r="D429" s="34"/>
      <c r="E429" s="37">
        <f t="shared" ref="E429:Q429" si="43">E427/$D$427</f>
        <v>37.676321506154999</v>
      </c>
      <c r="F429" s="118">
        <f t="shared" si="43"/>
        <v>34.669563118513203</v>
      </c>
      <c r="G429" s="37">
        <f t="shared" si="43"/>
        <v>39.410533429881703</v>
      </c>
      <c r="H429" s="37">
        <f t="shared" si="43"/>
        <v>34.768397296644899</v>
      </c>
      <c r="I429" s="37">
        <f t="shared" si="43"/>
        <v>36.819208303162</v>
      </c>
      <c r="J429" s="105">
        <f t="shared" si="43"/>
        <v>35.080617909727302</v>
      </c>
      <c r="K429" s="118">
        <f t="shared" si="43"/>
        <v>34.819454501568899</v>
      </c>
      <c r="L429" s="118">
        <f t="shared" si="43"/>
        <v>27.962828867970099</v>
      </c>
      <c r="M429" s="118">
        <f t="shared" si="43"/>
        <v>32.7016654598117</v>
      </c>
      <c r="N429" s="118">
        <f t="shared" si="43"/>
        <v>31.272990586531499</v>
      </c>
      <c r="O429" s="118">
        <f t="shared" si="43"/>
        <v>29.2061308230751</v>
      </c>
      <c r="P429" s="105">
        <f t="shared" si="43"/>
        <v>36.6195993241612</v>
      </c>
      <c r="Q429" s="35">
        <f t="shared" si="43"/>
        <v>411.00731112720302</v>
      </c>
      <c r="R429" s="308">
        <f>+R427/D427</f>
        <v>34.2506092606002</v>
      </c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  <c r="AD429" s="125"/>
      <c r="AE429" s="125"/>
      <c r="AF429" s="125"/>
      <c r="AG429" s="125"/>
      <c r="AH429" s="125"/>
      <c r="AI429" s="126"/>
    </row>
    <row r="430" spans="1:35" ht="12.75" customHeight="1">
      <c r="A430" s="46"/>
      <c r="B430" s="47"/>
      <c r="C430" s="36" t="s">
        <v>1147</v>
      </c>
      <c r="D430" s="34"/>
      <c r="E430" s="76"/>
      <c r="F430" s="18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198"/>
      <c r="R430" s="466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  <c r="AD430" s="125"/>
      <c r="AE430" s="125"/>
      <c r="AF430" s="125"/>
      <c r="AG430" s="125"/>
      <c r="AH430" s="125"/>
      <c r="AI430" s="126"/>
    </row>
    <row r="431" spans="1:35" ht="12.75" customHeight="1">
      <c r="A431" s="46"/>
      <c r="B431" s="47"/>
      <c r="C431" s="504" t="s">
        <v>1148</v>
      </c>
      <c r="D431" s="34"/>
      <c r="E431" s="78"/>
      <c r="F431" s="35"/>
      <c r="G431" s="78"/>
      <c r="H431" s="78"/>
      <c r="I431" s="78"/>
      <c r="J431" s="78"/>
      <c r="K431" s="62"/>
      <c r="L431" s="62"/>
      <c r="M431" s="62"/>
      <c r="N431" s="62"/>
      <c r="O431" s="62"/>
      <c r="P431" s="62"/>
      <c r="Q431" s="148"/>
      <c r="R431" s="310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  <c r="AD431" s="125"/>
      <c r="AE431" s="125"/>
      <c r="AF431" s="125"/>
      <c r="AG431" s="125"/>
      <c r="AH431" s="125"/>
      <c r="AI431" s="126"/>
    </row>
    <row r="432" spans="1:35" ht="12.75" customHeight="1">
      <c r="A432" s="46"/>
      <c r="B432" s="47"/>
      <c r="C432" s="36" t="s">
        <v>1007</v>
      </c>
      <c r="D432" s="34"/>
      <c r="E432" s="78"/>
      <c r="F432" s="35"/>
      <c r="G432" s="78"/>
      <c r="H432" s="78"/>
      <c r="I432" s="78"/>
      <c r="J432" s="78"/>
      <c r="K432" s="62"/>
      <c r="L432" s="62"/>
      <c r="M432" s="62"/>
      <c r="N432" s="62"/>
      <c r="O432" s="62"/>
      <c r="P432" s="62"/>
      <c r="Q432" s="148"/>
      <c r="R432" s="310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  <c r="AD432" s="125"/>
      <c r="AE432" s="125"/>
      <c r="AF432" s="125"/>
      <c r="AG432" s="125"/>
      <c r="AH432" s="125"/>
      <c r="AI432" s="126"/>
    </row>
    <row r="433" spans="1:35" ht="12.75" customHeight="1">
      <c r="A433" s="46"/>
      <c r="B433" s="47"/>
      <c r="C433" s="36" t="s">
        <v>1149</v>
      </c>
      <c r="D433" s="34"/>
      <c r="E433" s="78"/>
      <c r="F433" s="35"/>
      <c r="G433" s="78"/>
      <c r="H433" s="78"/>
      <c r="I433" s="78"/>
      <c r="J433" s="78"/>
      <c r="K433" s="62"/>
      <c r="L433" s="62"/>
      <c r="M433" s="62"/>
      <c r="N433" s="62"/>
      <c r="O433" s="62"/>
      <c r="P433" s="62"/>
      <c r="Q433" s="148"/>
      <c r="R433" s="310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  <c r="AC433" s="125"/>
      <c r="AD433" s="125"/>
      <c r="AE433" s="125"/>
      <c r="AF433" s="125"/>
      <c r="AG433" s="125"/>
      <c r="AH433" s="125"/>
      <c r="AI433" s="126"/>
    </row>
    <row r="434" spans="1:35" ht="12.75" customHeight="1">
      <c r="A434" s="46"/>
      <c r="B434" s="47"/>
      <c r="C434" s="36" t="s">
        <v>1150</v>
      </c>
      <c r="D434" s="34"/>
      <c r="E434" s="78"/>
      <c r="F434" s="35"/>
      <c r="G434" s="78"/>
      <c r="H434" s="78"/>
      <c r="I434" s="78"/>
      <c r="J434" s="78"/>
      <c r="K434" s="62"/>
      <c r="L434" s="62"/>
      <c r="M434" s="62"/>
      <c r="N434" s="62"/>
      <c r="O434" s="62"/>
      <c r="P434" s="62"/>
      <c r="Q434" s="148"/>
      <c r="R434" s="310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  <c r="AC434" s="125"/>
      <c r="AD434" s="125"/>
      <c r="AE434" s="125"/>
      <c r="AF434" s="125"/>
      <c r="AG434" s="125"/>
      <c r="AH434" s="125"/>
      <c r="AI434" s="126"/>
    </row>
    <row r="435" spans="1:35" ht="12.75" customHeight="1">
      <c r="A435" s="46"/>
      <c r="B435" s="47"/>
      <c r="C435" s="36" t="s">
        <v>1151</v>
      </c>
      <c r="D435" s="34"/>
      <c r="E435" s="78"/>
      <c r="F435" s="35"/>
      <c r="G435" s="78"/>
      <c r="H435" s="78"/>
      <c r="I435" s="78"/>
      <c r="J435" s="78"/>
      <c r="K435" s="62"/>
      <c r="L435" s="62"/>
      <c r="M435" s="62"/>
      <c r="N435" s="62"/>
      <c r="O435" s="62"/>
      <c r="P435" s="62"/>
      <c r="Q435" s="148"/>
      <c r="R435" s="310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125"/>
      <c r="AF435" s="125"/>
      <c r="AG435" s="125"/>
      <c r="AH435" s="125"/>
      <c r="AI435" s="126"/>
    </row>
    <row r="436" spans="1:35" ht="12.75" customHeight="1">
      <c r="A436" s="46"/>
      <c r="B436" s="47"/>
      <c r="C436" s="36"/>
      <c r="D436" s="34"/>
      <c r="E436" s="80"/>
      <c r="F436" s="41"/>
      <c r="G436" s="80"/>
      <c r="H436" s="80"/>
      <c r="I436" s="80"/>
      <c r="J436" s="80"/>
      <c r="K436" s="254"/>
      <c r="L436" s="254"/>
      <c r="M436" s="254"/>
      <c r="N436" s="254"/>
      <c r="O436" s="68"/>
      <c r="P436" s="68"/>
      <c r="Q436" s="511"/>
      <c r="R436" s="306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  <c r="AE436" s="125"/>
      <c r="AF436" s="125"/>
      <c r="AG436" s="125"/>
      <c r="AH436" s="125"/>
      <c r="AI436" s="126"/>
    </row>
    <row r="437" spans="1:35" ht="12.75" customHeight="1">
      <c r="A437" s="42" t="s">
        <v>442</v>
      </c>
      <c r="B437" s="43">
        <v>517</v>
      </c>
      <c r="C437" s="196" t="s">
        <v>1152</v>
      </c>
      <c r="D437" s="29">
        <v>344</v>
      </c>
      <c r="E437" s="30">
        <v>8990.84</v>
      </c>
      <c r="F437" s="45">
        <v>8629.34</v>
      </c>
      <c r="G437" s="30">
        <v>9029.9</v>
      </c>
      <c r="H437" s="30">
        <v>9606.33</v>
      </c>
      <c r="I437" s="30">
        <v>8071.87</v>
      </c>
      <c r="J437" s="30">
        <v>10574.42</v>
      </c>
      <c r="K437" s="30">
        <v>9491.35</v>
      </c>
      <c r="L437" s="30">
        <v>7372.32</v>
      </c>
      <c r="M437" s="30">
        <v>7852.76</v>
      </c>
      <c r="N437" s="103">
        <v>5915.38</v>
      </c>
      <c r="O437" s="197"/>
      <c r="P437" s="273"/>
      <c r="Q437" s="492">
        <f>SUM(E437:P437)</f>
        <v>85534.51</v>
      </c>
      <c r="R437" s="460">
        <f>AVERAGE(E437:P437)</f>
        <v>8553.4509999999991</v>
      </c>
      <c r="S437" s="309">
        <f>+R437</f>
        <v>8553.4509999999991</v>
      </c>
      <c r="T437" s="125"/>
      <c r="U437" s="125"/>
      <c r="V437" s="125"/>
      <c r="W437" s="125"/>
      <c r="X437" s="125"/>
      <c r="Y437" s="125"/>
      <c r="Z437" s="125"/>
      <c r="AA437" s="125"/>
      <c r="AB437" s="125"/>
      <c r="AC437" s="125"/>
      <c r="AD437" s="125"/>
      <c r="AE437" s="125"/>
      <c r="AF437" s="125"/>
      <c r="AG437" s="125"/>
      <c r="AH437" s="125"/>
      <c r="AI437" s="126"/>
    </row>
    <row r="438" spans="1:35" ht="12.75" customHeight="1">
      <c r="A438" s="46"/>
      <c r="B438" s="47"/>
      <c r="C438" s="33" t="s">
        <v>1153</v>
      </c>
      <c r="D438" s="34"/>
      <c r="E438" s="35" t="s">
        <v>372</v>
      </c>
      <c r="F438" s="35" t="s">
        <v>372</v>
      </c>
      <c r="G438" s="35" t="s">
        <v>372</v>
      </c>
      <c r="H438" s="35" t="s">
        <v>372</v>
      </c>
      <c r="I438" s="35" t="s">
        <v>372</v>
      </c>
      <c r="J438" s="35" t="s">
        <v>372</v>
      </c>
      <c r="K438" s="35" t="s">
        <v>372</v>
      </c>
      <c r="L438" s="35" t="s">
        <v>372</v>
      </c>
      <c r="M438" s="35" t="s">
        <v>372</v>
      </c>
      <c r="N438" s="104" t="s">
        <v>372</v>
      </c>
      <c r="O438" s="197"/>
      <c r="P438" s="76"/>
      <c r="Q438" s="379">
        <f>SUM(E438:P438)</f>
        <v>0</v>
      </c>
      <c r="R438" s="310">
        <f>Q438/10</f>
        <v>0</v>
      </c>
      <c r="S438" s="125"/>
      <c r="T438" s="309">
        <f>+R438</f>
        <v>0</v>
      </c>
      <c r="U438" s="221">
        <f>+Q438</f>
        <v>0</v>
      </c>
      <c r="V438" s="125"/>
      <c r="W438" s="221" t="s">
        <v>372</v>
      </c>
      <c r="X438" s="125" t="s">
        <v>372</v>
      </c>
      <c r="Y438" s="125" t="s">
        <v>372</v>
      </c>
      <c r="Z438" s="125" t="s">
        <v>372</v>
      </c>
      <c r="AA438" s="125" t="s">
        <v>372</v>
      </c>
      <c r="AB438" s="125" t="s">
        <v>372</v>
      </c>
      <c r="AC438" s="125" t="s">
        <v>372</v>
      </c>
      <c r="AD438" s="125" t="s">
        <v>372</v>
      </c>
      <c r="AE438" s="125" t="s">
        <v>372</v>
      </c>
      <c r="AF438" s="125" t="s">
        <v>372</v>
      </c>
      <c r="AG438" s="125" t="s">
        <v>372</v>
      </c>
      <c r="AH438" s="125"/>
      <c r="AI438" s="126"/>
    </row>
    <row r="439" spans="1:35" ht="12.75" customHeight="1">
      <c r="A439" s="46"/>
      <c r="B439" s="47"/>
      <c r="C439" s="36" t="s">
        <v>1154</v>
      </c>
      <c r="D439" s="34"/>
      <c r="E439" s="37">
        <f t="shared" ref="E439:N439" si="44">E437/$D$437</f>
        <v>26.1361627906977</v>
      </c>
      <c r="F439" s="37">
        <f t="shared" si="44"/>
        <v>25.085290697674399</v>
      </c>
      <c r="G439" s="37">
        <f t="shared" si="44"/>
        <v>26.249709302325599</v>
      </c>
      <c r="H439" s="37">
        <f t="shared" si="44"/>
        <v>27.925377906976699</v>
      </c>
      <c r="I439" s="37">
        <f t="shared" si="44"/>
        <v>23.464738372092999</v>
      </c>
      <c r="J439" s="37">
        <f t="shared" si="44"/>
        <v>30.7395930232558</v>
      </c>
      <c r="K439" s="37">
        <f t="shared" si="44"/>
        <v>27.591133720930198</v>
      </c>
      <c r="L439" s="37">
        <f t="shared" si="44"/>
        <v>21.431162790697702</v>
      </c>
      <c r="M439" s="37">
        <f t="shared" si="44"/>
        <v>22.827790697674399</v>
      </c>
      <c r="N439" s="105">
        <f t="shared" si="44"/>
        <v>17.195872093023301</v>
      </c>
      <c r="O439" s="240"/>
      <c r="P439" s="38"/>
      <c r="Q439" s="180">
        <f>Q437/$D$437</f>
        <v>248.64683139534901</v>
      </c>
      <c r="R439" s="308">
        <f>+R437/D437</f>
        <v>24.8646831395349</v>
      </c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6"/>
    </row>
    <row r="440" spans="1:35" ht="12.75" customHeight="1">
      <c r="A440" s="46"/>
      <c r="B440" s="47"/>
      <c r="C440" s="36" t="s">
        <v>1155</v>
      </c>
      <c r="D440" s="34"/>
      <c r="E440" s="35"/>
      <c r="F440" s="144"/>
      <c r="G440" s="35"/>
      <c r="H440" s="35"/>
      <c r="I440" s="35"/>
      <c r="J440" s="35"/>
      <c r="K440" s="35"/>
      <c r="L440" s="35"/>
      <c r="M440" s="35"/>
      <c r="N440" s="35"/>
      <c r="O440" s="45"/>
      <c r="P440" s="45"/>
      <c r="Q440" s="148"/>
      <c r="R440" s="310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6"/>
    </row>
    <row r="441" spans="1:35" ht="12.75" customHeight="1">
      <c r="A441" s="46"/>
      <c r="B441" s="47"/>
      <c r="C441" s="36" t="s">
        <v>1156</v>
      </c>
      <c r="D441" s="34"/>
      <c r="E441" s="35"/>
      <c r="F441" s="186"/>
      <c r="G441" s="35"/>
      <c r="H441" s="180"/>
      <c r="I441" s="180"/>
      <c r="J441" s="180"/>
      <c r="K441" s="180"/>
      <c r="L441" s="180"/>
      <c r="M441" s="180"/>
      <c r="N441" s="180"/>
      <c r="O441" s="180"/>
      <c r="P441" s="180"/>
      <c r="Q441" s="148"/>
      <c r="R441" s="310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6"/>
    </row>
    <row r="442" spans="1:35" ht="12.75" customHeight="1">
      <c r="A442" s="46"/>
      <c r="B442" s="47"/>
      <c r="C442" s="36" t="s">
        <v>950</v>
      </c>
      <c r="D442" s="34"/>
      <c r="E442" s="198"/>
      <c r="F442" s="186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375"/>
      <c r="R442" s="476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6"/>
    </row>
    <row r="443" spans="1:35" ht="12.75" customHeight="1">
      <c r="A443" s="46"/>
      <c r="B443" s="47"/>
      <c r="C443" s="36" t="s">
        <v>1154</v>
      </c>
      <c r="D443" s="34"/>
      <c r="E443" s="35"/>
      <c r="F443" s="144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148"/>
      <c r="R443" s="310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6"/>
    </row>
    <row r="444" spans="1:35" ht="12.75" customHeight="1">
      <c r="A444" s="46"/>
      <c r="B444" s="47"/>
      <c r="C444" s="36" t="s">
        <v>1157</v>
      </c>
      <c r="D444" s="34"/>
      <c r="E444" s="35"/>
      <c r="F444" s="144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148"/>
      <c r="R444" s="310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6"/>
    </row>
    <row r="445" spans="1:35" ht="12.75" customHeight="1">
      <c r="A445" s="46"/>
      <c r="B445" s="47"/>
      <c r="C445" s="33" t="s">
        <v>1158</v>
      </c>
      <c r="D445" s="34"/>
      <c r="E445" s="35"/>
      <c r="F445" s="144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148"/>
      <c r="R445" s="310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125"/>
      <c r="AF445" s="125"/>
      <c r="AG445" s="125"/>
      <c r="AH445" s="125"/>
      <c r="AI445" s="126"/>
    </row>
    <row r="446" spans="1:35" ht="12.75" customHeight="1">
      <c r="A446" s="52"/>
      <c r="B446" s="53"/>
      <c r="C446" s="222"/>
      <c r="D446" s="40"/>
      <c r="E446" s="250"/>
      <c r="F446" s="229" t="s">
        <v>656</v>
      </c>
      <c r="G446" s="250"/>
      <c r="H446" s="250"/>
      <c r="I446" s="250"/>
      <c r="J446" s="250"/>
      <c r="K446" s="250"/>
      <c r="L446" s="250"/>
      <c r="M446" s="189"/>
      <c r="N446" s="189"/>
      <c r="O446" s="195"/>
      <c r="P446" s="195"/>
      <c r="Q446" s="374"/>
      <c r="R446" s="311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  <c r="AC446" s="125"/>
      <c r="AD446" s="125"/>
      <c r="AE446" s="125"/>
      <c r="AF446" s="125"/>
      <c r="AG446" s="125"/>
      <c r="AH446" s="125"/>
      <c r="AI446" s="126"/>
    </row>
    <row r="447" spans="1:35" ht="12.75" customHeight="1">
      <c r="A447" s="46" t="s">
        <v>427</v>
      </c>
      <c r="B447" s="47">
        <v>745</v>
      </c>
      <c r="C447" s="190" t="s">
        <v>1159</v>
      </c>
      <c r="D447" s="317">
        <v>323</v>
      </c>
      <c r="E447" s="30">
        <v>12800.93</v>
      </c>
      <c r="F447" s="30">
        <v>9571.07</v>
      </c>
      <c r="G447" s="30">
        <v>6777.11</v>
      </c>
      <c r="H447" s="30">
        <v>12431.13</v>
      </c>
      <c r="I447" s="30">
        <v>8318.06</v>
      </c>
      <c r="J447" s="30">
        <v>5618.7</v>
      </c>
      <c r="K447" s="30">
        <v>6698.78</v>
      </c>
      <c r="L447" s="103">
        <v>8144.56</v>
      </c>
      <c r="M447" s="103"/>
      <c r="N447" s="610"/>
      <c r="O447" s="610"/>
      <c r="P447" s="273"/>
      <c r="Q447" s="492">
        <f>SUM(E447:P447)</f>
        <v>70360.34</v>
      </c>
      <c r="R447" s="460">
        <f>AVERAGE(E447:P447)</f>
        <v>8795.0424999999996</v>
      </c>
      <c r="S447" s="309">
        <f>+R447</f>
        <v>8795.0424999999996</v>
      </c>
      <c r="T447" s="125"/>
      <c r="U447" s="125"/>
      <c r="V447" s="125"/>
      <c r="W447" s="125"/>
      <c r="X447" s="125"/>
      <c r="Y447" s="125"/>
      <c r="Z447" s="125"/>
      <c r="AA447" s="125"/>
      <c r="AB447" s="125"/>
      <c r="AC447" s="125"/>
      <c r="AD447" s="125"/>
      <c r="AE447" s="125"/>
      <c r="AF447" s="125"/>
      <c r="AG447" s="125"/>
      <c r="AH447" s="125"/>
      <c r="AI447" s="126"/>
    </row>
    <row r="448" spans="1:35" ht="12.75" customHeight="1">
      <c r="A448" s="46"/>
      <c r="B448" s="47"/>
      <c r="C448" s="36" t="s">
        <v>1160</v>
      </c>
      <c r="D448" s="34"/>
      <c r="E448" s="35" t="s">
        <v>372</v>
      </c>
      <c r="F448" s="35" t="s">
        <v>372</v>
      </c>
      <c r="G448" s="35" t="s">
        <v>372</v>
      </c>
      <c r="H448" s="35" t="s">
        <v>372</v>
      </c>
      <c r="I448" s="35" t="s">
        <v>372</v>
      </c>
      <c r="J448" s="35" t="s">
        <v>372</v>
      </c>
      <c r="K448" s="35" t="s">
        <v>372</v>
      </c>
      <c r="L448" s="104" t="s">
        <v>372</v>
      </c>
      <c r="M448" s="518"/>
      <c r="N448" s="120"/>
      <c r="O448" s="120"/>
      <c r="P448" s="76"/>
      <c r="Q448" s="379">
        <f>SUM(E448:P448)</f>
        <v>0</v>
      </c>
      <c r="R448" s="310">
        <f>Q448/9</f>
        <v>0</v>
      </c>
      <c r="S448" s="125"/>
      <c r="T448" s="309">
        <f>+R448</f>
        <v>0</v>
      </c>
      <c r="U448" s="221">
        <f>+Q448</f>
        <v>0</v>
      </c>
      <c r="V448" s="125"/>
      <c r="W448" s="221" t="s">
        <v>372</v>
      </c>
      <c r="X448" s="125" t="s">
        <v>372</v>
      </c>
      <c r="Y448" s="125" t="s">
        <v>372</v>
      </c>
      <c r="Z448" s="125" t="s">
        <v>372</v>
      </c>
      <c r="AA448" s="125" t="s">
        <v>372</v>
      </c>
      <c r="AB448" s="125" t="s">
        <v>372</v>
      </c>
      <c r="AC448" s="125" t="s">
        <v>372</v>
      </c>
      <c r="AD448" s="125" t="s">
        <v>372</v>
      </c>
      <c r="AE448" s="125" t="s">
        <v>372</v>
      </c>
      <c r="AF448" s="125" t="s">
        <v>372</v>
      </c>
      <c r="AG448" s="125" t="s">
        <v>372</v>
      </c>
      <c r="AH448" s="125"/>
      <c r="AI448" s="126"/>
    </row>
    <row r="449" spans="1:35" ht="12.75" customHeight="1">
      <c r="A449" s="46"/>
      <c r="B449" s="47"/>
      <c r="C449" s="36" t="s">
        <v>678</v>
      </c>
      <c r="D449" s="34"/>
      <c r="E449" s="37">
        <f t="shared" ref="E449:L449" si="45">E447/$D$447</f>
        <v>39.631362229102201</v>
      </c>
      <c r="F449" s="37">
        <f t="shared" si="45"/>
        <v>29.631795665634701</v>
      </c>
      <c r="G449" s="37">
        <f t="shared" si="45"/>
        <v>20.981764705882402</v>
      </c>
      <c r="H449" s="37">
        <f t="shared" si="45"/>
        <v>38.486470588235299</v>
      </c>
      <c r="I449" s="37">
        <f t="shared" si="45"/>
        <v>25.7525077399381</v>
      </c>
      <c r="J449" s="37">
        <f t="shared" si="45"/>
        <v>17.3953560371517</v>
      </c>
      <c r="K449" s="37">
        <f t="shared" si="45"/>
        <v>20.7392569659443</v>
      </c>
      <c r="L449" s="105">
        <f t="shared" si="45"/>
        <v>25.2153560371517</v>
      </c>
      <c r="M449" s="265"/>
      <c r="N449" s="106"/>
      <c r="O449" s="106"/>
      <c r="P449" s="38"/>
      <c r="Q449" s="179">
        <f>Q447/$D$447</f>
        <v>217.83386996903999</v>
      </c>
      <c r="R449" s="308">
        <f>+R447/D447</f>
        <v>27.229233746129999</v>
      </c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  <c r="AC449" s="125"/>
      <c r="AD449" s="125"/>
      <c r="AE449" s="125"/>
      <c r="AF449" s="125"/>
      <c r="AG449" s="125"/>
      <c r="AH449" s="125"/>
      <c r="AI449" s="126"/>
    </row>
    <row r="450" spans="1:35" ht="12.75" customHeight="1">
      <c r="A450" s="46"/>
      <c r="B450" s="47"/>
      <c r="C450" s="36" t="s">
        <v>1161</v>
      </c>
      <c r="D450" s="34"/>
      <c r="E450" s="240"/>
      <c r="F450" s="240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280"/>
      <c r="R450" s="477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  <c r="AC450" s="125"/>
      <c r="AD450" s="125"/>
      <c r="AE450" s="125"/>
      <c r="AF450" s="125"/>
      <c r="AG450" s="125"/>
      <c r="AH450" s="125"/>
      <c r="AI450" s="126"/>
    </row>
    <row r="451" spans="1:35" ht="12.75" customHeight="1">
      <c r="A451" s="46"/>
      <c r="B451" s="47"/>
      <c r="C451" s="33" t="s">
        <v>1162</v>
      </c>
      <c r="D451" s="34"/>
      <c r="E451" s="240"/>
      <c r="F451" s="240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280"/>
      <c r="R451" s="477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  <c r="AC451" s="125"/>
      <c r="AD451" s="125"/>
      <c r="AE451" s="125"/>
      <c r="AF451" s="125"/>
      <c r="AG451" s="125"/>
      <c r="AH451" s="125"/>
      <c r="AI451" s="126"/>
    </row>
    <row r="452" spans="1:35" ht="12.75" customHeight="1">
      <c r="A452" s="46"/>
      <c r="B452" s="47"/>
      <c r="C452" s="36"/>
      <c r="D452" s="34"/>
      <c r="E452" s="76"/>
      <c r="F452" s="197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375"/>
      <c r="R452" s="306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  <c r="AD452" s="125"/>
      <c r="AE452" s="125"/>
      <c r="AF452" s="125"/>
      <c r="AG452" s="125"/>
      <c r="AH452" s="125"/>
      <c r="AI452" s="126"/>
    </row>
    <row r="453" spans="1:35" ht="12.75" customHeight="1">
      <c r="A453" s="42" t="s">
        <v>423</v>
      </c>
      <c r="B453" s="43">
        <v>650</v>
      </c>
      <c r="C453" s="86" t="s">
        <v>1163</v>
      </c>
      <c r="D453" s="317">
        <v>210</v>
      </c>
      <c r="E453" s="288">
        <v>31583.68</v>
      </c>
      <c r="F453" s="288">
        <v>18955.650000000001</v>
      </c>
      <c r="G453" s="288">
        <v>25640.39</v>
      </c>
      <c r="H453" s="288">
        <v>21488.75</v>
      </c>
      <c r="I453" s="288">
        <v>24914.71</v>
      </c>
      <c r="J453" s="288">
        <v>27090.98</v>
      </c>
      <c r="K453" s="288">
        <v>24863</v>
      </c>
      <c r="L453" s="288">
        <v>20058.03</v>
      </c>
      <c r="M453" s="288">
        <v>20335.419999999998</v>
      </c>
      <c r="N453" s="288">
        <v>23197.78</v>
      </c>
      <c r="O453" s="288">
        <v>20503.939999999999</v>
      </c>
      <c r="P453" s="288">
        <v>30551.58</v>
      </c>
      <c r="Q453" s="307">
        <f>SUM(E453:P453)</f>
        <v>289183.90999999997</v>
      </c>
      <c r="R453" s="460">
        <f>AVERAGE(E453:P453)</f>
        <v>24098.659166666701</v>
      </c>
      <c r="S453" s="309">
        <f>+R453</f>
        <v>24098.659166666701</v>
      </c>
      <c r="T453" s="125"/>
      <c r="U453" s="125"/>
      <c r="V453" s="125"/>
      <c r="W453" s="125"/>
      <c r="X453" s="125"/>
      <c r="Y453" s="125"/>
      <c r="Z453" s="125"/>
      <c r="AA453" s="125"/>
      <c r="AB453" s="125"/>
      <c r="AC453" s="125"/>
      <c r="AD453" s="125"/>
      <c r="AE453" s="125"/>
      <c r="AF453" s="125"/>
      <c r="AG453" s="125"/>
      <c r="AH453" s="125"/>
      <c r="AI453" s="475">
        <f>SUM(L453:P453)</f>
        <v>114646.75</v>
      </c>
    </row>
    <row r="454" spans="1:35" ht="12.75" customHeight="1">
      <c r="A454" s="46"/>
      <c r="B454" s="47"/>
      <c r="C454" s="36" t="s">
        <v>1164</v>
      </c>
      <c r="D454" s="34"/>
      <c r="E454" s="60">
        <v>1595.06</v>
      </c>
      <c r="F454" s="60" t="s">
        <v>372</v>
      </c>
      <c r="G454" s="60">
        <v>522.07000000000005</v>
      </c>
      <c r="H454" s="60" t="s">
        <v>372</v>
      </c>
      <c r="I454" s="60">
        <v>394.65</v>
      </c>
      <c r="J454" s="60">
        <v>786.38</v>
      </c>
      <c r="K454" s="60">
        <v>387.06</v>
      </c>
      <c r="L454" s="60" t="s">
        <v>372</v>
      </c>
      <c r="M454" s="60" t="s">
        <v>372</v>
      </c>
      <c r="N454" s="60">
        <v>85.61</v>
      </c>
      <c r="O454" s="60" t="s">
        <v>372</v>
      </c>
      <c r="P454" s="62">
        <v>1409.28</v>
      </c>
      <c r="Q454" s="148">
        <f>SUM(E454:P454)</f>
        <v>5180.1099999999997</v>
      </c>
      <c r="R454" s="310">
        <f>+Q454/12</f>
        <v>431.675833333333</v>
      </c>
      <c r="S454" s="125"/>
      <c r="T454" s="309">
        <f>+R454</f>
        <v>431.675833333333</v>
      </c>
      <c r="U454" s="221">
        <f>+Q454</f>
        <v>5180.1099999999997</v>
      </c>
      <c r="V454" s="125"/>
      <c r="W454" s="221" t="s">
        <v>372</v>
      </c>
      <c r="X454" s="112">
        <f>G454</f>
        <v>522.07000000000005</v>
      </c>
      <c r="Y454" s="125" t="s">
        <v>372</v>
      </c>
      <c r="Z454" s="112">
        <f>I454</f>
        <v>394.65</v>
      </c>
      <c r="AA454" s="112">
        <f>J454</f>
        <v>786.38</v>
      </c>
      <c r="AB454" s="112">
        <f>K454</f>
        <v>387.06</v>
      </c>
      <c r="AC454" s="125" t="s">
        <v>372</v>
      </c>
      <c r="AD454" s="125" t="s">
        <v>372</v>
      </c>
      <c r="AE454" s="112">
        <f>N454</f>
        <v>85.61</v>
      </c>
      <c r="AF454" s="125" t="s">
        <v>372</v>
      </c>
      <c r="AG454" s="112">
        <f>P454</f>
        <v>1409.28</v>
      </c>
      <c r="AH454" s="125"/>
      <c r="AI454" s="475">
        <f>SUM(L454:P454)</f>
        <v>1494.89</v>
      </c>
    </row>
    <row r="455" spans="1:35" ht="12.75" customHeight="1">
      <c r="A455" s="46"/>
      <c r="B455" s="47"/>
      <c r="C455" s="36" t="s">
        <v>1165</v>
      </c>
      <c r="D455" s="34"/>
      <c r="E455" s="37">
        <f t="shared" ref="E455:Q455" si="46">E453/$D$453</f>
        <v>150.398476190476</v>
      </c>
      <c r="F455" s="37">
        <f t="shared" si="46"/>
        <v>90.265000000000001</v>
      </c>
      <c r="G455" s="37">
        <f t="shared" si="46"/>
        <v>122.09709523809499</v>
      </c>
      <c r="H455" s="37">
        <f t="shared" si="46"/>
        <v>102.32738095238101</v>
      </c>
      <c r="I455" s="37">
        <f t="shared" si="46"/>
        <v>118.641476190476</v>
      </c>
      <c r="J455" s="37">
        <f t="shared" si="46"/>
        <v>129.00466666666699</v>
      </c>
      <c r="K455" s="37">
        <f t="shared" si="46"/>
        <v>118.395238095238</v>
      </c>
      <c r="L455" s="37">
        <f t="shared" si="46"/>
        <v>95.514428571428596</v>
      </c>
      <c r="M455" s="37">
        <f t="shared" si="46"/>
        <v>96.835333333333296</v>
      </c>
      <c r="N455" s="37">
        <f t="shared" si="46"/>
        <v>110.465619047619</v>
      </c>
      <c r="O455" s="37">
        <f t="shared" si="46"/>
        <v>97.637809523809494</v>
      </c>
      <c r="P455" s="37">
        <f t="shared" si="46"/>
        <v>145.483714285714</v>
      </c>
      <c r="Q455" s="35">
        <f t="shared" si="46"/>
        <v>1377.0662380952399</v>
      </c>
      <c r="R455" s="308">
        <f>+R453/D453</f>
        <v>114.75551984127</v>
      </c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  <c r="AC455" s="125"/>
      <c r="AD455" s="125"/>
      <c r="AE455" s="125"/>
      <c r="AF455" s="125"/>
      <c r="AG455" s="125"/>
      <c r="AH455" s="125"/>
      <c r="AI455" s="475">
        <f>SUM(L455:P455)</f>
        <v>545.936904761905</v>
      </c>
    </row>
    <row r="456" spans="1:35" ht="12.75" customHeight="1">
      <c r="A456" s="46"/>
      <c r="B456" s="47"/>
      <c r="C456" s="193" t="s">
        <v>1166</v>
      </c>
      <c r="D456" s="34"/>
      <c r="E456" s="240" t="s">
        <v>1167</v>
      </c>
      <c r="F456" s="240"/>
      <c r="G456" s="240" t="s">
        <v>1168</v>
      </c>
      <c r="H456" s="240"/>
      <c r="I456" s="240" t="s">
        <v>1169</v>
      </c>
      <c r="J456" s="240" t="s">
        <v>1170</v>
      </c>
      <c r="K456" s="240" t="s">
        <v>1171</v>
      </c>
      <c r="L456" s="240"/>
      <c r="M456" s="240"/>
      <c r="N456" s="240" t="s">
        <v>1172</v>
      </c>
      <c r="O456" s="240"/>
      <c r="P456" s="240" t="s">
        <v>1173</v>
      </c>
      <c r="Q456" s="35"/>
      <c r="R456" s="310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  <c r="AD456" s="125"/>
      <c r="AE456" s="125"/>
      <c r="AF456" s="125"/>
      <c r="AG456" s="125"/>
      <c r="AH456" s="125"/>
      <c r="AI456" s="126"/>
    </row>
    <row r="457" spans="1:35" ht="12.75" customHeight="1">
      <c r="A457" s="46"/>
      <c r="B457" s="47"/>
      <c r="C457" s="1442" t="s">
        <v>1174</v>
      </c>
      <c r="D457" s="1401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35"/>
      <c r="R457" s="310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  <c r="AD457" s="125"/>
      <c r="AE457" s="125"/>
      <c r="AF457" s="125"/>
      <c r="AG457" s="125"/>
      <c r="AH457" s="125"/>
      <c r="AI457" s="126"/>
    </row>
    <row r="458" spans="1:35" ht="12.75" customHeight="1">
      <c r="A458" s="46"/>
      <c r="B458" s="47"/>
      <c r="C458" s="1442" t="s">
        <v>1175</v>
      </c>
      <c r="D458" s="1401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35"/>
      <c r="R458" s="310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  <c r="AC458" s="125"/>
      <c r="AD458" s="125"/>
      <c r="AE458" s="125"/>
      <c r="AF458" s="125"/>
      <c r="AG458" s="125"/>
      <c r="AH458" s="125"/>
      <c r="AI458" s="126"/>
    </row>
    <row r="459" spans="1:35" ht="12.75" customHeight="1">
      <c r="A459" s="46"/>
      <c r="B459" s="47"/>
      <c r="C459" s="36" t="s">
        <v>1176</v>
      </c>
      <c r="D459" s="3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35"/>
      <c r="R459" s="310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  <c r="AC459" s="125"/>
      <c r="AD459" s="125"/>
      <c r="AE459" s="125"/>
      <c r="AF459" s="125"/>
      <c r="AG459" s="125"/>
      <c r="AH459" s="125"/>
      <c r="AI459" s="126"/>
    </row>
    <row r="460" spans="1:35" ht="65.25" customHeight="1">
      <c r="A460" s="52"/>
      <c r="B460" s="53"/>
      <c r="C460" s="194" t="s">
        <v>1177</v>
      </c>
      <c r="D460" s="40"/>
      <c r="E460" s="250"/>
      <c r="F460" s="249"/>
      <c r="G460" s="250"/>
      <c r="H460" s="189"/>
      <c r="I460" s="195"/>
      <c r="J460" s="195"/>
      <c r="K460" s="195"/>
      <c r="L460" s="195"/>
      <c r="M460" s="195"/>
      <c r="N460" s="195"/>
      <c r="O460" s="195"/>
      <c r="P460" s="195"/>
      <c r="Q460" s="41"/>
      <c r="R460" s="306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  <c r="AD460" s="125"/>
      <c r="AE460" s="125"/>
      <c r="AF460" s="125"/>
      <c r="AG460" s="125"/>
      <c r="AH460" s="125"/>
      <c r="AI460" s="126"/>
    </row>
    <row r="461" spans="1:35" ht="12.75" customHeight="1">
      <c r="A461" s="42" t="s">
        <v>1178</v>
      </c>
      <c r="B461" s="43">
        <v>363</v>
      </c>
      <c r="C461" s="199" t="s">
        <v>1179</v>
      </c>
      <c r="D461" s="85">
        <v>2724</v>
      </c>
      <c r="E461" s="288">
        <v>159589.19</v>
      </c>
      <c r="F461" s="288">
        <v>151285.07999999999</v>
      </c>
      <c r="G461" s="117">
        <v>188417.43</v>
      </c>
      <c r="H461" s="303">
        <v>165804.42000000001</v>
      </c>
      <c r="I461" s="288">
        <v>177810.21</v>
      </c>
      <c r="J461" s="112">
        <v>153991.84</v>
      </c>
      <c r="K461" s="288">
        <v>156664.35</v>
      </c>
      <c r="L461" s="112">
        <v>166599.89000000001</v>
      </c>
      <c r="M461" s="288">
        <v>155138.07</v>
      </c>
      <c r="N461" s="112">
        <v>163563.97</v>
      </c>
      <c r="O461" s="288">
        <v>176233.38</v>
      </c>
      <c r="P461" s="292">
        <v>190155.45</v>
      </c>
      <c r="Q461" s="377">
        <f>SUM(E461:P461)</f>
        <v>2005253.28</v>
      </c>
      <c r="R461" s="460">
        <f>AVERAGE(E461:P461)</f>
        <v>167104.44</v>
      </c>
      <c r="S461" s="309">
        <f>+R461</f>
        <v>167104.44</v>
      </c>
      <c r="T461" s="125"/>
      <c r="U461" s="125"/>
      <c r="V461" s="125"/>
      <c r="W461" s="125"/>
      <c r="X461" s="125"/>
      <c r="Y461" s="125"/>
      <c r="Z461" s="125"/>
      <c r="AA461" s="125"/>
      <c r="AB461" s="125"/>
      <c r="AC461" s="125"/>
      <c r="AD461" s="125"/>
      <c r="AE461" s="125"/>
      <c r="AF461" s="125"/>
      <c r="AG461" s="125"/>
      <c r="AH461" s="125"/>
      <c r="AI461" s="126"/>
    </row>
    <row r="462" spans="1:35" ht="12.75" customHeight="1">
      <c r="A462" s="46"/>
      <c r="B462" s="47"/>
      <c r="C462" s="73" t="s">
        <v>1180</v>
      </c>
      <c r="D462" s="74"/>
      <c r="E462" s="60" t="s">
        <v>372</v>
      </c>
      <c r="F462" s="60" t="s">
        <v>372</v>
      </c>
      <c r="G462" s="113" t="s">
        <v>372</v>
      </c>
      <c r="H462" s="60" t="s">
        <v>372</v>
      </c>
      <c r="I462" s="60" t="s">
        <v>372</v>
      </c>
      <c r="J462" s="60" t="s">
        <v>372</v>
      </c>
      <c r="K462" s="60" t="s">
        <v>372</v>
      </c>
      <c r="L462" s="60" t="s">
        <v>372</v>
      </c>
      <c r="M462" s="60" t="s">
        <v>372</v>
      </c>
      <c r="N462" s="60" t="s">
        <v>372</v>
      </c>
      <c r="O462" s="60" t="s">
        <v>372</v>
      </c>
      <c r="P462" s="60" t="s">
        <v>372</v>
      </c>
      <c r="Q462" s="379">
        <f>SUM(E462:P462)</f>
        <v>0</v>
      </c>
      <c r="R462" s="308">
        <f>+Q462/12</f>
        <v>0</v>
      </c>
      <c r="S462" s="125"/>
      <c r="T462" s="309">
        <f>+R462</f>
        <v>0</v>
      </c>
      <c r="U462" s="221">
        <f>+Q462</f>
        <v>0</v>
      </c>
      <c r="V462" s="125"/>
      <c r="W462" s="221" t="s">
        <v>372</v>
      </c>
      <c r="X462" s="125" t="s">
        <v>372</v>
      </c>
      <c r="Y462" s="125" t="s">
        <v>372</v>
      </c>
      <c r="Z462" s="125" t="s">
        <v>372</v>
      </c>
      <c r="AA462" s="125" t="s">
        <v>372</v>
      </c>
      <c r="AB462" s="125" t="s">
        <v>372</v>
      </c>
      <c r="AC462" s="125" t="s">
        <v>372</v>
      </c>
      <c r="AD462" s="125" t="s">
        <v>372</v>
      </c>
      <c r="AE462" s="125" t="s">
        <v>372</v>
      </c>
      <c r="AF462" s="125" t="s">
        <v>372</v>
      </c>
      <c r="AG462" s="125" t="s">
        <v>372</v>
      </c>
      <c r="AH462" s="125"/>
      <c r="AI462" s="126"/>
    </row>
    <row r="463" spans="1:35" ht="12.75" customHeight="1">
      <c r="A463" s="46"/>
      <c r="B463" s="47"/>
      <c r="C463" s="36" t="s">
        <v>1181</v>
      </c>
      <c r="D463" s="34"/>
      <c r="E463" s="37">
        <f t="shared" ref="E463:Q463" si="47">E461/$D$461</f>
        <v>58.5863399412628</v>
      </c>
      <c r="F463" s="37">
        <f t="shared" si="47"/>
        <v>55.537841409691602</v>
      </c>
      <c r="G463" s="105">
        <f t="shared" si="47"/>
        <v>69.169394273127807</v>
      </c>
      <c r="H463" s="118">
        <f t="shared" si="47"/>
        <v>60.867995594713697</v>
      </c>
      <c r="I463" s="118">
        <f t="shared" si="47"/>
        <v>65.275407488986801</v>
      </c>
      <c r="J463" s="118">
        <f t="shared" si="47"/>
        <v>56.531512481644597</v>
      </c>
      <c r="K463" s="118">
        <f t="shared" si="47"/>
        <v>57.512610132158599</v>
      </c>
      <c r="L463" s="118">
        <f t="shared" si="47"/>
        <v>61.160018355359803</v>
      </c>
      <c r="M463" s="118">
        <f t="shared" si="47"/>
        <v>56.952301762114502</v>
      </c>
      <c r="N463" s="118">
        <f t="shared" si="47"/>
        <v>60.045510279001498</v>
      </c>
      <c r="O463" s="118">
        <f t="shared" si="47"/>
        <v>64.696541850220299</v>
      </c>
      <c r="P463" s="118">
        <f t="shared" si="47"/>
        <v>69.807433920704895</v>
      </c>
      <c r="Q463" s="179">
        <f t="shared" si="47"/>
        <v>736.14290748898702</v>
      </c>
      <c r="R463" s="308">
        <f>+R461/D461</f>
        <v>61.345242290748899</v>
      </c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  <c r="AC463" s="125"/>
      <c r="AD463" s="125"/>
      <c r="AE463" s="125"/>
      <c r="AF463" s="125"/>
      <c r="AG463" s="125"/>
      <c r="AH463" s="125"/>
      <c r="AI463" s="126"/>
    </row>
    <row r="464" spans="1:35" ht="12.75" customHeight="1">
      <c r="A464" s="46"/>
      <c r="B464" s="47"/>
      <c r="C464" s="36" t="s">
        <v>1182</v>
      </c>
      <c r="D464" s="34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198"/>
      <c r="R464" s="466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25"/>
      <c r="AI464" s="126"/>
    </row>
    <row r="465" spans="1:35" ht="12.75" customHeight="1">
      <c r="A465" s="46"/>
      <c r="B465" s="47"/>
      <c r="C465" s="36" t="s">
        <v>1183</v>
      </c>
      <c r="D465" s="3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35"/>
      <c r="R465" s="466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  <c r="AD465" s="125"/>
      <c r="AE465" s="125"/>
      <c r="AF465" s="125"/>
      <c r="AG465" s="125"/>
      <c r="AH465" s="125"/>
      <c r="AI465" s="126"/>
    </row>
    <row r="466" spans="1:35" ht="12.75" customHeight="1">
      <c r="A466" s="46"/>
      <c r="B466" s="47"/>
      <c r="C466" s="36" t="s">
        <v>1184</v>
      </c>
      <c r="D466" s="34"/>
      <c r="E466" s="144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180"/>
      <c r="R466" s="466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  <c r="AC466" s="125"/>
      <c r="AD466" s="125"/>
      <c r="AE466" s="125"/>
      <c r="AF466" s="125"/>
      <c r="AG466" s="125"/>
      <c r="AH466" s="125"/>
      <c r="AI466" s="126"/>
    </row>
    <row r="467" spans="1:35" ht="12.75" customHeight="1">
      <c r="A467" s="46"/>
      <c r="B467" s="47"/>
      <c r="C467" s="36" t="s">
        <v>1185</v>
      </c>
      <c r="D467" s="34"/>
      <c r="E467" s="144"/>
      <c r="F467" s="245"/>
      <c r="G467" s="245"/>
      <c r="H467" s="245"/>
      <c r="I467" s="245"/>
      <c r="J467" s="245"/>
      <c r="K467" s="245"/>
      <c r="L467" s="245"/>
      <c r="M467" s="245"/>
      <c r="N467" s="245"/>
      <c r="O467" s="245"/>
      <c r="P467" s="245"/>
      <c r="Q467" s="180"/>
      <c r="R467" s="466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  <c r="AC467" s="125"/>
      <c r="AD467" s="125"/>
      <c r="AE467" s="125"/>
      <c r="AF467" s="125"/>
      <c r="AG467" s="125"/>
      <c r="AH467" s="125"/>
      <c r="AI467" s="126"/>
    </row>
    <row r="468" spans="1:35" ht="12.75" customHeight="1">
      <c r="A468" s="46"/>
      <c r="B468" s="47"/>
      <c r="C468" s="193" t="s">
        <v>1186</v>
      </c>
      <c r="D468" s="34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198"/>
      <c r="R468" s="466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6"/>
    </row>
    <row r="469" spans="1:35" ht="12.75" customHeight="1">
      <c r="A469" s="52"/>
      <c r="B469" s="53"/>
      <c r="C469" s="194"/>
      <c r="D469" s="40"/>
      <c r="E469" s="68"/>
      <c r="F469" s="41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305"/>
      <c r="R469" s="306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6"/>
    </row>
    <row r="470" spans="1:35" ht="12.75" customHeight="1">
      <c r="A470" s="46" t="s">
        <v>559</v>
      </c>
      <c r="B470" s="47">
        <v>750</v>
      </c>
      <c r="C470" s="28" t="s">
        <v>1187</v>
      </c>
      <c r="D470" s="29">
        <v>281</v>
      </c>
      <c r="E470" s="254">
        <v>10471.299999999999</v>
      </c>
      <c r="F470" s="197">
        <v>20508.2</v>
      </c>
      <c r="G470" s="284">
        <v>14049.45</v>
      </c>
      <c r="H470" s="216">
        <v>13377.65</v>
      </c>
      <c r="I470" s="216">
        <v>15482.35</v>
      </c>
      <c r="J470" s="216">
        <v>10087.9</v>
      </c>
      <c r="K470" s="216">
        <v>11759.1</v>
      </c>
      <c r="L470" s="216">
        <v>11112.76</v>
      </c>
      <c r="M470" s="216">
        <v>9588.7999999999993</v>
      </c>
      <c r="N470" s="216">
        <v>10244.549999999999</v>
      </c>
      <c r="O470" s="216">
        <v>9866.2900000000009</v>
      </c>
      <c r="P470" s="216">
        <v>37866.81</v>
      </c>
      <c r="Q470" s="377">
        <f>SUM(E470:P470)</f>
        <v>174415.16</v>
      </c>
      <c r="R470" s="460">
        <v>0</v>
      </c>
      <c r="S470" s="309">
        <f>+R470</f>
        <v>0</v>
      </c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6"/>
    </row>
    <row r="471" spans="1:35" ht="12.75" customHeight="1">
      <c r="A471" s="46"/>
      <c r="B471" s="47"/>
      <c r="C471" s="193" t="s">
        <v>1188</v>
      </c>
      <c r="D471" s="34"/>
      <c r="E471" s="60" t="s">
        <v>372</v>
      </c>
      <c r="F471" s="35" t="s">
        <v>372</v>
      </c>
      <c r="G471" s="113" t="s">
        <v>372</v>
      </c>
      <c r="H471" s="127" t="s">
        <v>372</v>
      </c>
      <c r="I471" s="127" t="s">
        <v>372</v>
      </c>
      <c r="J471" s="127" t="s">
        <v>372</v>
      </c>
      <c r="K471" s="127" t="s">
        <v>372</v>
      </c>
      <c r="L471" s="127" t="s">
        <v>372</v>
      </c>
      <c r="M471" s="127" t="s">
        <v>372</v>
      </c>
      <c r="N471" s="127" t="s">
        <v>372</v>
      </c>
      <c r="O471" s="127" t="s">
        <v>372</v>
      </c>
      <c r="P471" s="127" t="s">
        <v>372</v>
      </c>
      <c r="Q471" s="379">
        <f>SUM(E471:P471)</f>
        <v>0</v>
      </c>
      <c r="R471" s="308">
        <f>+Q471/12</f>
        <v>0</v>
      </c>
      <c r="S471" s="125"/>
      <c r="T471" s="309">
        <f>+R471</f>
        <v>0</v>
      </c>
      <c r="U471" s="221">
        <f>+Q471</f>
        <v>0</v>
      </c>
      <c r="V471" s="125"/>
      <c r="W471" s="221" t="s">
        <v>372</v>
      </c>
      <c r="X471" s="125" t="s">
        <v>372</v>
      </c>
      <c r="Y471" s="125" t="s">
        <v>372</v>
      </c>
      <c r="Z471" s="125" t="s">
        <v>372</v>
      </c>
      <c r="AA471" s="125" t="s">
        <v>372</v>
      </c>
      <c r="AB471" s="125" t="s">
        <v>372</v>
      </c>
      <c r="AC471" s="125" t="s">
        <v>372</v>
      </c>
      <c r="AD471" s="125" t="s">
        <v>372</v>
      </c>
      <c r="AE471" s="125" t="s">
        <v>372</v>
      </c>
      <c r="AF471" s="125" t="s">
        <v>372</v>
      </c>
      <c r="AG471" s="125" t="s">
        <v>372</v>
      </c>
      <c r="AH471" s="125"/>
      <c r="AI471" s="126"/>
    </row>
    <row r="472" spans="1:35" ht="12.75" customHeight="1">
      <c r="A472" s="46"/>
      <c r="B472" s="47"/>
      <c r="C472" s="193" t="s">
        <v>1189</v>
      </c>
      <c r="D472" s="34"/>
      <c r="E472" s="37">
        <f t="shared" ref="E472:Q472" si="48">E470/$D$470</f>
        <v>37.264412811387899</v>
      </c>
      <c r="F472" s="37">
        <f t="shared" si="48"/>
        <v>72.982918149466201</v>
      </c>
      <c r="G472" s="105">
        <f t="shared" si="48"/>
        <v>49.9980427046263</v>
      </c>
      <c r="H472" s="118">
        <f t="shared" si="48"/>
        <v>47.607295373665501</v>
      </c>
      <c r="I472" s="105">
        <f t="shared" si="48"/>
        <v>55.097330960854102</v>
      </c>
      <c r="J472" s="118">
        <f t="shared" si="48"/>
        <v>35.9</v>
      </c>
      <c r="K472" s="105">
        <f t="shared" si="48"/>
        <v>41.847330960854102</v>
      </c>
      <c r="L472" s="118">
        <f t="shared" si="48"/>
        <v>39.547188612099603</v>
      </c>
      <c r="M472" s="105">
        <f t="shared" si="48"/>
        <v>34.1238434163701</v>
      </c>
      <c r="N472" s="118">
        <f t="shared" si="48"/>
        <v>36.457473309608503</v>
      </c>
      <c r="O472" s="105">
        <f t="shared" si="48"/>
        <v>35.111352313167302</v>
      </c>
      <c r="P472" s="118">
        <f t="shared" si="48"/>
        <v>134.75733096085401</v>
      </c>
      <c r="Q472" s="179">
        <f t="shared" si="48"/>
        <v>620.69451957295405</v>
      </c>
      <c r="R472" s="308">
        <f>+R470/D470</f>
        <v>0</v>
      </c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6"/>
    </row>
    <row r="473" spans="1:35" ht="12.75" customHeight="1">
      <c r="A473" s="46"/>
      <c r="B473" s="47"/>
      <c r="C473" s="193" t="s">
        <v>1190</v>
      </c>
      <c r="D473" s="34"/>
      <c r="E473" s="62"/>
      <c r="F473" s="35"/>
      <c r="G473" s="62"/>
      <c r="H473" s="252"/>
      <c r="I473" s="252"/>
      <c r="J473" s="252"/>
      <c r="K473" s="252"/>
      <c r="L473" s="252"/>
      <c r="M473" s="252"/>
      <c r="N473" s="252"/>
      <c r="O473" s="252"/>
      <c r="P473" s="252"/>
      <c r="Q473" s="148"/>
      <c r="R473" s="310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  <c r="AC473" s="125"/>
      <c r="AD473" s="125"/>
      <c r="AE473" s="125"/>
      <c r="AF473" s="125"/>
      <c r="AG473" s="125"/>
      <c r="AH473" s="125"/>
      <c r="AI473" s="126"/>
    </row>
    <row r="474" spans="1:35" ht="12.75" customHeight="1">
      <c r="A474" s="46"/>
      <c r="B474" s="47"/>
      <c r="C474" s="193" t="s">
        <v>1191</v>
      </c>
      <c r="D474" s="34"/>
      <c r="E474" s="62"/>
      <c r="F474" s="35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148"/>
      <c r="R474" s="310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  <c r="AC474" s="125"/>
      <c r="AD474" s="125"/>
      <c r="AE474" s="125"/>
      <c r="AF474" s="125"/>
      <c r="AG474" s="125"/>
      <c r="AH474" s="125"/>
      <c r="AI474" s="126"/>
    </row>
    <row r="475" spans="1:35" ht="12.75" customHeight="1">
      <c r="A475" s="46"/>
      <c r="B475" s="47"/>
      <c r="C475" s="192" t="s">
        <v>1192</v>
      </c>
      <c r="D475" s="34"/>
      <c r="E475" s="62"/>
      <c r="F475" s="35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148"/>
      <c r="R475" s="310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  <c r="AC475" s="125"/>
      <c r="AD475" s="125"/>
      <c r="AE475" s="125"/>
      <c r="AF475" s="125"/>
      <c r="AG475" s="125"/>
      <c r="AH475" s="125"/>
      <c r="AI475" s="126"/>
    </row>
    <row r="476" spans="1:35" ht="40.5" customHeight="1">
      <c r="A476" s="52"/>
      <c r="B476" s="53"/>
      <c r="C476" s="194" t="s">
        <v>1193</v>
      </c>
      <c r="D476" s="40"/>
      <c r="E476" s="68"/>
      <c r="F476" s="41"/>
      <c r="G476" s="68"/>
      <c r="H476" s="68"/>
      <c r="I476" s="68"/>
      <c r="J476" s="68"/>
      <c r="K476" s="289"/>
      <c r="L476" s="289"/>
      <c r="M476" s="289"/>
      <c r="N476" s="289"/>
      <c r="O476" s="289"/>
      <c r="P476" s="289"/>
      <c r="Q476" s="305"/>
      <c r="R476" s="306"/>
      <c r="S476" s="309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  <c r="AD476" s="125"/>
      <c r="AE476" s="125"/>
      <c r="AF476" s="125"/>
      <c r="AG476" s="125"/>
      <c r="AH476" s="125"/>
      <c r="AI476" s="126"/>
    </row>
    <row r="477" spans="1:35" ht="12.75" customHeight="1">
      <c r="A477" s="46" t="s">
        <v>1194</v>
      </c>
      <c r="B477" s="47">
        <v>849</v>
      </c>
      <c r="C477" s="28" t="s">
        <v>1195</v>
      </c>
      <c r="D477" s="223">
        <v>452</v>
      </c>
      <c r="E477" s="216">
        <v>39982.199999999997</v>
      </c>
      <c r="F477" s="45">
        <v>35644.15</v>
      </c>
      <c r="G477" s="216">
        <v>46076</v>
      </c>
      <c r="H477" s="216">
        <v>47406</v>
      </c>
      <c r="I477" s="216">
        <v>44210.75</v>
      </c>
      <c r="J477" s="216">
        <v>47653.3</v>
      </c>
      <c r="K477" s="293">
        <v>44227.75</v>
      </c>
      <c r="L477" s="254">
        <v>48876.75</v>
      </c>
      <c r="M477" s="254">
        <v>49476.05</v>
      </c>
      <c r="N477" s="254">
        <v>46696.55</v>
      </c>
      <c r="O477" s="254">
        <v>45984.75</v>
      </c>
      <c r="P477" s="254">
        <v>42890.6</v>
      </c>
      <c r="Q477" s="377">
        <f>SUM(E477:P477)</f>
        <v>539124.85</v>
      </c>
      <c r="R477" s="460">
        <f>AVERAGE(E477:P477)</f>
        <v>44927.070833333302</v>
      </c>
      <c r="S477" s="309">
        <f>+R477</f>
        <v>44927.070833333302</v>
      </c>
      <c r="T477" s="125"/>
      <c r="U477" s="125"/>
      <c r="V477" s="125"/>
      <c r="W477" s="125"/>
      <c r="X477" s="125"/>
      <c r="Y477" s="125"/>
      <c r="Z477" s="125"/>
      <c r="AA477" s="125"/>
      <c r="AB477" s="125"/>
      <c r="AC477" s="125"/>
      <c r="AD477" s="125"/>
      <c r="AE477" s="125"/>
      <c r="AF477" s="125"/>
      <c r="AG477" s="125"/>
      <c r="AH477" s="125"/>
      <c r="AI477" s="126"/>
    </row>
    <row r="478" spans="1:35" ht="12.75" customHeight="1">
      <c r="A478" s="46"/>
      <c r="B478" s="47"/>
      <c r="C478" s="193" t="s">
        <v>1196</v>
      </c>
      <c r="D478" s="32"/>
      <c r="E478" s="127">
        <v>747.33</v>
      </c>
      <c r="F478" s="35">
        <v>96.62</v>
      </c>
      <c r="G478" s="277">
        <v>1661.4</v>
      </c>
      <c r="H478" s="277">
        <v>1860.9</v>
      </c>
      <c r="I478" s="277">
        <v>1381.61</v>
      </c>
      <c r="J478" s="277">
        <v>1898</v>
      </c>
      <c r="K478" s="60">
        <v>1384.16</v>
      </c>
      <c r="L478" s="60">
        <v>2081.5100000000002</v>
      </c>
      <c r="M478" s="60">
        <v>2171.41</v>
      </c>
      <c r="N478" s="60">
        <v>1754.48</v>
      </c>
      <c r="O478" s="60">
        <v>1647.71</v>
      </c>
      <c r="P478" s="62">
        <v>1183.5899999999999</v>
      </c>
      <c r="Q478" s="379">
        <f>SUM(E478:P478)</f>
        <v>17868.72</v>
      </c>
      <c r="R478" s="308">
        <f>+Q478/12</f>
        <v>1489.06</v>
      </c>
      <c r="S478" s="125"/>
      <c r="T478" s="309">
        <f>+R478</f>
        <v>1489.06</v>
      </c>
      <c r="U478" s="221">
        <f>+Q478</f>
        <v>17868.72</v>
      </c>
      <c r="V478" s="125"/>
      <c r="W478" s="221">
        <f>F478</f>
        <v>96.62</v>
      </c>
      <c r="X478" s="112">
        <f>G478</f>
        <v>1661.4</v>
      </c>
      <c r="Y478" s="112" t="s">
        <v>372</v>
      </c>
      <c r="Z478" s="112">
        <f>I478</f>
        <v>1381.61</v>
      </c>
      <c r="AA478" s="112">
        <f>J478</f>
        <v>1898</v>
      </c>
      <c r="AB478" s="112">
        <f>K478</f>
        <v>1384.16</v>
      </c>
      <c r="AC478" s="125" t="s">
        <v>372</v>
      </c>
      <c r="AD478" s="125" t="s">
        <v>372</v>
      </c>
      <c r="AE478" s="125" t="s">
        <v>372</v>
      </c>
      <c r="AF478" s="112">
        <f>O478</f>
        <v>1647.71</v>
      </c>
      <c r="AG478" s="125" t="s">
        <v>372</v>
      </c>
      <c r="AH478" s="125"/>
      <c r="AI478" s="126"/>
    </row>
    <row r="479" spans="1:35" ht="12.75" customHeight="1">
      <c r="A479" s="46"/>
      <c r="B479" s="47"/>
      <c r="C479" s="193" t="s">
        <v>1197</v>
      </c>
      <c r="D479" s="32"/>
      <c r="E479" s="118">
        <f t="shared" ref="E479:Q479" si="49">E477/$D$477</f>
        <v>88.456194690265505</v>
      </c>
      <c r="F479" s="118">
        <f t="shared" si="49"/>
        <v>78.858738938053094</v>
      </c>
      <c r="G479" s="118">
        <f t="shared" si="49"/>
        <v>101.938053097345</v>
      </c>
      <c r="H479" s="118">
        <f t="shared" si="49"/>
        <v>104.880530973451</v>
      </c>
      <c r="I479" s="118">
        <f t="shared" si="49"/>
        <v>97.811393805309706</v>
      </c>
      <c r="J479" s="118">
        <f t="shared" si="49"/>
        <v>105.427654867257</v>
      </c>
      <c r="K479" s="118">
        <f t="shared" si="49"/>
        <v>97.849004424778798</v>
      </c>
      <c r="L479" s="118">
        <f t="shared" si="49"/>
        <v>108.134402654867</v>
      </c>
      <c r="M479" s="118">
        <f t="shared" si="49"/>
        <v>109.46028761061901</v>
      </c>
      <c r="N479" s="118">
        <f t="shared" si="49"/>
        <v>103.310951327434</v>
      </c>
      <c r="O479" s="118">
        <f t="shared" si="49"/>
        <v>101.73617256637201</v>
      </c>
      <c r="P479" s="118">
        <f t="shared" si="49"/>
        <v>94.890707964601802</v>
      </c>
      <c r="Q479" s="179">
        <f t="shared" si="49"/>
        <v>1192.7540929203501</v>
      </c>
      <c r="R479" s="308">
        <f>+R477/D477</f>
        <v>99.396174410029502</v>
      </c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  <c r="AC479" s="125"/>
      <c r="AD479" s="125"/>
      <c r="AE479" s="125"/>
      <c r="AF479" s="125"/>
      <c r="AG479" s="125"/>
      <c r="AH479" s="125"/>
      <c r="AI479" s="126"/>
    </row>
    <row r="480" spans="1:35" ht="12.75" customHeight="1">
      <c r="A480" s="46"/>
      <c r="B480" s="47"/>
      <c r="C480" s="193" t="s">
        <v>1198</v>
      </c>
      <c r="D480" s="32"/>
      <c r="E480" s="186" t="s">
        <v>1199</v>
      </c>
      <c r="F480" s="186" t="s">
        <v>1200</v>
      </c>
      <c r="G480" s="186" t="s">
        <v>1200</v>
      </c>
      <c r="H480" s="186" t="s">
        <v>1201</v>
      </c>
      <c r="I480" s="186" t="s">
        <v>1201</v>
      </c>
      <c r="J480" s="186" t="s">
        <v>1201</v>
      </c>
      <c r="K480" s="186" t="s">
        <v>1202</v>
      </c>
      <c r="L480" s="186" t="s">
        <v>1203</v>
      </c>
      <c r="M480" s="186" t="s">
        <v>1203</v>
      </c>
      <c r="N480" s="144" t="s">
        <v>1203</v>
      </c>
      <c r="O480" s="144" t="s">
        <v>1203</v>
      </c>
      <c r="P480" s="144" t="s">
        <v>1204</v>
      </c>
      <c r="Q480" s="180"/>
      <c r="R480" s="308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  <c r="AD480" s="125"/>
      <c r="AE480" s="125"/>
      <c r="AF480" s="125"/>
      <c r="AG480" s="125"/>
      <c r="AH480" s="125"/>
      <c r="AI480" s="126"/>
    </row>
    <row r="481" spans="1:35" ht="12.75" customHeight="1">
      <c r="A481" s="52"/>
      <c r="B481" s="53"/>
      <c r="C481" s="194"/>
      <c r="D481" s="66"/>
      <c r="E481" s="318"/>
      <c r="F481" s="41"/>
      <c r="G481" s="318"/>
      <c r="H481" s="319" t="s">
        <v>1205</v>
      </c>
      <c r="I481" s="319" t="s">
        <v>1205</v>
      </c>
      <c r="J481" s="319" t="s">
        <v>1205</v>
      </c>
      <c r="K481" s="182"/>
      <c r="L481" s="68"/>
      <c r="M481" s="68"/>
      <c r="N481" s="289"/>
      <c r="O481" s="289"/>
      <c r="P481" s="289"/>
      <c r="Q481" s="374"/>
      <c r="R481" s="311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  <c r="AC481" s="125"/>
      <c r="AD481" s="125"/>
      <c r="AE481" s="125"/>
      <c r="AF481" s="125"/>
      <c r="AG481" s="125"/>
      <c r="AH481" s="125"/>
      <c r="AI481" s="126"/>
    </row>
    <row r="482" spans="1:35" ht="12.75" customHeight="1">
      <c r="A482" s="46" t="s">
        <v>1206</v>
      </c>
      <c r="B482" s="47">
        <v>853</v>
      </c>
      <c r="C482" s="28" t="s">
        <v>1207</v>
      </c>
      <c r="D482" s="29">
        <v>1165</v>
      </c>
      <c r="E482" s="252">
        <v>34930.300000000003</v>
      </c>
      <c r="F482" s="45">
        <v>36597.82</v>
      </c>
      <c r="G482" s="216">
        <v>42231.89</v>
      </c>
      <c r="H482" s="216">
        <v>34985.593000000001</v>
      </c>
      <c r="I482" s="216">
        <v>34297.370000000003</v>
      </c>
      <c r="J482" s="216">
        <v>30212.29</v>
      </c>
      <c r="K482" s="202">
        <v>28868.68</v>
      </c>
      <c r="L482" s="216">
        <v>31208.32</v>
      </c>
      <c r="M482" s="216">
        <v>31012.67</v>
      </c>
      <c r="N482" s="254">
        <v>30761.119999999999</v>
      </c>
      <c r="O482" s="254">
        <v>35609.949999999997</v>
      </c>
      <c r="P482" s="254">
        <v>31007.96</v>
      </c>
      <c r="Q482" s="377">
        <f>SUM(E482:P482)</f>
        <v>401723.96299999999</v>
      </c>
      <c r="R482" s="460">
        <f>AVERAGE(E482:P482)</f>
        <v>33476.9969166667</v>
      </c>
      <c r="S482" s="309">
        <f>+R482</f>
        <v>33476.9969166667</v>
      </c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  <c r="AD482" s="125"/>
      <c r="AE482" s="125"/>
      <c r="AF482" s="125"/>
      <c r="AG482" s="125"/>
      <c r="AH482" s="125"/>
      <c r="AI482" s="126"/>
    </row>
    <row r="483" spans="1:35" ht="12.75" customHeight="1">
      <c r="A483" s="46"/>
      <c r="B483" s="47"/>
      <c r="C483" s="193" t="s">
        <v>1208</v>
      </c>
      <c r="D483" s="32"/>
      <c r="E483" s="127" t="s">
        <v>372</v>
      </c>
      <c r="F483" s="35" t="s">
        <v>372</v>
      </c>
      <c r="G483" s="127" t="s">
        <v>372</v>
      </c>
      <c r="H483" s="127" t="s">
        <v>372</v>
      </c>
      <c r="I483" s="127" t="s">
        <v>372</v>
      </c>
      <c r="J483" s="127" t="s">
        <v>372</v>
      </c>
      <c r="K483" s="127" t="s">
        <v>372</v>
      </c>
      <c r="L483" s="127" t="s">
        <v>372</v>
      </c>
      <c r="M483" s="127" t="s">
        <v>372</v>
      </c>
      <c r="N483" s="60" t="s">
        <v>372</v>
      </c>
      <c r="O483" s="60" t="s">
        <v>372</v>
      </c>
      <c r="P483" s="60" t="s">
        <v>372</v>
      </c>
      <c r="Q483" s="379">
        <f>SUM(E483:P483)</f>
        <v>0</v>
      </c>
      <c r="R483" s="308">
        <f>+Q483/12</f>
        <v>0</v>
      </c>
      <c r="S483" s="125"/>
      <c r="T483" s="309">
        <f>+R483</f>
        <v>0</v>
      </c>
      <c r="U483" s="221">
        <f>+Q483</f>
        <v>0</v>
      </c>
      <c r="V483" s="125"/>
      <c r="W483" s="221" t="s">
        <v>372</v>
      </c>
      <c r="X483" s="125" t="s">
        <v>372</v>
      </c>
      <c r="Y483" s="125" t="s">
        <v>372</v>
      </c>
      <c r="Z483" s="125" t="s">
        <v>372</v>
      </c>
      <c r="AA483" s="125" t="s">
        <v>372</v>
      </c>
      <c r="AB483" s="125" t="s">
        <v>372</v>
      </c>
      <c r="AC483" s="125" t="s">
        <v>372</v>
      </c>
      <c r="AD483" s="125" t="s">
        <v>372</v>
      </c>
      <c r="AE483" s="125" t="s">
        <v>372</v>
      </c>
      <c r="AF483" s="125" t="s">
        <v>372</v>
      </c>
      <c r="AG483" s="125" t="s">
        <v>372</v>
      </c>
      <c r="AH483" s="125"/>
      <c r="AI483" s="126"/>
    </row>
    <row r="484" spans="1:35" ht="12.75" customHeight="1">
      <c r="A484" s="46"/>
      <c r="B484" s="514"/>
      <c r="C484" s="193" t="s">
        <v>1209</v>
      </c>
      <c r="D484" s="32"/>
      <c r="E484" s="118">
        <f t="shared" ref="E484:P484" si="50">E482/$D$477</f>
        <v>77.279424778761097</v>
      </c>
      <c r="F484" s="118">
        <f t="shared" si="50"/>
        <v>80.968628318584095</v>
      </c>
      <c r="G484" s="118">
        <f t="shared" si="50"/>
        <v>93.433384955752203</v>
      </c>
      <c r="H484" s="118">
        <f t="shared" si="50"/>
        <v>77.401754424778801</v>
      </c>
      <c r="I484" s="118">
        <f t="shared" si="50"/>
        <v>75.879137168141597</v>
      </c>
      <c r="J484" s="118">
        <f t="shared" si="50"/>
        <v>66.841349557522094</v>
      </c>
      <c r="K484" s="118">
        <f t="shared" si="50"/>
        <v>63.868761061946898</v>
      </c>
      <c r="L484" s="118">
        <f t="shared" si="50"/>
        <v>69.044955752212402</v>
      </c>
      <c r="M484" s="118">
        <f t="shared" si="50"/>
        <v>68.612101769911504</v>
      </c>
      <c r="N484" s="118">
        <f t="shared" si="50"/>
        <v>68.055575221238897</v>
      </c>
      <c r="O484" s="118">
        <f t="shared" si="50"/>
        <v>78.783075221238903</v>
      </c>
      <c r="P484" s="118">
        <f t="shared" si="50"/>
        <v>68.601681415929207</v>
      </c>
      <c r="Q484" s="179">
        <f>Q482/$D$482</f>
        <v>344.82743605150199</v>
      </c>
      <c r="R484" s="308">
        <f>+R482/D482</f>
        <v>28.735619670958499</v>
      </c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  <c r="AD484" s="125"/>
      <c r="AE484" s="125"/>
      <c r="AF484" s="125"/>
      <c r="AG484" s="125"/>
      <c r="AH484" s="125"/>
      <c r="AI484" s="126"/>
    </row>
    <row r="485" spans="1:35" ht="12.75" customHeight="1">
      <c r="A485" s="46"/>
      <c r="B485" s="47"/>
      <c r="C485" s="193" t="s">
        <v>1210</v>
      </c>
      <c r="D485" s="32"/>
      <c r="E485" s="277"/>
      <c r="F485" s="35"/>
      <c r="G485" s="277"/>
      <c r="H485" s="277"/>
      <c r="I485" s="277"/>
      <c r="J485" s="277"/>
      <c r="K485" s="127"/>
      <c r="L485" s="127"/>
      <c r="M485" s="277"/>
      <c r="N485" s="62"/>
      <c r="O485" s="62"/>
      <c r="P485" s="62"/>
      <c r="Q485" s="148"/>
      <c r="R485" s="310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  <c r="AC485" s="125"/>
      <c r="AD485" s="125"/>
      <c r="AE485" s="125"/>
      <c r="AF485" s="125"/>
      <c r="AG485" s="125"/>
      <c r="AH485" s="125"/>
      <c r="AI485" s="126"/>
    </row>
    <row r="486" spans="1:35" ht="12.75" customHeight="1">
      <c r="A486" s="46"/>
      <c r="B486" s="47"/>
      <c r="C486" s="193" t="s">
        <v>1211</v>
      </c>
      <c r="D486" s="32"/>
      <c r="E486" s="277"/>
      <c r="F486" s="35"/>
      <c r="G486" s="277"/>
      <c r="H486" s="277"/>
      <c r="I486" s="277"/>
      <c r="J486" s="277"/>
      <c r="K486" s="127"/>
      <c r="L486" s="277"/>
      <c r="M486" s="277"/>
      <c r="N486" s="62"/>
      <c r="O486" s="62"/>
      <c r="P486" s="62"/>
      <c r="Q486" s="148"/>
      <c r="R486" s="310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  <c r="AC486" s="125"/>
      <c r="AD486" s="125"/>
      <c r="AE486" s="125"/>
      <c r="AF486" s="125"/>
      <c r="AG486" s="125"/>
      <c r="AH486" s="125"/>
      <c r="AI486" s="126"/>
    </row>
    <row r="487" spans="1:35" ht="12.75" customHeight="1">
      <c r="A487" s="46"/>
      <c r="B487" s="47"/>
      <c r="C487" s="193" t="s">
        <v>1212</v>
      </c>
      <c r="D487" s="32"/>
      <c r="E487" s="277"/>
      <c r="F487" s="35"/>
      <c r="G487" s="277"/>
      <c r="H487" s="277"/>
      <c r="I487" s="277"/>
      <c r="J487" s="277"/>
      <c r="K487" s="127"/>
      <c r="L487" s="277"/>
      <c r="M487" s="277"/>
      <c r="N487" s="62"/>
      <c r="O487" s="62"/>
      <c r="P487" s="62"/>
      <c r="Q487" s="148"/>
      <c r="R487" s="310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  <c r="AC487" s="125"/>
      <c r="AD487" s="125"/>
      <c r="AE487" s="125"/>
      <c r="AF487" s="125"/>
      <c r="AG487" s="125"/>
      <c r="AH487" s="125"/>
      <c r="AI487" s="126"/>
    </row>
    <row r="488" spans="1:35" ht="12.75" customHeight="1">
      <c r="A488" s="315"/>
      <c r="B488" s="32"/>
      <c r="C488" s="193" t="s">
        <v>1213</v>
      </c>
      <c r="D488" s="34"/>
      <c r="E488" s="277"/>
      <c r="F488" s="35"/>
      <c r="G488" s="277"/>
      <c r="H488" s="277"/>
      <c r="I488" s="277"/>
      <c r="J488" s="277"/>
      <c r="K488" s="127"/>
      <c r="L488" s="277"/>
      <c r="M488" s="277"/>
      <c r="N488" s="62"/>
      <c r="O488" s="62"/>
      <c r="P488" s="62"/>
      <c r="Q488" s="148"/>
      <c r="R488" s="310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  <c r="AD488" s="125"/>
      <c r="AE488" s="125"/>
      <c r="AF488" s="125"/>
      <c r="AG488" s="125"/>
      <c r="AH488" s="125"/>
      <c r="AI488" s="126"/>
    </row>
    <row r="489" spans="1:35" ht="180" customHeight="1">
      <c r="A489" s="52"/>
      <c r="B489" s="515" t="s">
        <v>1214</v>
      </c>
      <c r="C489" s="194" t="s">
        <v>1215</v>
      </c>
      <c r="D489" s="66"/>
      <c r="E489" s="496"/>
      <c r="F489" s="229"/>
      <c r="G489" s="496"/>
      <c r="H489" s="496"/>
      <c r="I489" s="496"/>
      <c r="J489" s="496"/>
      <c r="K489" s="519"/>
      <c r="L489" s="496"/>
      <c r="M489" s="496"/>
      <c r="N489" s="289"/>
      <c r="O489" s="254"/>
      <c r="P489" s="68"/>
      <c r="Q489" s="374"/>
      <c r="R489" s="311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  <c r="AC489" s="125"/>
      <c r="AD489" s="125"/>
      <c r="AE489" s="125"/>
      <c r="AF489" s="125"/>
      <c r="AG489" s="125"/>
      <c r="AH489" s="125"/>
      <c r="AI489" s="126"/>
    </row>
    <row r="490" spans="1:35" ht="14.25" customHeight="1">
      <c r="A490" s="46" t="s">
        <v>1216</v>
      </c>
      <c r="B490" s="47">
        <v>765</v>
      </c>
      <c r="C490" s="612" t="s">
        <v>1217</v>
      </c>
      <c r="D490" s="495">
        <v>1981</v>
      </c>
      <c r="E490" s="240">
        <v>60847.6</v>
      </c>
      <c r="F490" s="240">
        <v>53128.1</v>
      </c>
      <c r="G490" s="240">
        <v>56128.54</v>
      </c>
      <c r="H490" s="240">
        <v>58347.01</v>
      </c>
      <c r="I490" s="240">
        <v>82047.5</v>
      </c>
      <c r="J490" s="240">
        <v>56581.07</v>
      </c>
      <c r="K490" s="240">
        <v>45187.63</v>
      </c>
      <c r="L490" s="240">
        <v>41311.410000000003</v>
      </c>
      <c r="M490" s="240">
        <v>41489.29</v>
      </c>
      <c r="N490" s="265">
        <v>42852.87</v>
      </c>
      <c r="O490" s="210"/>
      <c r="P490" s="273"/>
      <c r="Q490" s="377">
        <f>SUM(E490:P490)</f>
        <v>537921.02</v>
      </c>
      <c r="R490" s="460">
        <f>AVERAGE(E490:P490)</f>
        <v>53792.101999999999</v>
      </c>
      <c r="S490" s="309">
        <f>+R490</f>
        <v>53792.101999999999</v>
      </c>
      <c r="T490" s="125"/>
      <c r="U490" s="125"/>
      <c r="V490" s="125"/>
      <c r="W490" s="125"/>
      <c r="X490" s="125"/>
      <c r="Y490" s="125"/>
      <c r="Z490" s="125"/>
      <c r="AA490" s="125"/>
      <c r="AB490" s="125"/>
      <c r="AC490" s="125"/>
      <c r="AD490" s="125"/>
      <c r="AE490" s="125"/>
      <c r="AF490" s="125"/>
      <c r="AG490" s="125"/>
      <c r="AH490" s="125"/>
      <c r="AI490" s="126"/>
    </row>
    <row r="491" spans="1:35" ht="14.25" customHeight="1">
      <c r="A491" s="46"/>
      <c r="B491" s="47"/>
      <c r="C491" s="227" t="s">
        <v>1218</v>
      </c>
      <c r="D491" s="34"/>
      <c r="E491" s="240">
        <v>3017.14</v>
      </c>
      <c r="F491" s="240">
        <v>45.22</v>
      </c>
      <c r="G491" s="240">
        <v>494.41</v>
      </c>
      <c r="H491" s="240">
        <v>828.05</v>
      </c>
      <c r="I491" s="240">
        <v>6844.55</v>
      </c>
      <c r="J491" s="240">
        <v>563.16</v>
      </c>
      <c r="K491" s="144" t="s">
        <v>372</v>
      </c>
      <c r="L491" s="144" t="s">
        <v>372</v>
      </c>
      <c r="M491" s="144" t="s">
        <v>372</v>
      </c>
      <c r="N491" s="145" t="s">
        <v>372</v>
      </c>
      <c r="O491" s="210"/>
      <c r="P491" s="76"/>
      <c r="Q491" s="461">
        <f>SUM(E491:P491)</f>
        <v>11792.53</v>
      </c>
      <c r="R491" s="308">
        <f>Q491/11</f>
        <v>1072.04818181818</v>
      </c>
      <c r="S491" s="125"/>
      <c r="T491" s="309">
        <f>+R491</f>
        <v>1072.04818181818</v>
      </c>
      <c r="U491" s="221">
        <f>+Q491</f>
        <v>11792.53</v>
      </c>
      <c r="V491" s="125"/>
      <c r="W491" s="221">
        <f>F491</f>
        <v>45.22</v>
      </c>
      <c r="X491" s="221">
        <f>G491</f>
        <v>494.41</v>
      </c>
      <c r="Y491" s="221">
        <f>H491</f>
        <v>828.05</v>
      </c>
      <c r="Z491" s="221">
        <f>I491</f>
        <v>6844.55</v>
      </c>
      <c r="AA491" s="221">
        <f>J491</f>
        <v>563.16</v>
      </c>
      <c r="AB491" s="125" t="s">
        <v>372</v>
      </c>
      <c r="AC491" s="125" t="s">
        <v>372</v>
      </c>
      <c r="AD491" s="125" t="s">
        <v>372</v>
      </c>
      <c r="AE491" s="125" t="s">
        <v>372</v>
      </c>
      <c r="AF491" s="125" t="s">
        <v>372</v>
      </c>
      <c r="AG491" s="125" t="s">
        <v>372</v>
      </c>
      <c r="AH491" s="125"/>
      <c r="AI491" s="126"/>
    </row>
    <row r="492" spans="1:35" ht="14.25" customHeight="1">
      <c r="A492" s="46"/>
      <c r="B492" s="47"/>
      <c r="C492" s="36" t="s">
        <v>932</v>
      </c>
      <c r="D492" s="34"/>
      <c r="E492" s="118">
        <f t="shared" ref="E492:N492" si="51">E490/$D$490</f>
        <v>30.715598182735999</v>
      </c>
      <c r="F492" s="118">
        <f t="shared" si="51"/>
        <v>26.8188288743059</v>
      </c>
      <c r="G492" s="118">
        <f t="shared" si="51"/>
        <v>28.3334376577486</v>
      </c>
      <c r="H492" s="118">
        <f t="shared" si="51"/>
        <v>29.453311458859201</v>
      </c>
      <c r="I492" s="118">
        <f t="shared" si="51"/>
        <v>41.417213528520897</v>
      </c>
      <c r="J492" s="118">
        <f t="shared" si="51"/>
        <v>28.561872791519399</v>
      </c>
      <c r="K492" s="118">
        <f t="shared" si="51"/>
        <v>22.810514891469001</v>
      </c>
      <c r="L492" s="118">
        <f t="shared" si="51"/>
        <v>20.853816254417001</v>
      </c>
      <c r="M492" s="118">
        <f t="shared" si="51"/>
        <v>20.943609288238299</v>
      </c>
      <c r="N492" s="110">
        <f t="shared" si="51"/>
        <v>21.631938414941899</v>
      </c>
      <c r="O492" s="265"/>
      <c r="P492" s="38"/>
      <c r="Q492" s="180">
        <f>Q490/$D$490</f>
        <v>271.54014134275599</v>
      </c>
      <c r="R492" s="308">
        <f>+R490/D490</f>
        <v>27.154014134275599</v>
      </c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6"/>
    </row>
    <row r="493" spans="1:35" ht="14.25" customHeight="1">
      <c r="A493" s="46"/>
      <c r="B493" s="47"/>
      <c r="C493" s="36" t="s">
        <v>1219</v>
      </c>
      <c r="D493" s="34"/>
      <c r="E493" s="60" t="s">
        <v>1220</v>
      </c>
      <c r="F493" s="35" t="s">
        <v>1221</v>
      </c>
      <c r="G493" s="60" t="s">
        <v>1222</v>
      </c>
      <c r="H493" s="60" t="s">
        <v>1223</v>
      </c>
      <c r="I493" s="60" t="s">
        <v>1224</v>
      </c>
      <c r="J493" s="60" t="s">
        <v>1225</v>
      </c>
      <c r="K493" s="62"/>
      <c r="L493" s="62"/>
      <c r="M493" s="62"/>
      <c r="N493" s="62"/>
      <c r="O493" s="252"/>
      <c r="P493" s="252"/>
      <c r="Q493" s="148"/>
      <c r="R493" s="310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  <c r="AC493" s="125"/>
      <c r="AD493" s="125"/>
      <c r="AE493" s="125"/>
      <c r="AF493" s="125"/>
      <c r="AG493" s="125"/>
      <c r="AH493" s="125"/>
      <c r="AI493" s="126"/>
    </row>
    <row r="494" spans="1:35" ht="14.25" customHeight="1">
      <c r="A494" s="46"/>
      <c r="B494" s="47"/>
      <c r="C494" s="193" t="s">
        <v>938</v>
      </c>
      <c r="D494" s="34"/>
      <c r="E494" s="62"/>
      <c r="F494" s="35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148"/>
      <c r="R494" s="310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  <c r="AC494" s="125"/>
      <c r="AD494" s="125"/>
      <c r="AE494" s="125"/>
      <c r="AF494" s="125"/>
      <c r="AG494" s="125"/>
      <c r="AH494" s="125"/>
      <c r="AI494" s="126"/>
    </row>
    <row r="495" spans="1:35" ht="104.25" customHeight="1">
      <c r="A495" s="52"/>
      <c r="B495" s="170"/>
      <c r="C495" s="194" t="s">
        <v>1226</v>
      </c>
      <c r="D495" s="40"/>
      <c r="E495" s="289"/>
      <c r="F495" s="229"/>
      <c r="G495" s="289"/>
      <c r="H495" s="68"/>
      <c r="I495" s="68"/>
      <c r="J495" s="68"/>
      <c r="K495" s="68"/>
      <c r="L495" s="68"/>
      <c r="M495" s="68"/>
      <c r="N495" s="68"/>
      <c r="O495" s="68"/>
      <c r="P495" s="68"/>
      <c r="Q495" s="374"/>
      <c r="R495" s="311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  <c r="AC495" s="125"/>
      <c r="AD495" s="125"/>
      <c r="AE495" s="125"/>
      <c r="AF495" s="125"/>
      <c r="AG495" s="125"/>
      <c r="AH495" s="125"/>
      <c r="AI495" s="126"/>
    </row>
    <row r="496" spans="1:35" ht="12.75" customHeight="1">
      <c r="A496" s="46" t="s">
        <v>1227</v>
      </c>
      <c r="B496" s="47">
        <v>214</v>
      </c>
      <c r="C496" s="231" t="s">
        <v>1228</v>
      </c>
      <c r="D496" s="58">
        <v>161</v>
      </c>
      <c r="E496" s="252">
        <v>9542.6</v>
      </c>
      <c r="F496" s="252">
        <v>9533.6299999999992</v>
      </c>
      <c r="G496" s="274">
        <v>6601.53</v>
      </c>
      <c r="H496" s="217">
        <v>4999.84</v>
      </c>
      <c r="I496" s="216">
        <v>2284.1799999999998</v>
      </c>
      <c r="J496" s="613"/>
      <c r="K496" s="112"/>
      <c r="L496" s="112"/>
      <c r="M496" s="112"/>
      <c r="N496" s="112"/>
      <c r="O496" s="112"/>
      <c r="P496" s="59"/>
      <c r="Q496" s="377">
        <f>SUM(E496:P496)</f>
        <v>32961.78</v>
      </c>
      <c r="R496" s="460">
        <v>0</v>
      </c>
      <c r="S496" s="309">
        <f>+R496</f>
        <v>0</v>
      </c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  <c r="AD496" s="125"/>
      <c r="AE496" s="125"/>
      <c r="AF496" s="125"/>
      <c r="AG496" s="125"/>
      <c r="AH496" s="125"/>
      <c r="AI496" s="126"/>
    </row>
    <row r="497" spans="1:35" ht="12.75" customHeight="1">
      <c r="A497" s="46"/>
      <c r="B497" s="47"/>
      <c r="C497" s="192" t="s">
        <v>1229</v>
      </c>
      <c r="D497" s="34"/>
      <c r="E497" s="60">
        <v>115.26</v>
      </c>
      <c r="F497" s="60">
        <v>114.36</v>
      </c>
      <c r="G497" s="113" t="s">
        <v>372</v>
      </c>
      <c r="H497" s="128" t="s">
        <v>372</v>
      </c>
      <c r="I497" s="127" t="s">
        <v>372</v>
      </c>
      <c r="J497" s="263"/>
      <c r="K497" s="263"/>
      <c r="L497" s="263"/>
      <c r="M497" s="263"/>
      <c r="N497" s="263"/>
      <c r="O497" s="263"/>
      <c r="P497" s="262"/>
      <c r="Q497" s="379">
        <f>SUM(E497:P497)</f>
        <v>229.62</v>
      </c>
      <c r="R497" s="308">
        <f>+Q497/5</f>
        <v>45.923999999999999</v>
      </c>
      <c r="S497" s="125"/>
      <c r="T497" s="309">
        <f>+R497</f>
        <v>45.923999999999999</v>
      </c>
      <c r="U497" s="221">
        <f>+Q497</f>
        <v>229.62</v>
      </c>
      <c r="V497" s="125"/>
      <c r="W497" s="221" t="s">
        <v>372</v>
      </c>
      <c r="X497" s="125" t="s">
        <v>372</v>
      </c>
      <c r="Y497" s="125" t="s">
        <v>372</v>
      </c>
      <c r="Z497" s="125" t="s">
        <v>372</v>
      </c>
      <c r="AA497" s="125" t="s">
        <v>372</v>
      </c>
      <c r="AB497" s="125" t="s">
        <v>372</v>
      </c>
      <c r="AC497" s="125" t="s">
        <v>372</v>
      </c>
      <c r="AD497" s="125" t="s">
        <v>372</v>
      </c>
      <c r="AE497" s="125" t="s">
        <v>372</v>
      </c>
      <c r="AF497" s="125" t="s">
        <v>372</v>
      </c>
      <c r="AG497" s="125" t="s">
        <v>372</v>
      </c>
      <c r="AH497" s="125"/>
      <c r="AI497" s="126"/>
    </row>
    <row r="498" spans="1:35" ht="12.75" customHeight="1">
      <c r="A498" s="46"/>
      <c r="B498" s="47"/>
      <c r="C498" s="193" t="s">
        <v>685</v>
      </c>
      <c r="D498" s="34"/>
      <c r="E498" s="37">
        <f>E496/$D$496</f>
        <v>59.270807453416197</v>
      </c>
      <c r="F498" s="37">
        <f>F496/$D$496</f>
        <v>59.215093167701902</v>
      </c>
      <c r="G498" s="105">
        <f>G496/$D$496</f>
        <v>41.003291925465803</v>
      </c>
      <c r="H498" s="118">
        <f>H496/$D$496</f>
        <v>31.054906832298101</v>
      </c>
      <c r="I498" s="118">
        <f>I496/$D$496</f>
        <v>14.187453416149101</v>
      </c>
      <c r="J498" s="106"/>
      <c r="K498" s="106"/>
      <c r="L498" s="106"/>
      <c r="M498" s="106"/>
      <c r="N498" s="106"/>
      <c r="O498" s="106"/>
      <c r="P498" s="38"/>
      <c r="Q498" s="179">
        <f>Q496/$D$496</f>
        <v>204.73155279503101</v>
      </c>
      <c r="R498" s="308">
        <f>+R496/D496</f>
        <v>0</v>
      </c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125"/>
      <c r="AF498" s="125"/>
      <c r="AG498" s="125"/>
      <c r="AH498" s="125"/>
      <c r="AI498" s="126"/>
    </row>
    <row r="499" spans="1:35" ht="12.75" customHeight="1">
      <c r="A499" s="46"/>
      <c r="B499" s="47"/>
      <c r="C499" s="193" t="s">
        <v>1230</v>
      </c>
      <c r="D499" s="34"/>
      <c r="E499" s="505" t="s">
        <v>1231</v>
      </c>
      <c r="F499" s="76" t="s">
        <v>1231</v>
      </c>
      <c r="G499" s="60"/>
      <c r="H499" s="254"/>
      <c r="I499" s="254"/>
      <c r="J499" s="505"/>
      <c r="K499" s="254"/>
      <c r="L499" s="254"/>
      <c r="M499" s="254"/>
      <c r="N499" s="254"/>
      <c r="O499" s="254"/>
      <c r="P499" s="254"/>
      <c r="Q499" s="375"/>
      <c r="R499" s="466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  <c r="AE499" s="125"/>
      <c r="AF499" s="125"/>
      <c r="AG499" s="125"/>
      <c r="AH499" s="125"/>
      <c r="AI499" s="126"/>
    </row>
    <row r="500" spans="1:35" ht="12.75" customHeight="1">
      <c r="A500" s="46"/>
      <c r="B500" s="47"/>
      <c r="C500" s="192" t="s">
        <v>1232</v>
      </c>
      <c r="D500" s="34"/>
      <c r="E500" s="62"/>
      <c r="F500" s="144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148"/>
      <c r="R500" s="310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  <c r="AD500" s="125"/>
      <c r="AE500" s="125"/>
      <c r="AF500" s="125"/>
      <c r="AG500" s="125"/>
      <c r="AH500" s="125"/>
      <c r="AI500" s="126"/>
    </row>
    <row r="501" spans="1:35" ht="118.5" customHeight="1">
      <c r="A501" s="39"/>
      <c r="B501" s="170"/>
      <c r="C501" s="194" t="s">
        <v>1233</v>
      </c>
      <c r="D501" s="40"/>
      <c r="E501" s="68"/>
      <c r="F501" s="189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305"/>
      <c r="R501" s="306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  <c r="AC501" s="125"/>
      <c r="AD501" s="125"/>
      <c r="AE501" s="125"/>
      <c r="AF501" s="125"/>
      <c r="AG501" s="125"/>
      <c r="AH501" s="125"/>
      <c r="AI501" s="126"/>
    </row>
    <row r="502" spans="1:35" ht="12.75" customHeight="1">
      <c r="A502" s="46" t="s">
        <v>387</v>
      </c>
      <c r="B502" s="47">
        <v>159</v>
      </c>
      <c r="C502" s="71" t="s">
        <v>388</v>
      </c>
      <c r="D502" s="89">
        <v>1025</v>
      </c>
      <c r="E502" s="45">
        <v>431933.36</v>
      </c>
      <c r="F502" s="179">
        <v>422212.93</v>
      </c>
      <c r="G502" s="45">
        <v>454396.15</v>
      </c>
      <c r="H502" s="45">
        <v>475047.59</v>
      </c>
      <c r="I502" s="45">
        <v>567969.53</v>
      </c>
      <c r="J502" s="45">
        <v>600944.86</v>
      </c>
      <c r="K502" s="45">
        <v>502458.66</v>
      </c>
      <c r="L502" s="45">
        <v>457570.57</v>
      </c>
      <c r="M502" s="45">
        <v>657245.88</v>
      </c>
      <c r="N502" s="45">
        <v>655602.86</v>
      </c>
      <c r="O502" s="45">
        <v>587610.55000000005</v>
      </c>
      <c r="P502" s="45">
        <v>709739.59</v>
      </c>
      <c r="Q502" s="280">
        <f>SUM(E502:P502)</f>
        <v>6522732.5300000003</v>
      </c>
      <c r="R502" s="460">
        <f>AVERAGE(E502:P502)</f>
        <v>543561.04416666704</v>
      </c>
      <c r="S502" s="309">
        <f>+R502</f>
        <v>543561.04416666704</v>
      </c>
      <c r="T502" s="125"/>
      <c r="U502" s="125"/>
      <c r="V502" s="125"/>
      <c r="W502" s="125"/>
      <c r="X502" s="125"/>
      <c r="Y502" s="125"/>
      <c r="Z502" s="125"/>
      <c r="AA502" s="125"/>
      <c r="AB502" s="125"/>
      <c r="AC502" s="125"/>
      <c r="AD502" s="125"/>
      <c r="AE502" s="125"/>
      <c r="AF502" s="125"/>
      <c r="AG502" s="125"/>
      <c r="AH502" s="125"/>
      <c r="AI502" s="475">
        <f>SUM(L502:P502)</f>
        <v>3067769.45</v>
      </c>
    </row>
    <row r="503" spans="1:35" ht="12.75" customHeight="1">
      <c r="A503" s="46"/>
      <c r="B503" s="47"/>
      <c r="C503" s="73" t="s">
        <v>1234</v>
      </c>
      <c r="D503" s="74"/>
      <c r="E503" s="180" t="s">
        <v>372</v>
      </c>
      <c r="F503" s="180" t="s">
        <v>372</v>
      </c>
      <c r="G503" s="180" t="s">
        <v>372</v>
      </c>
      <c r="H503" s="180" t="s">
        <v>372</v>
      </c>
      <c r="I503" s="180" t="s">
        <v>372</v>
      </c>
      <c r="J503" s="180" t="s">
        <v>372</v>
      </c>
      <c r="K503" s="35" t="s">
        <v>372</v>
      </c>
      <c r="L503" s="35" t="s">
        <v>372</v>
      </c>
      <c r="M503" s="35" t="s">
        <v>372</v>
      </c>
      <c r="N503" s="35" t="s">
        <v>372</v>
      </c>
      <c r="O503" s="35" t="s">
        <v>372</v>
      </c>
      <c r="P503" s="35" t="s">
        <v>372</v>
      </c>
      <c r="Q503" s="148">
        <f>SUM(E503:P503)</f>
        <v>0</v>
      </c>
      <c r="R503" s="460">
        <f>+Q503/12</f>
        <v>0</v>
      </c>
      <c r="S503" s="125"/>
      <c r="T503" s="309">
        <f>+R503</f>
        <v>0</v>
      </c>
      <c r="U503" s="221">
        <f>+Q503</f>
        <v>0</v>
      </c>
      <c r="V503" s="125"/>
      <c r="W503" s="221" t="s">
        <v>372</v>
      </c>
      <c r="X503" s="125" t="s">
        <v>372</v>
      </c>
      <c r="Y503" s="125" t="s">
        <v>372</v>
      </c>
      <c r="Z503" s="125" t="s">
        <v>372</v>
      </c>
      <c r="AA503" s="125" t="s">
        <v>372</v>
      </c>
      <c r="AB503" s="125" t="s">
        <v>372</v>
      </c>
      <c r="AC503" s="125" t="s">
        <v>372</v>
      </c>
      <c r="AD503" s="125" t="s">
        <v>372</v>
      </c>
      <c r="AE503" s="125" t="s">
        <v>372</v>
      </c>
      <c r="AF503" s="125" t="s">
        <v>372</v>
      </c>
      <c r="AG503" s="125" t="s">
        <v>372</v>
      </c>
      <c r="AH503" s="125"/>
      <c r="AI503" s="475">
        <f>SUM(L503:P503)</f>
        <v>0</v>
      </c>
    </row>
    <row r="504" spans="1:35" ht="12.75" customHeight="1">
      <c r="A504" s="46"/>
      <c r="B504" s="47"/>
      <c r="C504" s="36" t="s">
        <v>1235</v>
      </c>
      <c r="D504" s="34"/>
      <c r="E504" s="37">
        <f t="shared" ref="E504:Q504" si="52">E502/$D$502</f>
        <v>421.39839999999998</v>
      </c>
      <c r="F504" s="37">
        <f t="shared" si="52"/>
        <v>411.91505365853698</v>
      </c>
      <c r="G504" s="37">
        <f t="shared" si="52"/>
        <v>443.31331707317099</v>
      </c>
      <c r="H504" s="37">
        <f t="shared" si="52"/>
        <v>463.461063414634</v>
      </c>
      <c r="I504" s="37">
        <f t="shared" si="52"/>
        <v>554.116614634146</v>
      </c>
      <c r="J504" s="37">
        <f t="shared" si="52"/>
        <v>586.28766829268295</v>
      </c>
      <c r="K504" s="37">
        <f t="shared" si="52"/>
        <v>490.20357073170698</v>
      </c>
      <c r="L504" s="37">
        <f t="shared" si="52"/>
        <v>446.410312195122</v>
      </c>
      <c r="M504" s="37">
        <f t="shared" si="52"/>
        <v>641.21549268292699</v>
      </c>
      <c r="N504" s="37">
        <f t="shared" si="52"/>
        <v>639.61254634146303</v>
      </c>
      <c r="O504" s="37">
        <f t="shared" si="52"/>
        <v>573.27858536585404</v>
      </c>
      <c r="P504" s="37">
        <f t="shared" si="52"/>
        <v>692.42886829268298</v>
      </c>
      <c r="Q504" s="179">
        <f t="shared" si="52"/>
        <v>6363.6414926829302</v>
      </c>
      <c r="R504" s="308">
        <f>+R502/D502</f>
        <v>530.30345772357703</v>
      </c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  <c r="AD504" s="125"/>
      <c r="AE504" s="125"/>
      <c r="AF504" s="125"/>
      <c r="AG504" s="125"/>
      <c r="AH504" s="125"/>
      <c r="AI504" s="475">
        <f>SUM(L504:P504)</f>
        <v>2992.9458048780498</v>
      </c>
    </row>
    <row r="505" spans="1:35" ht="12.75" customHeight="1">
      <c r="A505" s="46"/>
      <c r="B505" s="47"/>
      <c r="C505" s="36" t="s">
        <v>1236</v>
      </c>
      <c r="D505" s="34"/>
      <c r="E505" s="184"/>
      <c r="F505" s="186"/>
      <c r="G505" s="287"/>
      <c r="H505" s="320"/>
      <c r="I505" s="287"/>
      <c r="J505" s="287"/>
      <c r="K505" s="287"/>
      <c r="L505" s="287"/>
      <c r="M505" s="287"/>
      <c r="N505" s="287"/>
      <c r="O505" s="287"/>
      <c r="P505" s="287"/>
      <c r="Q505" s="326"/>
      <c r="R505" s="466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  <c r="AC505" s="125"/>
      <c r="AD505" s="125"/>
      <c r="AE505" s="125"/>
      <c r="AF505" s="125"/>
      <c r="AG505" s="125"/>
      <c r="AH505" s="125"/>
      <c r="AI505" s="126"/>
    </row>
    <row r="506" spans="1:35" ht="12.75" customHeight="1">
      <c r="A506" s="46"/>
      <c r="B506" s="47"/>
      <c r="C506" s="36" t="s">
        <v>1237</v>
      </c>
      <c r="D506" s="34"/>
      <c r="E506" s="209"/>
      <c r="F506" s="186"/>
      <c r="G506" s="287"/>
      <c r="H506" s="320"/>
      <c r="I506" s="287"/>
      <c r="J506" s="287"/>
      <c r="K506" s="287"/>
      <c r="L506" s="287"/>
      <c r="M506" s="287"/>
      <c r="N506" s="287"/>
      <c r="O506" s="287"/>
      <c r="P506" s="287"/>
      <c r="Q506" s="326"/>
      <c r="R506" s="466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125"/>
      <c r="AF506" s="125"/>
      <c r="AG506" s="125"/>
      <c r="AH506" s="125"/>
      <c r="AI506" s="126"/>
    </row>
    <row r="507" spans="1:35" ht="12.75" customHeight="1">
      <c r="A507" s="46"/>
      <c r="B507" s="47"/>
      <c r="C507" s="36" t="s">
        <v>1238</v>
      </c>
      <c r="D507" s="34"/>
      <c r="E507" s="209"/>
      <c r="F507" s="186"/>
      <c r="G507" s="287"/>
      <c r="H507" s="320"/>
      <c r="I507" s="287"/>
      <c r="J507" s="287"/>
      <c r="K507" s="287"/>
      <c r="L507" s="287"/>
      <c r="M507" s="287"/>
      <c r="N507" s="287"/>
      <c r="O507" s="287"/>
      <c r="P507" s="287"/>
      <c r="Q507" s="326"/>
      <c r="R507" s="466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  <c r="AC507" s="125"/>
      <c r="AD507" s="125"/>
      <c r="AE507" s="125"/>
      <c r="AF507" s="125"/>
      <c r="AG507" s="125"/>
      <c r="AH507" s="125"/>
      <c r="AI507" s="126"/>
    </row>
    <row r="508" spans="1:35" ht="12.75" customHeight="1">
      <c r="A508" s="46"/>
      <c r="B508" s="47"/>
      <c r="C508" s="36" t="s">
        <v>1239</v>
      </c>
      <c r="D508" s="34"/>
      <c r="E508" s="209"/>
      <c r="F508" s="186"/>
      <c r="G508" s="287"/>
      <c r="H508" s="320"/>
      <c r="I508" s="287"/>
      <c r="J508" s="287"/>
      <c r="K508" s="287"/>
      <c r="L508" s="287"/>
      <c r="M508" s="287"/>
      <c r="N508" s="287"/>
      <c r="O508" s="287"/>
      <c r="P508" s="287"/>
      <c r="Q508" s="326"/>
      <c r="R508" s="466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  <c r="AD508" s="125"/>
      <c r="AE508" s="125"/>
      <c r="AF508" s="125"/>
      <c r="AG508" s="125"/>
      <c r="AH508" s="125"/>
      <c r="AI508" s="126"/>
    </row>
    <row r="509" spans="1:35" ht="12.75" customHeight="1">
      <c r="A509" s="46"/>
      <c r="B509" s="47"/>
      <c r="C509" s="36" t="s">
        <v>1240</v>
      </c>
      <c r="D509" s="34"/>
      <c r="E509" s="209"/>
      <c r="F509" s="186"/>
      <c r="G509" s="287"/>
      <c r="H509" s="320"/>
      <c r="I509" s="287"/>
      <c r="J509" s="287"/>
      <c r="K509" s="287"/>
      <c r="L509" s="287"/>
      <c r="M509" s="287"/>
      <c r="N509" s="287"/>
      <c r="O509" s="287"/>
      <c r="P509" s="287"/>
      <c r="Q509" s="326"/>
      <c r="R509" s="466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  <c r="AD509" s="125"/>
      <c r="AE509" s="125"/>
      <c r="AF509" s="125"/>
      <c r="AG509" s="125"/>
      <c r="AH509" s="125"/>
      <c r="AI509" s="126"/>
    </row>
    <row r="510" spans="1:35" ht="12.75" customHeight="1">
      <c r="A510" s="46"/>
      <c r="B510" s="47"/>
      <c r="C510" s="36" t="s">
        <v>1241</v>
      </c>
      <c r="D510" s="34"/>
      <c r="E510" s="209"/>
      <c r="F510" s="186"/>
      <c r="G510" s="287"/>
      <c r="H510" s="320"/>
      <c r="I510" s="287"/>
      <c r="J510" s="287"/>
      <c r="K510" s="287"/>
      <c r="L510" s="287"/>
      <c r="M510" s="287"/>
      <c r="N510" s="287"/>
      <c r="O510" s="287"/>
      <c r="P510" s="287"/>
      <c r="Q510" s="326"/>
      <c r="R510" s="466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  <c r="AC510" s="125"/>
      <c r="AD510" s="125"/>
      <c r="AE510" s="125"/>
      <c r="AF510" s="125"/>
      <c r="AG510" s="125"/>
      <c r="AH510" s="125"/>
      <c r="AI510" s="126"/>
    </row>
    <row r="511" spans="1:35" ht="12.75" customHeight="1">
      <c r="A511" s="52"/>
      <c r="B511" s="53"/>
      <c r="C511" s="222"/>
      <c r="D511" s="40"/>
      <c r="E511" s="107"/>
      <c r="F511" s="189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05"/>
      <c r="R511" s="306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  <c r="AC511" s="125"/>
      <c r="AD511" s="125"/>
      <c r="AE511" s="125"/>
      <c r="AF511" s="125"/>
      <c r="AG511" s="125"/>
      <c r="AH511" s="125"/>
      <c r="AI511" s="126"/>
    </row>
    <row r="512" spans="1:35" ht="12.75" customHeight="1">
      <c r="A512" s="46" t="s">
        <v>1242</v>
      </c>
      <c r="B512" s="47">
        <v>705</v>
      </c>
      <c r="C512" s="196" t="s">
        <v>1243</v>
      </c>
      <c r="D512" s="29">
        <v>1394</v>
      </c>
      <c r="E512" s="179">
        <v>102273.95</v>
      </c>
      <c r="F512" s="179">
        <v>45550.5</v>
      </c>
      <c r="G512" s="179">
        <v>48648.65</v>
      </c>
      <c r="H512" s="178">
        <v>76055.5</v>
      </c>
      <c r="I512" s="45">
        <v>71408.7</v>
      </c>
      <c r="J512" s="45">
        <v>60066.15</v>
      </c>
      <c r="K512" s="45">
        <v>56100.9</v>
      </c>
      <c r="L512" s="45">
        <v>43474.15</v>
      </c>
      <c r="M512" s="45">
        <v>45211.199999999997</v>
      </c>
      <c r="N512" s="45"/>
      <c r="O512" s="45"/>
      <c r="P512" s="45"/>
      <c r="Q512" s="492">
        <f>SUM(E512:P512)</f>
        <v>548789.69999999995</v>
      </c>
      <c r="R512" s="460">
        <v>0</v>
      </c>
      <c r="S512" s="309">
        <f>+R512</f>
        <v>0</v>
      </c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  <c r="AD512" s="125"/>
      <c r="AE512" s="125"/>
      <c r="AF512" s="125"/>
      <c r="AG512" s="125"/>
      <c r="AH512" s="125"/>
      <c r="AI512" s="126"/>
    </row>
    <row r="513" spans="1:35" ht="12.75" customHeight="1">
      <c r="A513" s="46"/>
      <c r="B513" s="47"/>
      <c r="C513" s="73" t="s">
        <v>1244</v>
      </c>
      <c r="D513" s="34"/>
      <c r="E513" s="516">
        <v>469.4</v>
      </c>
      <c r="F513" s="516" t="s">
        <v>372</v>
      </c>
      <c r="G513" s="516" t="s">
        <v>372</v>
      </c>
      <c r="H513" s="517" t="s">
        <v>372</v>
      </c>
      <c r="I513" s="520" t="s">
        <v>372</v>
      </c>
      <c r="J513" s="520" t="s">
        <v>372</v>
      </c>
      <c r="K513" s="520" t="s">
        <v>372</v>
      </c>
      <c r="L513" s="520" t="s">
        <v>372</v>
      </c>
      <c r="M513" s="520" t="s">
        <v>372</v>
      </c>
      <c r="N513" s="520"/>
      <c r="O513" s="35"/>
      <c r="P513" s="35"/>
      <c r="Q513" s="379">
        <f>SUM(E513:P513)</f>
        <v>469.4</v>
      </c>
      <c r="R513" s="460">
        <f>+Q513/12</f>
        <v>39.116666666666703</v>
      </c>
      <c r="S513" s="125"/>
      <c r="T513" s="309">
        <f>+R513</f>
        <v>39.116666666666703</v>
      </c>
      <c r="U513" s="221">
        <f>+Q513</f>
        <v>469.4</v>
      </c>
      <c r="V513" s="125"/>
      <c r="W513" s="221" t="s">
        <v>372</v>
      </c>
      <c r="X513" s="125" t="s">
        <v>372</v>
      </c>
      <c r="Y513" s="125" t="s">
        <v>372</v>
      </c>
      <c r="Z513" s="125" t="s">
        <v>372</v>
      </c>
      <c r="AA513" s="125" t="s">
        <v>372</v>
      </c>
      <c r="AB513" s="125" t="s">
        <v>372</v>
      </c>
      <c r="AC513" s="125" t="s">
        <v>372</v>
      </c>
      <c r="AD513" s="125" t="s">
        <v>372</v>
      </c>
      <c r="AE513" s="125" t="s">
        <v>372</v>
      </c>
      <c r="AF513" s="125" t="s">
        <v>372</v>
      </c>
      <c r="AG513" s="125" t="s">
        <v>372</v>
      </c>
      <c r="AH513" s="125"/>
      <c r="AI513" s="126"/>
    </row>
    <row r="514" spans="1:35" ht="12.75" customHeight="1">
      <c r="A514" s="46"/>
      <c r="B514" s="47"/>
      <c r="C514" s="36" t="s">
        <v>1136</v>
      </c>
      <c r="D514" s="34"/>
      <c r="E514" s="37">
        <f t="shared" ref="E514:Q514" si="53">E512/$D$512</f>
        <v>73.367252510760395</v>
      </c>
      <c r="F514" s="37">
        <f t="shared" si="53"/>
        <v>32.676111908177901</v>
      </c>
      <c r="G514" s="37">
        <f t="shared" si="53"/>
        <v>34.898601147776198</v>
      </c>
      <c r="H514" s="105">
        <f t="shared" si="53"/>
        <v>54.559182209469199</v>
      </c>
      <c r="I514" s="105">
        <f t="shared" si="53"/>
        <v>51.225753228120503</v>
      </c>
      <c r="J514" s="105">
        <f t="shared" si="53"/>
        <v>43.089060258249603</v>
      </c>
      <c r="K514" s="105">
        <f t="shared" si="53"/>
        <v>40.244548063127702</v>
      </c>
      <c r="L514" s="105">
        <f t="shared" si="53"/>
        <v>31.186621233859402</v>
      </c>
      <c r="M514" s="105">
        <f t="shared" si="53"/>
        <v>32.432711621233899</v>
      </c>
      <c r="N514" s="105">
        <f t="shared" si="53"/>
        <v>0</v>
      </c>
      <c r="O514" s="105">
        <f t="shared" si="53"/>
        <v>0</v>
      </c>
      <c r="P514" s="105">
        <f t="shared" si="53"/>
        <v>0</v>
      </c>
      <c r="Q514" s="35">
        <f t="shared" si="53"/>
        <v>393.67984218077498</v>
      </c>
      <c r="R514" s="308">
        <f>+R512/D512</f>
        <v>0</v>
      </c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  <c r="AC514" s="125"/>
      <c r="AD514" s="125"/>
      <c r="AE514" s="125"/>
      <c r="AF514" s="125"/>
      <c r="AG514" s="125"/>
      <c r="AH514" s="125"/>
      <c r="AI514" s="126"/>
    </row>
    <row r="515" spans="1:35" ht="12.75" customHeight="1">
      <c r="A515" s="46"/>
      <c r="B515" s="47"/>
      <c r="C515" s="36" t="s">
        <v>1245</v>
      </c>
      <c r="D515" s="34"/>
      <c r="E515" s="35" t="s">
        <v>1246</v>
      </c>
      <c r="F515" s="144"/>
      <c r="G515" s="35"/>
      <c r="H515" s="35"/>
      <c r="I515" s="45"/>
      <c r="J515" s="45"/>
      <c r="K515" s="45"/>
      <c r="L515" s="45"/>
      <c r="M515" s="45"/>
      <c r="N515" s="45"/>
      <c r="O515" s="45"/>
      <c r="P515" s="45"/>
      <c r="Q515" s="148"/>
      <c r="R515" s="466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  <c r="AC515" s="125"/>
      <c r="AD515" s="125"/>
      <c r="AE515" s="125"/>
      <c r="AF515" s="125"/>
      <c r="AG515" s="125"/>
      <c r="AH515" s="125"/>
      <c r="AI515" s="126"/>
    </row>
    <row r="516" spans="1:35" ht="12.75" customHeight="1">
      <c r="A516" s="46"/>
      <c r="B516" s="47"/>
      <c r="C516" s="36" t="s">
        <v>1247</v>
      </c>
      <c r="D516" s="34"/>
      <c r="E516" s="35"/>
      <c r="F516" s="144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148"/>
      <c r="R516" s="466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6"/>
    </row>
    <row r="517" spans="1:35" ht="52.5" customHeight="1">
      <c r="A517" s="52"/>
      <c r="B517" s="53"/>
      <c r="C517" s="67" t="s">
        <v>1248</v>
      </c>
      <c r="D517" s="40"/>
      <c r="E517" s="111"/>
      <c r="F517" s="249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74"/>
      <c r="R517" s="306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  <c r="AC517" s="125"/>
      <c r="AD517" s="125"/>
      <c r="AE517" s="125"/>
      <c r="AF517" s="125"/>
      <c r="AG517" s="125"/>
      <c r="AH517" s="125"/>
      <c r="AI517" s="126"/>
    </row>
    <row r="518" spans="1:35" ht="12.75" customHeight="1">
      <c r="A518" s="46" t="s">
        <v>1249</v>
      </c>
      <c r="B518" s="47">
        <v>448</v>
      </c>
      <c r="C518" s="612" t="s">
        <v>1250</v>
      </c>
      <c r="D518" s="89">
        <v>592</v>
      </c>
      <c r="E518" s="294">
        <v>110662.95</v>
      </c>
      <c r="F518" s="373">
        <v>20521.95</v>
      </c>
      <c r="G518" s="448"/>
      <c r="H518" s="263"/>
      <c r="I518" s="263"/>
      <c r="J518" s="263"/>
      <c r="K518" s="112"/>
      <c r="L518" s="112"/>
      <c r="M518" s="112"/>
      <c r="N518" s="112"/>
      <c r="O518" s="112"/>
      <c r="P518" s="59"/>
      <c r="Q518" s="377">
        <f>SUM(E518:P518)</f>
        <v>131184.9</v>
      </c>
      <c r="R518" s="460">
        <f>AVERAGE(E518:P518)</f>
        <v>65592.45</v>
      </c>
      <c r="S518" s="309">
        <f>+R518</f>
        <v>65592.45</v>
      </c>
      <c r="T518" s="125"/>
      <c r="U518" s="125"/>
      <c r="V518" s="125"/>
      <c r="W518" s="125"/>
      <c r="X518" s="125"/>
      <c r="Y518" s="125"/>
      <c r="Z518" s="125"/>
      <c r="AA518" s="125"/>
      <c r="AB518" s="125"/>
      <c r="AC518" s="125"/>
      <c r="AD518" s="125"/>
      <c r="AE518" s="125"/>
      <c r="AF518" s="125"/>
      <c r="AG518" s="125"/>
      <c r="AH518" s="125"/>
      <c r="AI518" s="126"/>
    </row>
    <row r="519" spans="1:35" ht="12.75" customHeight="1">
      <c r="A519" s="46"/>
      <c r="B519" s="47"/>
      <c r="C519" s="33" t="s">
        <v>1251</v>
      </c>
      <c r="D519" s="74"/>
      <c r="E519" s="60">
        <v>1826.41</v>
      </c>
      <c r="F519" s="106" t="s">
        <v>372</v>
      </c>
      <c r="G519" s="448"/>
      <c r="H519" s="263"/>
      <c r="I519" s="263"/>
      <c r="J519" s="263"/>
      <c r="K519" s="263"/>
      <c r="L519" s="263"/>
      <c r="M519" s="263"/>
      <c r="N519" s="263"/>
      <c r="O519" s="263"/>
      <c r="P519" s="59"/>
      <c r="Q519" s="379">
        <f>SUM(E519:P519)</f>
        <v>1826.41</v>
      </c>
      <c r="R519" s="308">
        <f>+Q519/2</f>
        <v>913.20500000000004</v>
      </c>
      <c r="S519" s="125"/>
      <c r="T519" s="309">
        <f>+R519</f>
        <v>913.20500000000004</v>
      </c>
      <c r="U519" s="221">
        <f>+Q519</f>
        <v>1826.41</v>
      </c>
      <c r="V519" s="125"/>
      <c r="W519" s="221" t="s">
        <v>372</v>
      </c>
      <c r="X519" s="125" t="s">
        <v>372</v>
      </c>
      <c r="Y519" s="125" t="s">
        <v>372</v>
      </c>
      <c r="Z519" s="125" t="s">
        <v>372</v>
      </c>
      <c r="AA519" s="125" t="s">
        <v>372</v>
      </c>
      <c r="AB519" s="125" t="s">
        <v>372</v>
      </c>
      <c r="AC519" s="125" t="s">
        <v>372</v>
      </c>
      <c r="AD519" s="125" t="s">
        <v>372</v>
      </c>
      <c r="AE519" s="125" t="s">
        <v>372</v>
      </c>
      <c r="AF519" s="125" t="s">
        <v>372</v>
      </c>
      <c r="AG519" s="125" t="s">
        <v>372</v>
      </c>
      <c r="AH519" s="125"/>
      <c r="AI519" s="126"/>
    </row>
    <row r="520" spans="1:35" ht="12.75" customHeight="1">
      <c r="A520" s="31"/>
      <c r="B520" s="32"/>
      <c r="C520" s="36" t="s">
        <v>1136</v>
      </c>
      <c r="D520" s="34"/>
      <c r="E520" s="37">
        <f>E518/$D$518</f>
        <v>186.930658783784</v>
      </c>
      <c r="F520" s="110">
        <f>F518/$D$518</f>
        <v>34.665456081081103</v>
      </c>
      <c r="G520" s="265"/>
      <c r="H520" s="106"/>
      <c r="I520" s="106"/>
      <c r="J520" s="106"/>
      <c r="K520" s="106"/>
      <c r="L520" s="106"/>
      <c r="M520" s="106"/>
      <c r="N520" s="106"/>
      <c r="O520" s="106"/>
      <c r="P520" s="38"/>
      <c r="Q520" s="179">
        <f>Q518/$D$518</f>
        <v>221.596114864865</v>
      </c>
      <c r="R520" s="308">
        <f>+R518/D518</f>
        <v>110.798057432432</v>
      </c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  <c r="AD520" s="125"/>
      <c r="AE520" s="125"/>
      <c r="AF520" s="125"/>
      <c r="AG520" s="125"/>
      <c r="AH520" s="125"/>
      <c r="AI520" s="126"/>
    </row>
    <row r="521" spans="1:35" ht="12.75" customHeight="1">
      <c r="A521" s="46"/>
      <c r="B521" s="47"/>
      <c r="C521" s="36" t="s">
        <v>1252</v>
      </c>
      <c r="D521" s="34"/>
      <c r="E521" s="144" t="s">
        <v>1253</v>
      </c>
      <c r="F521" s="144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179"/>
      <c r="R521" s="477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  <c r="AC521" s="125"/>
      <c r="AD521" s="125"/>
      <c r="AE521" s="125"/>
      <c r="AF521" s="125"/>
      <c r="AG521" s="125"/>
      <c r="AH521" s="125"/>
      <c r="AI521" s="126"/>
    </row>
    <row r="522" spans="1:35" ht="12.75" customHeight="1">
      <c r="A522" s="46"/>
      <c r="B522" s="47"/>
      <c r="C522" s="36" t="s">
        <v>1254</v>
      </c>
      <c r="D522" s="34"/>
      <c r="E522" s="144"/>
      <c r="F522" s="144"/>
      <c r="G522" s="245"/>
      <c r="H522" s="245"/>
      <c r="I522" s="245"/>
      <c r="J522" s="245"/>
      <c r="K522" s="245"/>
      <c r="L522" s="245"/>
      <c r="M522" s="245"/>
      <c r="N522" s="245"/>
      <c r="O522" s="245"/>
      <c r="P522" s="245"/>
      <c r="Q522" s="180"/>
      <c r="R522" s="310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  <c r="AC522" s="125"/>
      <c r="AD522" s="125"/>
      <c r="AE522" s="125"/>
      <c r="AF522" s="125"/>
      <c r="AG522" s="125"/>
      <c r="AH522" s="125"/>
      <c r="AI522" s="126"/>
    </row>
    <row r="523" spans="1:35" ht="12.75" customHeight="1">
      <c r="A523" s="46"/>
      <c r="B523" s="47"/>
      <c r="C523" s="36" t="s">
        <v>1255</v>
      </c>
      <c r="D523" s="34"/>
      <c r="E523" s="144"/>
      <c r="F523" s="144"/>
      <c r="G523" s="245"/>
      <c r="H523" s="245"/>
      <c r="I523" s="245"/>
      <c r="J523" s="245"/>
      <c r="K523" s="245"/>
      <c r="L523" s="245"/>
      <c r="M523" s="245"/>
      <c r="N523" s="245"/>
      <c r="O523" s="245"/>
      <c r="P523" s="245"/>
      <c r="Q523" s="180"/>
      <c r="R523" s="310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  <c r="AC523" s="125"/>
      <c r="AD523" s="125"/>
      <c r="AE523" s="125"/>
      <c r="AF523" s="125"/>
      <c r="AG523" s="125"/>
      <c r="AH523" s="125"/>
      <c r="AI523" s="126"/>
    </row>
    <row r="524" spans="1:35" ht="12.75" customHeight="1">
      <c r="A524" s="46"/>
      <c r="B524" s="47"/>
      <c r="C524" s="36" t="s">
        <v>1256</v>
      </c>
      <c r="D524" s="34"/>
      <c r="E524" s="144"/>
      <c r="F524" s="144"/>
      <c r="G524" s="245"/>
      <c r="H524" s="245"/>
      <c r="I524" s="245"/>
      <c r="J524" s="245"/>
      <c r="K524" s="245"/>
      <c r="L524" s="245"/>
      <c r="M524" s="245"/>
      <c r="N524" s="245"/>
      <c r="O524" s="245"/>
      <c r="P524" s="245"/>
      <c r="Q524" s="180"/>
      <c r="R524" s="310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  <c r="AD524" s="125"/>
      <c r="AE524" s="125"/>
      <c r="AF524" s="125"/>
      <c r="AG524" s="125"/>
      <c r="AH524" s="125"/>
      <c r="AI524" s="126"/>
    </row>
    <row r="525" spans="1:35" ht="12.75" customHeight="1">
      <c r="A525" s="46"/>
      <c r="B525" s="47"/>
      <c r="C525" s="36" t="s">
        <v>1257</v>
      </c>
      <c r="D525" s="34"/>
      <c r="E525" s="144"/>
      <c r="F525" s="144"/>
      <c r="G525" s="245"/>
      <c r="H525" s="245"/>
      <c r="I525" s="245"/>
      <c r="J525" s="245"/>
      <c r="K525" s="245"/>
      <c r="L525" s="245"/>
      <c r="M525" s="245"/>
      <c r="N525" s="245"/>
      <c r="O525" s="245"/>
      <c r="P525" s="245"/>
      <c r="Q525" s="180"/>
      <c r="R525" s="310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  <c r="AC525" s="125"/>
      <c r="AD525" s="125"/>
      <c r="AE525" s="125"/>
      <c r="AF525" s="125"/>
      <c r="AG525" s="125"/>
      <c r="AH525" s="125"/>
      <c r="AI525" s="126"/>
    </row>
    <row r="526" spans="1:35" ht="12.75" customHeight="1">
      <c r="A526" s="52"/>
      <c r="B526" s="53"/>
      <c r="C526" s="222"/>
      <c r="D526" s="40"/>
      <c r="E526" s="582"/>
      <c r="F526" s="289"/>
      <c r="G526" s="182"/>
      <c r="H526" s="182"/>
      <c r="I526" s="182"/>
      <c r="J526" s="182"/>
      <c r="K526" s="182"/>
      <c r="L526" s="182"/>
      <c r="M526" s="182"/>
      <c r="N526" s="182"/>
      <c r="O526" s="68"/>
      <c r="P526" s="68"/>
      <c r="Q526" s="374"/>
      <c r="R526" s="311"/>
      <c r="S526" s="125"/>
      <c r="T526" s="309"/>
      <c r="U526" s="125"/>
      <c r="V526" s="125"/>
      <c r="W526" s="125"/>
      <c r="X526" s="125"/>
      <c r="Y526" s="125"/>
      <c r="Z526" s="125"/>
      <c r="AA526" s="125"/>
      <c r="AB526" s="125"/>
      <c r="AC526" s="125"/>
      <c r="AD526" s="125"/>
      <c r="AE526" s="125"/>
      <c r="AF526" s="125"/>
      <c r="AG526" s="125"/>
      <c r="AH526" s="125"/>
      <c r="AI526" s="126"/>
    </row>
    <row r="527" spans="1:35" ht="12.75" customHeight="1">
      <c r="A527" s="42" t="s">
        <v>600</v>
      </c>
      <c r="B527" s="43">
        <v>632</v>
      </c>
      <c r="C527" s="614" t="s">
        <v>1258</v>
      </c>
      <c r="D527" s="29">
        <v>1085</v>
      </c>
      <c r="E527" s="200">
        <v>60957.3</v>
      </c>
      <c r="F527" s="215">
        <v>47800.7</v>
      </c>
      <c r="G527" s="284"/>
      <c r="H527" s="112"/>
      <c r="I527" s="112"/>
      <c r="J527" s="112"/>
      <c r="K527" s="112"/>
      <c r="L527" s="112"/>
      <c r="M527" s="112"/>
      <c r="N527" s="112"/>
      <c r="O527" s="112"/>
      <c r="P527" s="59"/>
      <c r="Q527" s="492">
        <f>SUM(E527:P527)</f>
        <v>108758</v>
      </c>
      <c r="R527" s="460">
        <f>AVERAGE(E527:P527)</f>
        <v>54379</v>
      </c>
      <c r="S527" s="309">
        <f>+R527</f>
        <v>54379</v>
      </c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  <c r="AD527" s="125"/>
      <c r="AE527" s="125"/>
      <c r="AF527" s="125"/>
      <c r="AG527" s="125"/>
      <c r="AH527" s="125"/>
      <c r="AI527" s="126"/>
    </row>
    <row r="528" spans="1:35" ht="12.75" customHeight="1">
      <c r="A528" s="46"/>
      <c r="B528" s="47"/>
      <c r="C528" s="227" t="s">
        <v>1259</v>
      </c>
      <c r="D528" s="34"/>
      <c r="E528" s="75">
        <v>1755.73</v>
      </c>
      <c r="F528" s="90">
        <v>440.08</v>
      </c>
      <c r="G528" s="448"/>
      <c r="H528" s="263"/>
      <c r="I528" s="263"/>
      <c r="J528" s="263"/>
      <c r="K528" s="263"/>
      <c r="L528" s="263"/>
      <c r="M528" s="263"/>
      <c r="N528" s="263"/>
      <c r="O528" s="263"/>
      <c r="P528" s="262"/>
      <c r="Q528" s="379">
        <f>SUM(E528:P528)</f>
        <v>2195.81</v>
      </c>
      <c r="R528" s="521">
        <f>Q528/2</f>
        <v>1097.905</v>
      </c>
      <c r="S528" s="125"/>
      <c r="T528" s="309">
        <f>+R528</f>
        <v>1097.905</v>
      </c>
      <c r="U528" s="221">
        <f>+Q528</f>
        <v>2195.81</v>
      </c>
      <c r="V528" s="125"/>
      <c r="W528" s="221">
        <f>F528</f>
        <v>440.08</v>
      </c>
      <c r="X528" s="125" t="s">
        <v>372</v>
      </c>
      <c r="Y528" s="125" t="s">
        <v>372</v>
      </c>
      <c r="Z528" s="125" t="s">
        <v>372</v>
      </c>
      <c r="AA528" s="125" t="s">
        <v>372</v>
      </c>
      <c r="AB528" s="125" t="s">
        <v>372</v>
      </c>
      <c r="AC528" s="125" t="s">
        <v>372</v>
      </c>
      <c r="AD528" s="125" t="s">
        <v>372</v>
      </c>
      <c r="AE528" s="125" t="s">
        <v>372</v>
      </c>
      <c r="AF528" s="125" t="s">
        <v>372</v>
      </c>
      <c r="AG528" s="125" t="s">
        <v>372</v>
      </c>
      <c r="AH528" s="125"/>
      <c r="AI528" s="126"/>
    </row>
    <row r="529" spans="1:35" ht="12.75" customHeight="1">
      <c r="A529" s="46"/>
      <c r="B529" s="47"/>
      <c r="C529" s="36" t="s">
        <v>678</v>
      </c>
      <c r="D529" s="34"/>
      <c r="E529" s="256">
        <f>E527/$D$527</f>
        <v>56.181843317972401</v>
      </c>
      <c r="F529" s="275">
        <f>F527/$D$527</f>
        <v>44.055944700460799</v>
      </c>
      <c r="G529" s="265"/>
      <c r="H529" s="106"/>
      <c r="I529" s="106"/>
      <c r="J529" s="106"/>
      <c r="K529" s="106"/>
      <c r="L529" s="106"/>
      <c r="M529" s="106"/>
      <c r="N529" s="106"/>
      <c r="O529" s="106"/>
      <c r="P529" s="38"/>
      <c r="Q529" s="198">
        <f>Q527/$D$527</f>
        <v>100.23778801843299</v>
      </c>
      <c r="R529" s="615">
        <f>+R527/D527</f>
        <v>50.118894009216604</v>
      </c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  <c r="AC529" s="125"/>
      <c r="AD529" s="125"/>
      <c r="AE529" s="125"/>
      <c r="AF529" s="125"/>
      <c r="AG529" s="125"/>
      <c r="AH529" s="125"/>
      <c r="AI529" s="126"/>
    </row>
    <row r="530" spans="1:35" ht="12.75" customHeight="1">
      <c r="A530" s="46"/>
      <c r="B530" s="47"/>
      <c r="C530" s="36" t="s">
        <v>1260</v>
      </c>
      <c r="D530" s="34"/>
      <c r="E530" s="60" t="s">
        <v>1261</v>
      </c>
      <c r="F530" s="94" t="s">
        <v>1262</v>
      </c>
      <c r="G530" s="252"/>
      <c r="H530" s="252"/>
      <c r="I530" s="252"/>
      <c r="J530" s="294"/>
      <c r="K530" s="252"/>
      <c r="L530" s="252"/>
      <c r="M530" s="252"/>
      <c r="N530" s="252"/>
      <c r="O530" s="252"/>
      <c r="P530" s="252"/>
      <c r="Q530" s="148"/>
      <c r="R530" s="521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  <c r="AC530" s="125"/>
      <c r="AD530" s="125"/>
      <c r="AE530" s="125"/>
      <c r="AF530" s="125"/>
      <c r="AG530" s="125"/>
      <c r="AH530" s="125"/>
      <c r="AI530" s="126"/>
    </row>
    <row r="531" spans="1:35" ht="12.75" customHeight="1">
      <c r="A531" s="46"/>
      <c r="B531" s="47"/>
      <c r="C531" s="36" t="s">
        <v>1263</v>
      </c>
      <c r="D531" s="34"/>
      <c r="E531" s="62"/>
      <c r="F531" s="95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148"/>
      <c r="R531" s="310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  <c r="AC531" s="125"/>
      <c r="AD531" s="125"/>
      <c r="AE531" s="125"/>
      <c r="AF531" s="125"/>
      <c r="AG531" s="125"/>
      <c r="AH531" s="125"/>
      <c r="AI531" s="126"/>
    </row>
    <row r="532" spans="1:35" ht="103.5" customHeight="1">
      <c r="A532" s="52"/>
      <c r="B532" s="53"/>
      <c r="C532" s="67" t="s">
        <v>1264</v>
      </c>
      <c r="D532" s="40"/>
      <c r="E532" s="289"/>
      <c r="F532" s="587"/>
      <c r="G532" s="68"/>
      <c r="H532" s="124"/>
      <c r="I532" s="68"/>
      <c r="J532" s="124"/>
      <c r="K532" s="68"/>
      <c r="L532" s="124"/>
      <c r="M532" s="68"/>
      <c r="N532" s="124"/>
      <c r="O532" s="116"/>
      <c r="P532" s="68"/>
      <c r="Q532" s="611"/>
      <c r="R532" s="311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  <c r="AD532" s="125"/>
      <c r="AE532" s="125"/>
      <c r="AF532" s="125"/>
      <c r="AG532" s="125"/>
      <c r="AH532" s="125"/>
      <c r="AI532" s="126"/>
    </row>
    <row r="533" spans="1:35" ht="12.75" customHeight="1">
      <c r="A533" s="42" t="s">
        <v>364</v>
      </c>
      <c r="B533" s="43">
        <v>555</v>
      </c>
      <c r="C533" s="86" t="s">
        <v>365</v>
      </c>
      <c r="D533" s="321">
        <v>523</v>
      </c>
      <c r="E533" s="213">
        <v>22992.76</v>
      </c>
      <c r="F533" s="45">
        <v>26926.46</v>
      </c>
      <c r="G533" s="45">
        <v>42756.15</v>
      </c>
      <c r="H533" s="45">
        <v>25437.119999999999</v>
      </c>
      <c r="I533" s="45">
        <v>29804.62</v>
      </c>
      <c r="J533" s="45">
        <v>29817.17</v>
      </c>
      <c r="K533" s="45">
        <v>22132.85</v>
      </c>
      <c r="L533" s="45">
        <v>27236.09</v>
      </c>
      <c r="M533" s="45">
        <v>30197.48</v>
      </c>
      <c r="N533" s="45">
        <v>28875.3</v>
      </c>
      <c r="O533" s="45">
        <v>40644.370000000003</v>
      </c>
      <c r="P533" s="45">
        <v>41914.300000000003</v>
      </c>
      <c r="Q533" s="492">
        <f>SUM(E533:P533)</f>
        <v>368734.67</v>
      </c>
      <c r="R533" s="460">
        <f>AVERAGE(E533:P533)</f>
        <v>30727.8891666667</v>
      </c>
      <c r="S533" s="309">
        <f>+R533</f>
        <v>30727.8891666667</v>
      </c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  <c r="AD533" s="125"/>
      <c r="AE533" s="125"/>
      <c r="AF533" s="125"/>
      <c r="AG533" s="125"/>
      <c r="AH533" s="125"/>
      <c r="AI533" s="475">
        <f>SUM(L533:P533)</f>
        <v>168867.54</v>
      </c>
    </row>
    <row r="534" spans="1:35" ht="12.75" customHeight="1">
      <c r="A534" s="46"/>
      <c r="B534" s="47"/>
      <c r="C534" s="193" t="s">
        <v>1265</v>
      </c>
      <c r="D534" s="32"/>
      <c r="E534" s="145" t="s">
        <v>372</v>
      </c>
      <c r="F534" s="35" t="s">
        <v>372</v>
      </c>
      <c r="G534" s="35" t="s">
        <v>372</v>
      </c>
      <c r="H534" s="35" t="s">
        <v>372</v>
      </c>
      <c r="I534" s="35" t="s">
        <v>372</v>
      </c>
      <c r="J534" s="35" t="s">
        <v>372</v>
      </c>
      <c r="K534" s="35" t="s">
        <v>372</v>
      </c>
      <c r="L534" s="35" t="s">
        <v>372</v>
      </c>
      <c r="M534" s="35" t="s">
        <v>372</v>
      </c>
      <c r="N534" s="35" t="s">
        <v>372</v>
      </c>
      <c r="O534" s="35" t="s">
        <v>372</v>
      </c>
      <c r="P534" s="35" t="s">
        <v>372</v>
      </c>
      <c r="Q534" s="379">
        <f>SUM(E534:P534)</f>
        <v>0</v>
      </c>
      <c r="R534" s="521">
        <f>Q534/12</f>
        <v>0</v>
      </c>
      <c r="S534" s="125"/>
      <c r="T534" s="309">
        <f>+R534</f>
        <v>0</v>
      </c>
      <c r="U534" s="221">
        <f>+Q534</f>
        <v>0</v>
      </c>
      <c r="V534" s="125"/>
      <c r="W534" s="221" t="s">
        <v>372</v>
      </c>
      <c r="X534" s="125" t="s">
        <v>372</v>
      </c>
      <c r="Y534" s="125" t="s">
        <v>372</v>
      </c>
      <c r="Z534" s="125" t="s">
        <v>372</v>
      </c>
      <c r="AA534" s="125" t="s">
        <v>372</v>
      </c>
      <c r="AB534" s="125" t="s">
        <v>372</v>
      </c>
      <c r="AC534" s="125" t="s">
        <v>372</v>
      </c>
      <c r="AD534" s="125" t="s">
        <v>372</v>
      </c>
      <c r="AE534" s="125" t="s">
        <v>372</v>
      </c>
      <c r="AF534" s="125" t="s">
        <v>372</v>
      </c>
      <c r="AG534" s="125" t="s">
        <v>372</v>
      </c>
      <c r="AH534" s="125"/>
      <c r="AI534" s="475">
        <f>SUM(L534:P534)</f>
        <v>0</v>
      </c>
    </row>
    <row r="535" spans="1:35" ht="12.75" customHeight="1">
      <c r="A535" s="46"/>
      <c r="B535" s="47"/>
      <c r="C535" s="193" t="s">
        <v>720</v>
      </c>
      <c r="D535" s="32"/>
      <c r="E535" s="109">
        <f t="shared" ref="E535:Q535" si="54">E533/$D$533</f>
        <v>43.9632122370937</v>
      </c>
      <c r="F535" s="109">
        <f t="shared" si="54"/>
        <v>51.484627151051598</v>
      </c>
      <c r="G535" s="109">
        <f t="shared" si="54"/>
        <v>81.751720841300198</v>
      </c>
      <c r="H535" s="109">
        <f t="shared" si="54"/>
        <v>48.6369407265774</v>
      </c>
      <c r="I535" s="109">
        <f t="shared" si="54"/>
        <v>56.987801147227501</v>
      </c>
      <c r="J535" s="109">
        <f t="shared" si="54"/>
        <v>57.011797323135802</v>
      </c>
      <c r="K535" s="109">
        <f t="shared" si="54"/>
        <v>42.319024856596599</v>
      </c>
      <c r="L535" s="109">
        <f t="shared" si="54"/>
        <v>52.076653919694103</v>
      </c>
      <c r="M535" s="109">
        <f t="shared" si="54"/>
        <v>57.738967495219903</v>
      </c>
      <c r="N535" s="109">
        <f t="shared" si="54"/>
        <v>55.210898661567903</v>
      </c>
      <c r="O535" s="109">
        <f t="shared" si="54"/>
        <v>77.713900573613799</v>
      </c>
      <c r="P535" s="109">
        <f t="shared" si="54"/>
        <v>80.142065009560199</v>
      </c>
      <c r="Q535" s="35">
        <f t="shared" si="54"/>
        <v>705.03760994263905</v>
      </c>
      <c r="R535" s="522">
        <f>+R533/D533</f>
        <v>58.7531341618865</v>
      </c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  <c r="AC535" s="125"/>
      <c r="AD535" s="125"/>
      <c r="AE535" s="125"/>
      <c r="AF535" s="125"/>
      <c r="AG535" s="125"/>
      <c r="AH535" s="125"/>
      <c r="AI535" s="475">
        <f>SUM(L535:P535)</f>
        <v>322.88248565965603</v>
      </c>
    </row>
    <row r="536" spans="1:35" ht="12.75" customHeight="1">
      <c r="A536" s="315"/>
      <c r="B536" s="32"/>
      <c r="C536" s="193" t="s">
        <v>1266</v>
      </c>
      <c r="D536" s="34"/>
      <c r="E536" s="270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180"/>
      <c r="R536" s="310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  <c r="AD536" s="125"/>
      <c r="AE536" s="125"/>
      <c r="AF536" s="125"/>
      <c r="AG536" s="125"/>
      <c r="AH536" s="125"/>
      <c r="AI536" s="126"/>
    </row>
    <row r="537" spans="1:35" ht="12.75" customHeight="1">
      <c r="A537" s="315"/>
      <c r="B537" s="32"/>
      <c r="C537" s="193" t="s">
        <v>1267</v>
      </c>
      <c r="D537" s="32"/>
      <c r="E537" s="144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377"/>
      <c r="R537" s="460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  <c r="AC537" s="125"/>
      <c r="AD537" s="125"/>
      <c r="AE537" s="125"/>
      <c r="AF537" s="125"/>
      <c r="AG537" s="125"/>
      <c r="AH537" s="125"/>
      <c r="AI537" s="126"/>
    </row>
    <row r="538" spans="1:35" ht="12.75" customHeight="1">
      <c r="A538" s="52"/>
      <c r="B538" s="53"/>
      <c r="C538" s="194"/>
      <c r="D538" s="66"/>
      <c r="E538" s="271"/>
      <c r="F538" s="249"/>
      <c r="G538" s="272"/>
      <c r="H538" s="249"/>
      <c r="I538" s="272"/>
      <c r="J538" s="249"/>
      <c r="K538" s="272"/>
      <c r="L538" s="249"/>
      <c r="M538" s="272"/>
      <c r="N538" s="249"/>
      <c r="O538" s="250"/>
      <c r="P538" s="250"/>
      <c r="Q538" s="55"/>
      <c r="R538" s="311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  <c r="AC538" s="125"/>
      <c r="AD538" s="125"/>
      <c r="AE538" s="125"/>
      <c r="AF538" s="125"/>
      <c r="AG538" s="125"/>
      <c r="AH538" s="125"/>
      <c r="AI538" s="126"/>
    </row>
    <row r="539" spans="1:35" ht="14.25" customHeight="1">
      <c r="A539" s="46" t="s">
        <v>1268</v>
      </c>
      <c r="B539" s="47">
        <v>886</v>
      </c>
      <c r="C539" s="57" t="s">
        <v>1269</v>
      </c>
      <c r="D539" s="322">
        <v>1335.6</v>
      </c>
      <c r="E539" s="216">
        <v>55110.96</v>
      </c>
      <c r="F539" s="45">
        <v>49304.46</v>
      </c>
      <c r="G539" s="216">
        <v>62745.37</v>
      </c>
      <c r="H539" s="216">
        <v>61286.85</v>
      </c>
      <c r="I539" s="216">
        <v>62215.39</v>
      </c>
      <c r="J539" s="216">
        <v>60548.56</v>
      </c>
      <c r="K539" s="216">
        <v>58834.22</v>
      </c>
      <c r="L539" s="216">
        <v>59564.37</v>
      </c>
      <c r="M539" s="216">
        <v>64008.81</v>
      </c>
      <c r="N539" s="216">
        <v>56889.7</v>
      </c>
      <c r="O539" s="216">
        <v>55672.02</v>
      </c>
      <c r="P539" s="59">
        <v>61719.91</v>
      </c>
      <c r="Q539" s="377">
        <f>SUM(E539:P539)</f>
        <v>707900.62</v>
      </c>
      <c r="R539" s="460">
        <f>AVERAGE(E539:P539)</f>
        <v>58991.718333333301</v>
      </c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  <c r="AC539" s="125"/>
      <c r="AD539" s="125"/>
      <c r="AE539" s="125"/>
      <c r="AF539" s="125"/>
      <c r="AG539" s="125"/>
      <c r="AH539" s="125"/>
      <c r="AI539" s="126"/>
    </row>
    <row r="540" spans="1:35" ht="14.25" customHeight="1">
      <c r="A540" s="46"/>
      <c r="B540" s="47"/>
      <c r="C540" s="36" t="s">
        <v>1270</v>
      </c>
      <c r="D540" s="32"/>
      <c r="E540" s="127">
        <v>920.84</v>
      </c>
      <c r="F540" s="35">
        <v>49.87</v>
      </c>
      <c r="G540" s="127">
        <v>2066.0100000000002</v>
      </c>
      <c r="H540" s="127">
        <v>1847.23</v>
      </c>
      <c r="I540" s="277">
        <v>1986.51</v>
      </c>
      <c r="J540" s="277">
        <v>1736.48</v>
      </c>
      <c r="K540" s="277">
        <v>1479.33</v>
      </c>
      <c r="L540" s="277">
        <v>1588.86</v>
      </c>
      <c r="M540" s="277">
        <v>2255.52</v>
      </c>
      <c r="N540" s="277">
        <v>1187.6600000000001</v>
      </c>
      <c r="O540" s="277">
        <v>1005</v>
      </c>
      <c r="P540" s="122">
        <v>1847.55</v>
      </c>
      <c r="Q540" s="379">
        <f>SUM(E540:P540)</f>
        <v>17970.86</v>
      </c>
      <c r="R540" s="521">
        <f>Q540/12</f>
        <v>1497.5716666666699</v>
      </c>
      <c r="S540" s="125"/>
      <c r="T540" s="309">
        <f>+R540</f>
        <v>1497.5716666666699</v>
      </c>
      <c r="U540" s="221">
        <f>+Q540</f>
        <v>17970.86</v>
      </c>
      <c r="V540" s="125"/>
      <c r="W540" s="221" t="s">
        <v>372</v>
      </c>
      <c r="X540" s="125" t="s">
        <v>372</v>
      </c>
      <c r="Y540" s="112">
        <f t="shared" ref="Y540:AG540" si="55">H540</f>
        <v>1847.23</v>
      </c>
      <c r="Z540" s="112">
        <f t="shared" si="55"/>
        <v>1986.51</v>
      </c>
      <c r="AA540" s="112">
        <f t="shared" si="55"/>
        <v>1736.48</v>
      </c>
      <c r="AB540" s="112">
        <f t="shared" si="55"/>
        <v>1479.33</v>
      </c>
      <c r="AC540" s="112">
        <f t="shared" si="55"/>
        <v>1588.86</v>
      </c>
      <c r="AD540" s="112">
        <f t="shared" si="55"/>
        <v>2255.52</v>
      </c>
      <c r="AE540" s="112">
        <f t="shared" si="55"/>
        <v>1187.6600000000001</v>
      </c>
      <c r="AF540" s="112">
        <f t="shared" si="55"/>
        <v>1005</v>
      </c>
      <c r="AG540" s="112">
        <f t="shared" si="55"/>
        <v>1847.55</v>
      </c>
      <c r="AH540" s="125"/>
      <c r="AI540" s="126"/>
    </row>
    <row r="541" spans="1:35" ht="14.25" customHeight="1">
      <c r="A541" s="46"/>
      <c r="B541" s="47"/>
      <c r="C541" s="36" t="s">
        <v>678</v>
      </c>
      <c r="D541" s="32"/>
      <c r="E541" s="118">
        <f t="shared" ref="E541:Q541" si="56">E539/$D$539</f>
        <v>41.263072776280303</v>
      </c>
      <c r="F541" s="214">
        <f t="shared" si="56"/>
        <v>36.9155884995508</v>
      </c>
      <c r="G541" s="214">
        <f t="shared" si="56"/>
        <v>46.979162923030898</v>
      </c>
      <c r="H541" s="214">
        <f t="shared" si="56"/>
        <v>45.887129380053899</v>
      </c>
      <c r="I541" s="214">
        <f t="shared" si="56"/>
        <v>46.582352500748698</v>
      </c>
      <c r="J541" s="214">
        <f t="shared" si="56"/>
        <v>45.334351602276101</v>
      </c>
      <c r="K541" s="214">
        <f t="shared" si="56"/>
        <v>44.050778676250403</v>
      </c>
      <c r="L541" s="214">
        <f t="shared" si="56"/>
        <v>44.597461814914702</v>
      </c>
      <c r="M541" s="214">
        <f t="shared" si="56"/>
        <v>47.9251347708895</v>
      </c>
      <c r="N541" s="214">
        <f t="shared" si="56"/>
        <v>42.594863731656197</v>
      </c>
      <c r="O541" s="214">
        <f t="shared" si="56"/>
        <v>41.683153638813998</v>
      </c>
      <c r="P541" s="214">
        <f t="shared" si="56"/>
        <v>46.211373165618497</v>
      </c>
      <c r="Q541" s="198">
        <f t="shared" si="56"/>
        <v>530.02442348008401</v>
      </c>
      <c r="R541" s="308">
        <f>+R539/D539</f>
        <v>44.168701956673701</v>
      </c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  <c r="AC541" s="125"/>
      <c r="AD541" s="125"/>
      <c r="AE541" s="125"/>
      <c r="AF541" s="125"/>
      <c r="AG541" s="125"/>
      <c r="AH541" s="125"/>
      <c r="AI541" s="126"/>
    </row>
    <row r="542" spans="1:35" ht="14.25" customHeight="1">
      <c r="A542" s="46"/>
      <c r="B542" s="47"/>
      <c r="C542" s="36" t="s">
        <v>1271</v>
      </c>
      <c r="D542" s="34"/>
      <c r="E542" s="294" t="s">
        <v>1272</v>
      </c>
      <c r="F542" s="45"/>
      <c r="G542" s="294"/>
      <c r="H542" s="294" t="s">
        <v>1273</v>
      </c>
      <c r="I542" s="294" t="s">
        <v>1274</v>
      </c>
      <c r="J542" s="294" t="s">
        <v>1275</v>
      </c>
      <c r="K542" s="294" t="s">
        <v>1275</v>
      </c>
      <c r="L542" s="294" t="s">
        <v>1276</v>
      </c>
      <c r="M542" s="294" t="s">
        <v>1277</v>
      </c>
      <c r="N542" s="294" t="s">
        <v>1278</v>
      </c>
      <c r="O542" s="294" t="s">
        <v>1279</v>
      </c>
      <c r="P542" s="60" t="s">
        <v>1280</v>
      </c>
      <c r="Q542" s="148"/>
      <c r="R542" s="310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  <c r="AC542" s="125"/>
      <c r="AD542" s="125"/>
      <c r="AE542" s="125"/>
      <c r="AF542" s="125"/>
      <c r="AG542" s="125"/>
      <c r="AH542" s="125"/>
      <c r="AI542" s="126"/>
    </row>
    <row r="543" spans="1:35" ht="14.25" customHeight="1">
      <c r="A543" s="46"/>
      <c r="B543" s="47"/>
      <c r="C543" s="36" t="s">
        <v>1281</v>
      </c>
      <c r="D543" s="34"/>
      <c r="E543" s="60" t="s">
        <v>1282</v>
      </c>
      <c r="F543" s="60" t="s">
        <v>1282</v>
      </c>
      <c r="G543" s="60" t="s">
        <v>1282</v>
      </c>
      <c r="H543" s="60" t="s">
        <v>1282</v>
      </c>
      <c r="I543" s="60" t="s">
        <v>1282</v>
      </c>
      <c r="J543" s="60" t="s">
        <v>1282</v>
      </c>
      <c r="K543" s="60" t="s">
        <v>1282</v>
      </c>
      <c r="L543" s="60" t="s">
        <v>1282</v>
      </c>
      <c r="M543" s="60" t="s">
        <v>1282</v>
      </c>
      <c r="N543" s="60" t="s">
        <v>1282</v>
      </c>
      <c r="O543" s="60" t="s">
        <v>1282</v>
      </c>
      <c r="P543" s="60" t="s">
        <v>1282</v>
      </c>
      <c r="Q543" s="148"/>
      <c r="R543" s="310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  <c r="AC543" s="125"/>
      <c r="AD543" s="125"/>
      <c r="AE543" s="125"/>
      <c r="AF543" s="125"/>
      <c r="AG543" s="125"/>
      <c r="AH543" s="125"/>
      <c r="AI543" s="126"/>
    </row>
    <row r="544" spans="1:35" ht="14.25" customHeight="1">
      <c r="A544" s="46"/>
      <c r="B544" s="47"/>
      <c r="C544" s="36" t="s">
        <v>1283</v>
      </c>
      <c r="D544" s="34"/>
      <c r="E544" s="62"/>
      <c r="F544" s="35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148"/>
      <c r="R544" s="310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125"/>
      <c r="AF544" s="125"/>
      <c r="AG544" s="125"/>
      <c r="AH544" s="125"/>
      <c r="AI544" s="126"/>
    </row>
    <row r="545" spans="1:35" ht="14.25" customHeight="1">
      <c r="A545" s="46"/>
      <c r="B545" s="47"/>
      <c r="C545" s="36" t="s">
        <v>1284</v>
      </c>
      <c r="D545" s="34"/>
      <c r="E545" s="62"/>
      <c r="F545" s="35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148"/>
      <c r="R545" s="310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125"/>
      <c r="AF545" s="125"/>
      <c r="AG545" s="125"/>
      <c r="AH545" s="125"/>
      <c r="AI545" s="126"/>
    </row>
    <row r="546" spans="1:35" ht="14.25" customHeight="1">
      <c r="A546" s="46"/>
      <c r="B546" s="47"/>
      <c r="C546" s="36"/>
      <c r="D546" s="34"/>
      <c r="E546" s="68"/>
      <c r="F546" s="41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305"/>
      <c r="R546" s="306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  <c r="AC546" s="125"/>
      <c r="AD546" s="125"/>
      <c r="AE546" s="125"/>
      <c r="AF546" s="125"/>
      <c r="AG546" s="125"/>
      <c r="AH546" s="125"/>
      <c r="AI546" s="126"/>
    </row>
    <row r="547" spans="1:35" ht="12.75" customHeight="1">
      <c r="A547" s="42" t="s">
        <v>1285</v>
      </c>
      <c r="B547" s="43">
        <v>754</v>
      </c>
      <c r="C547" s="196" t="s">
        <v>1286</v>
      </c>
      <c r="D547" s="29">
        <v>948</v>
      </c>
      <c r="E547" s="252">
        <v>20378.900000000001</v>
      </c>
      <c r="F547" s="252">
        <v>14201.98</v>
      </c>
      <c r="G547" s="252">
        <v>10492.41</v>
      </c>
      <c r="H547" s="252">
        <v>20719.59</v>
      </c>
      <c r="I547" s="252">
        <v>12918.2</v>
      </c>
      <c r="J547" s="252">
        <v>16457.330000000002</v>
      </c>
      <c r="K547" s="252">
        <v>25757.16</v>
      </c>
      <c r="L547" s="252">
        <v>22771.64</v>
      </c>
      <c r="M547" s="252">
        <v>22409.59</v>
      </c>
      <c r="N547" s="274">
        <v>7913</v>
      </c>
      <c r="O547" s="284"/>
      <c r="P547" s="59"/>
      <c r="Q547" s="377">
        <f>SUM(E547:P547)</f>
        <v>174019.8</v>
      </c>
      <c r="R547" s="460">
        <f>AVERAGE(E547:P547)</f>
        <v>17401.98</v>
      </c>
      <c r="S547" s="309">
        <f>+R547</f>
        <v>17401.98</v>
      </c>
      <c r="T547" s="125"/>
      <c r="U547" s="125"/>
      <c r="V547" s="125"/>
      <c r="W547" s="125"/>
      <c r="X547" s="125"/>
      <c r="Y547" s="125"/>
      <c r="Z547" s="125"/>
      <c r="AA547" s="125"/>
      <c r="AB547" s="125"/>
      <c r="AC547" s="125"/>
      <c r="AD547" s="125"/>
      <c r="AE547" s="125"/>
      <c r="AF547" s="125"/>
      <c r="AG547" s="125"/>
      <c r="AH547" s="125"/>
      <c r="AI547" s="126"/>
    </row>
    <row r="548" spans="1:35" ht="12.75" customHeight="1">
      <c r="A548" s="46"/>
      <c r="B548" s="47"/>
      <c r="C548" s="36" t="s">
        <v>1287</v>
      </c>
      <c r="D548" s="34"/>
      <c r="E548" s="113" t="s">
        <v>372</v>
      </c>
      <c r="F548" s="113" t="s">
        <v>372</v>
      </c>
      <c r="G548" s="113" t="s">
        <v>372</v>
      </c>
      <c r="H548" s="113" t="s">
        <v>372</v>
      </c>
      <c r="I548" s="113" t="s">
        <v>372</v>
      </c>
      <c r="J548" s="113" t="s">
        <v>372</v>
      </c>
      <c r="K548" s="113" t="s">
        <v>372</v>
      </c>
      <c r="L548" s="113" t="s">
        <v>372</v>
      </c>
      <c r="M548" s="113" t="s">
        <v>372</v>
      </c>
      <c r="N548" s="113" t="s">
        <v>372</v>
      </c>
      <c r="O548" s="448"/>
      <c r="P548" s="262"/>
      <c r="Q548" s="379">
        <f>SUM(E548:P548)</f>
        <v>0</v>
      </c>
      <c r="R548" s="308">
        <f>Q548/10</f>
        <v>0</v>
      </c>
      <c r="S548" s="125"/>
      <c r="T548" s="309">
        <f>+R548</f>
        <v>0</v>
      </c>
      <c r="U548" s="221">
        <f>+Q548</f>
        <v>0</v>
      </c>
      <c r="V548" s="125"/>
      <c r="W548" s="221" t="s">
        <v>372</v>
      </c>
      <c r="X548" s="125" t="s">
        <v>372</v>
      </c>
      <c r="Y548" s="125" t="s">
        <v>372</v>
      </c>
      <c r="Z548" s="125" t="s">
        <v>372</v>
      </c>
      <c r="AA548" s="125" t="s">
        <v>372</v>
      </c>
      <c r="AB548" s="125" t="s">
        <v>372</v>
      </c>
      <c r="AC548" s="125" t="s">
        <v>372</v>
      </c>
      <c r="AD548" s="125" t="s">
        <v>372</v>
      </c>
      <c r="AE548" s="125" t="s">
        <v>372</v>
      </c>
      <c r="AF548" s="125" t="s">
        <v>372</v>
      </c>
      <c r="AG548" s="125" t="s">
        <v>372</v>
      </c>
      <c r="AH548" s="125"/>
      <c r="AI548" s="126"/>
    </row>
    <row r="549" spans="1:35" ht="12.75" customHeight="1">
      <c r="A549" s="46"/>
      <c r="B549" s="47"/>
      <c r="C549" s="36" t="s">
        <v>1288</v>
      </c>
      <c r="D549" s="34"/>
      <c r="E549" s="37">
        <f t="shared" ref="E549:N549" si="57">E547/$D$547</f>
        <v>21.496729957805901</v>
      </c>
      <c r="F549" s="37">
        <f t="shared" si="57"/>
        <v>14.9809915611814</v>
      </c>
      <c r="G549" s="37">
        <f t="shared" si="57"/>
        <v>11.0679430379747</v>
      </c>
      <c r="H549" s="37">
        <f t="shared" si="57"/>
        <v>21.856107594936699</v>
      </c>
      <c r="I549" s="37">
        <f t="shared" si="57"/>
        <v>13.6267932489451</v>
      </c>
      <c r="J549" s="37">
        <f t="shared" si="57"/>
        <v>17.360052742615999</v>
      </c>
      <c r="K549" s="37">
        <f t="shared" si="57"/>
        <v>27.17</v>
      </c>
      <c r="L549" s="37">
        <f t="shared" si="57"/>
        <v>24.020717299578099</v>
      </c>
      <c r="M549" s="37">
        <f t="shared" si="57"/>
        <v>23.638808016877601</v>
      </c>
      <c r="N549" s="105">
        <f t="shared" si="57"/>
        <v>8.3470464135021096</v>
      </c>
      <c r="O549" s="265"/>
      <c r="P549" s="38"/>
      <c r="Q549" s="179">
        <f>Q547/$D$547</f>
        <v>183.56518987341801</v>
      </c>
      <c r="R549" s="308">
        <f>+R547/D547</f>
        <v>18.356518987341801</v>
      </c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  <c r="AC549" s="125"/>
      <c r="AD549" s="125"/>
      <c r="AE549" s="125"/>
      <c r="AF549" s="125"/>
      <c r="AG549" s="125"/>
      <c r="AH549" s="125"/>
      <c r="AI549" s="126"/>
    </row>
    <row r="550" spans="1:35" ht="12.75" customHeight="1">
      <c r="A550" s="46"/>
      <c r="B550" s="47"/>
      <c r="C550" s="36" t="s">
        <v>1289</v>
      </c>
      <c r="D550" s="34"/>
      <c r="E550" s="252"/>
      <c r="F550" s="240"/>
      <c r="G550" s="252"/>
      <c r="H550" s="252"/>
      <c r="I550" s="252"/>
      <c r="J550" s="252"/>
      <c r="K550" s="252"/>
      <c r="L550" s="252"/>
      <c r="M550" s="252"/>
      <c r="N550" s="252"/>
      <c r="O550" s="252"/>
      <c r="P550" s="252"/>
      <c r="Q550" s="280"/>
      <c r="R550" s="477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  <c r="AD550" s="125"/>
      <c r="AE550" s="125"/>
      <c r="AF550" s="125"/>
      <c r="AG550" s="125"/>
      <c r="AH550" s="125"/>
      <c r="AI550" s="126"/>
    </row>
    <row r="551" spans="1:35" ht="12.75" customHeight="1">
      <c r="A551" s="46"/>
      <c r="B551" s="47"/>
      <c r="C551" s="36" t="s">
        <v>1290</v>
      </c>
      <c r="D551" s="34"/>
      <c r="E551" s="252"/>
      <c r="F551" s="240"/>
      <c r="G551" s="252"/>
      <c r="H551" s="252"/>
      <c r="I551" s="252"/>
      <c r="J551" s="252"/>
      <c r="K551" s="252"/>
      <c r="L551" s="252"/>
      <c r="M551" s="252"/>
      <c r="N551" s="252"/>
      <c r="O551" s="252"/>
      <c r="P551" s="252"/>
      <c r="Q551" s="280"/>
      <c r="R551" s="477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  <c r="AC551" s="125"/>
      <c r="AD551" s="125"/>
      <c r="AE551" s="125"/>
      <c r="AF551" s="125"/>
      <c r="AG551" s="125"/>
      <c r="AH551" s="125"/>
      <c r="AI551" s="126"/>
    </row>
    <row r="552" spans="1:35" ht="12.75" customHeight="1">
      <c r="A552" s="46"/>
      <c r="B552" s="47"/>
      <c r="C552" s="36" t="s">
        <v>1291</v>
      </c>
      <c r="D552" s="34"/>
      <c r="E552" s="252"/>
      <c r="F552" s="240"/>
      <c r="G552" s="252"/>
      <c r="H552" s="252"/>
      <c r="I552" s="252"/>
      <c r="J552" s="252"/>
      <c r="K552" s="252"/>
      <c r="L552" s="252"/>
      <c r="M552" s="252"/>
      <c r="N552" s="252"/>
      <c r="O552" s="252"/>
      <c r="P552" s="252"/>
      <c r="Q552" s="280"/>
      <c r="R552" s="477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6"/>
    </row>
    <row r="553" spans="1:35" ht="12.75" customHeight="1">
      <c r="A553" s="46"/>
      <c r="B553" s="47"/>
      <c r="C553" s="36" t="s">
        <v>1292</v>
      </c>
      <c r="D553" s="34"/>
      <c r="E553" s="252"/>
      <c r="F553" s="240"/>
      <c r="G553" s="252"/>
      <c r="H553" s="252"/>
      <c r="I553" s="252"/>
      <c r="J553" s="252"/>
      <c r="K553" s="252"/>
      <c r="L553" s="252"/>
      <c r="M553" s="252"/>
      <c r="N553" s="252"/>
      <c r="O553" s="252"/>
      <c r="P553" s="252"/>
      <c r="Q553" s="280"/>
      <c r="R553" s="477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6"/>
    </row>
    <row r="554" spans="1:35" ht="14.25" customHeight="1">
      <c r="A554" s="52"/>
      <c r="B554" s="53"/>
      <c r="C554" s="222"/>
      <c r="D554" s="40"/>
      <c r="E554" s="289"/>
      <c r="F554" s="229"/>
      <c r="G554" s="289"/>
      <c r="H554" s="289"/>
      <c r="I554" s="68"/>
      <c r="J554" s="68"/>
      <c r="K554" s="68"/>
      <c r="L554" s="68"/>
      <c r="M554" s="68"/>
      <c r="N554" s="68"/>
      <c r="O554" s="68"/>
      <c r="P554" s="68"/>
      <c r="Q554" s="374"/>
      <c r="R554" s="306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6"/>
    </row>
    <row r="555" spans="1:35" ht="14.25" customHeight="1">
      <c r="A555" s="46" t="s">
        <v>573</v>
      </c>
      <c r="B555" s="47">
        <v>775</v>
      </c>
      <c r="C555" s="57" t="s">
        <v>1293</v>
      </c>
      <c r="D555" s="58">
        <v>888</v>
      </c>
      <c r="E555" s="252">
        <v>13705.15</v>
      </c>
      <c r="F555" s="252">
        <v>17789.29</v>
      </c>
      <c r="G555" s="252">
        <v>11741.87</v>
      </c>
      <c r="H555" s="274">
        <v>1232.46</v>
      </c>
      <c r="I555" s="303"/>
      <c r="J555" s="112"/>
      <c r="K555" s="112"/>
      <c r="L555" s="112"/>
      <c r="M555" s="112"/>
      <c r="N555" s="112"/>
      <c r="O555" s="112"/>
      <c r="P555" s="292"/>
      <c r="Q555" s="377">
        <f>SUM(E555:P555)</f>
        <v>44468.77</v>
      </c>
      <c r="R555" s="460">
        <f>AVERAGE(E555:P555)</f>
        <v>11117.192499999999</v>
      </c>
      <c r="S555" s="309">
        <f>+R555</f>
        <v>11117.192499999999</v>
      </c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6"/>
    </row>
    <row r="556" spans="1:35" ht="14.25" customHeight="1">
      <c r="A556" s="31"/>
      <c r="B556" s="89"/>
      <c r="C556" s="36" t="s">
        <v>1294</v>
      </c>
      <c r="D556" s="32"/>
      <c r="E556" s="373" t="s">
        <v>372</v>
      </c>
      <c r="F556" s="373" t="s">
        <v>372</v>
      </c>
      <c r="G556" s="373" t="s">
        <v>372</v>
      </c>
      <c r="H556" s="373" t="s">
        <v>372</v>
      </c>
      <c r="I556" s="448"/>
      <c r="J556" s="263"/>
      <c r="K556" s="263"/>
      <c r="L556" s="263"/>
      <c r="M556" s="263"/>
      <c r="N556" s="263"/>
      <c r="O556" s="263"/>
      <c r="P556" s="262"/>
      <c r="Q556" s="379">
        <f>SUM(E556:P556)</f>
        <v>0</v>
      </c>
      <c r="R556" s="310">
        <f>Q556/4</f>
        <v>0</v>
      </c>
      <c r="S556" s="125"/>
      <c r="T556" s="309">
        <f>+R556</f>
        <v>0</v>
      </c>
      <c r="U556" s="221">
        <f>+Q556</f>
        <v>0</v>
      </c>
      <c r="V556" s="125"/>
      <c r="W556" s="221" t="s">
        <v>372</v>
      </c>
      <c r="X556" s="125" t="s">
        <v>372</v>
      </c>
      <c r="Y556" s="125" t="s">
        <v>372</v>
      </c>
      <c r="Z556" s="125" t="s">
        <v>372</v>
      </c>
      <c r="AA556" s="125" t="s">
        <v>372</v>
      </c>
      <c r="AB556" s="125" t="s">
        <v>372</v>
      </c>
      <c r="AC556" s="125" t="s">
        <v>372</v>
      </c>
      <c r="AD556" s="125" t="s">
        <v>372</v>
      </c>
      <c r="AE556" s="125" t="s">
        <v>372</v>
      </c>
      <c r="AF556" s="125" t="s">
        <v>372</v>
      </c>
      <c r="AG556" s="125" t="s">
        <v>372</v>
      </c>
      <c r="AH556" s="125"/>
      <c r="AI556" s="126"/>
    </row>
    <row r="557" spans="1:35" ht="14.25" customHeight="1">
      <c r="A557" s="31"/>
      <c r="B557" s="89"/>
      <c r="C557" s="36" t="s">
        <v>678</v>
      </c>
      <c r="D557" s="32"/>
      <c r="E557" s="118">
        <f>E555/$D$555</f>
        <v>15.4337274774775</v>
      </c>
      <c r="F557" s="37">
        <f>F555/$D$555</f>
        <v>20.032984234234199</v>
      </c>
      <c r="G557" s="37">
        <f>G555/$D$555</f>
        <v>13.222826576576599</v>
      </c>
      <c r="H557" s="105">
        <f>H555/$D$555</f>
        <v>1.3879054054054101</v>
      </c>
      <c r="I557" s="265"/>
      <c r="J557" s="106"/>
      <c r="K557" s="106"/>
      <c r="L557" s="106"/>
      <c r="M557" s="106"/>
      <c r="N557" s="106"/>
      <c r="O557" s="106"/>
      <c r="P557" s="38"/>
      <c r="Q557" s="245">
        <f>Q555/$D$555</f>
        <v>50.077443693693702</v>
      </c>
      <c r="R557" s="308">
        <f>+R555/D555</f>
        <v>12.519360923423401</v>
      </c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125"/>
      <c r="AF557" s="125"/>
      <c r="AG557" s="125"/>
      <c r="AH557" s="125"/>
      <c r="AI557" s="126"/>
    </row>
    <row r="558" spans="1:35" ht="14.25" customHeight="1">
      <c r="A558" s="31"/>
      <c r="B558" s="89"/>
      <c r="C558" s="36" t="s">
        <v>1295</v>
      </c>
      <c r="D558" s="32"/>
      <c r="E558" s="62"/>
      <c r="F558" s="35"/>
      <c r="G558" s="62"/>
      <c r="H558" s="62"/>
      <c r="I558" s="252"/>
      <c r="J558" s="252"/>
      <c r="K558" s="252"/>
      <c r="L558" s="252"/>
      <c r="M558" s="252"/>
      <c r="N558" s="252"/>
      <c r="O558" s="252"/>
      <c r="P558" s="252"/>
      <c r="Q558" s="148"/>
      <c r="R558" s="310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  <c r="AC558" s="125"/>
      <c r="AD558" s="125"/>
      <c r="AE558" s="125"/>
      <c r="AF558" s="125"/>
      <c r="AG558" s="125"/>
      <c r="AH558" s="125"/>
      <c r="AI558" s="126"/>
    </row>
    <row r="559" spans="1:35" ht="14.25" customHeight="1">
      <c r="A559" s="31"/>
      <c r="B559" s="47"/>
      <c r="C559" s="36" t="s">
        <v>1296</v>
      </c>
      <c r="D559" s="32"/>
      <c r="E559" s="252"/>
      <c r="F559" s="45"/>
      <c r="G559" s="252"/>
      <c r="H559" s="252"/>
      <c r="I559" s="252"/>
      <c r="J559" s="252"/>
      <c r="K559" s="252"/>
      <c r="L559" s="252"/>
      <c r="M559" s="252"/>
      <c r="N559" s="252"/>
      <c r="O559" s="252"/>
      <c r="P559" s="252"/>
      <c r="Q559" s="280"/>
      <c r="R559" s="477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  <c r="AC559" s="125"/>
      <c r="AD559" s="125"/>
      <c r="AE559" s="125"/>
      <c r="AF559" s="125"/>
      <c r="AG559" s="125"/>
      <c r="AH559" s="125"/>
      <c r="AI559" s="126"/>
    </row>
    <row r="560" spans="1:35" ht="14.25" customHeight="1">
      <c r="A560" s="31"/>
      <c r="B560" s="47"/>
      <c r="C560" s="36" t="s">
        <v>1297</v>
      </c>
      <c r="D560" s="32"/>
      <c r="E560" s="252"/>
      <c r="F560" s="45"/>
      <c r="G560" s="252"/>
      <c r="H560" s="252"/>
      <c r="I560" s="252"/>
      <c r="J560" s="252"/>
      <c r="K560" s="252"/>
      <c r="L560" s="252"/>
      <c r="M560" s="252"/>
      <c r="N560" s="252"/>
      <c r="O560" s="252"/>
      <c r="P560" s="252"/>
      <c r="Q560" s="280"/>
      <c r="R560" s="477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  <c r="AD560" s="125"/>
      <c r="AE560" s="125"/>
      <c r="AF560" s="125"/>
      <c r="AG560" s="125"/>
      <c r="AH560" s="125"/>
      <c r="AI560" s="126"/>
    </row>
    <row r="561" spans="1:35" ht="14.25" customHeight="1">
      <c r="A561" s="31"/>
      <c r="B561" s="47"/>
      <c r="C561" s="597" t="s">
        <v>1298</v>
      </c>
      <c r="D561" s="32"/>
      <c r="E561" s="252"/>
      <c r="F561" s="45"/>
      <c r="G561" s="252"/>
      <c r="H561" s="252"/>
      <c r="I561" s="252"/>
      <c r="J561" s="252"/>
      <c r="K561" s="252"/>
      <c r="L561" s="252"/>
      <c r="M561" s="252"/>
      <c r="N561" s="252"/>
      <c r="O561" s="252"/>
      <c r="P561" s="252"/>
      <c r="Q561" s="280"/>
      <c r="R561" s="477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  <c r="AC561" s="125"/>
      <c r="AD561" s="125"/>
      <c r="AE561" s="125"/>
      <c r="AF561" s="125"/>
      <c r="AG561" s="125"/>
      <c r="AH561" s="125"/>
      <c r="AI561" s="126"/>
    </row>
    <row r="562" spans="1:35" ht="14.25" customHeight="1">
      <c r="A562" s="52"/>
      <c r="B562" s="53"/>
      <c r="C562" s="295"/>
      <c r="D562" s="40"/>
      <c r="E562" s="68"/>
      <c r="F562" s="41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374"/>
      <c r="R562" s="311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  <c r="AD562" s="125"/>
      <c r="AE562" s="125"/>
      <c r="AF562" s="125"/>
      <c r="AG562" s="125"/>
      <c r="AH562" s="125"/>
      <c r="AI562" s="126"/>
    </row>
    <row r="563" spans="1:35" ht="14.25" customHeight="1">
      <c r="A563" s="46" t="s">
        <v>1299</v>
      </c>
      <c r="B563" s="47">
        <v>855</v>
      </c>
      <c r="C563" s="291" t="s">
        <v>1300</v>
      </c>
      <c r="D563" s="223">
        <v>281</v>
      </c>
      <c r="E563" s="216">
        <v>38826</v>
      </c>
      <c r="F563" s="45">
        <v>36932</v>
      </c>
      <c r="G563" s="216">
        <v>54825</v>
      </c>
      <c r="H563" s="216">
        <v>36047</v>
      </c>
      <c r="I563" s="216">
        <v>36335</v>
      </c>
      <c r="J563" s="216">
        <v>35215</v>
      </c>
      <c r="K563" s="216">
        <v>39804</v>
      </c>
      <c r="L563" s="216">
        <v>30618</v>
      </c>
      <c r="M563" s="216">
        <v>28999</v>
      </c>
      <c r="N563" s="216">
        <v>43480</v>
      </c>
      <c r="O563" s="200">
        <v>44330</v>
      </c>
      <c r="P563" s="288">
        <v>56707</v>
      </c>
      <c r="Q563" s="280">
        <f>SUM(E563:P563)</f>
        <v>482118</v>
      </c>
      <c r="R563" s="460">
        <f>AVERAGE(E563:P563)</f>
        <v>40176.5</v>
      </c>
      <c r="S563" s="309">
        <f>+R563</f>
        <v>40176.5</v>
      </c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6"/>
    </row>
    <row r="564" spans="1:35" ht="14.25" customHeight="1">
      <c r="A564" s="46"/>
      <c r="B564" s="47"/>
      <c r="C564" s="151" t="s">
        <v>1301</v>
      </c>
      <c r="D564" s="32"/>
      <c r="E564" s="277">
        <v>1287.1199999999999</v>
      </c>
      <c r="F564" s="127">
        <v>1059.8399999999999</v>
      </c>
      <c r="G564" s="127">
        <v>1724.5</v>
      </c>
      <c r="H564" s="277">
        <v>953.64</v>
      </c>
      <c r="I564" s="127">
        <v>988.2</v>
      </c>
      <c r="J564" s="127">
        <v>853.8</v>
      </c>
      <c r="K564" s="127">
        <v>1404.48</v>
      </c>
      <c r="L564" s="127">
        <v>302.16000000000003</v>
      </c>
      <c r="M564" s="127">
        <v>107.88</v>
      </c>
      <c r="N564" s="127">
        <v>1497.6</v>
      </c>
      <c r="O564" s="75">
        <v>1514.6</v>
      </c>
      <c r="P564" s="60">
        <v>1850.25</v>
      </c>
      <c r="Q564" s="148">
        <f>SUM(E564:P564)</f>
        <v>13544.07</v>
      </c>
      <c r="R564" s="528">
        <f>Q564/12</f>
        <v>1128.6724999999999</v>
      </c>
      <c r="S564" s="125"/>
      <c r="T564" s="309">
        <f>+R564</f>
        <v>1128.6724999999999</v>
      </c>
      <c r="U564" s="221">
        <f>+Q564</f>
        <v>13544.07</v>
      </c>
      <c r="V564" s="125"/>
      <c r="W564" s="221">
        <f t="shared" ref="W564:AG564" si="58">F564</f>
        <v>1059.8399999999999</v>
      </c>
      <c r="X564" s="112">
        <f t="shared" si="58"/>
        <v>1724.5</v>
      </c>
      <c r="Y564" s="112">
        <f t="shared" si="58"/>
        <v>953.64</v>
      </c>
      <c r="Z564" s="112">
        <f t="shared" si="58"/>
        <v>988.2</v>
      </c>
      <c r="AA564" s="112">
        <f t="shared" si="58"/>
        <v>853.8</v>
      </c>
      <c r="AB564" s="112">
        <f t="shared" si="58"/>
        <v>1404.48</v>
      </c>
      <c r="AC564" s="112">
        <f t="shared" si="58"/>
        <v>302.16000000000003</v>
      </c>
      <c r="AD564" s="112">
        <f t="shared" si="58"/>
        <v>107.88</v>
      </c>
      <c r="AE564" s="112">
        <f t="shared" si="58"/>
        <v>1497.6</v>
      </c>
      <c r="AF564" s="112">
        <f t="shared" si="58"/>
        <v>1514.6</v>
      </c>
      <c r="AG564" s="112">
        <f t="shared" si="58"/>
        <v>1850.25</v>
      </c>
      <c r="AH564" s="125"/>
      <c r="AI564" s="126"/>
    </row>
    <row r="565" spans="1:35" ht="14.25" customHeight="1">
      <c r="A565" s="46"/>
      <c r="B565" s="47"/>
      <c r="C565" s="151" t="s">
        <v>720</v>
      </c>
      <c r="D565" s="32"/>
      <c r="E565" s="118">
        <f t="shared" ref="E565:Q565" si="59">E563/$D$563</f>
        <v>138.17081850533799</v>
      </c>
      <c r="F565" s="37">
        <f t="shared" si="59"/>
        <v>131.43060498220601</v>
      </c>
      <c r="G565" s="37">
        <f t="shared" si="59"/>
        <v>195.106761565836</v>
      </c>
      <c r="H565" s="37">
        <f t="shared" si="59"/>
        <v>128.28113879003601</v>
      </c>
      <c r="I565" s="37">
        <f t="shared" si="59"/>
        <v>129.30604982206401</v>
      </c>
      <c r="J565" s="37">
        <f t="shared" si="59"/>
        <v>125.320284697509</v>
      </c>
      <c r="K565" s="37">
        <f t="shared" si="59"/>
        <v>141.65124555160099</v>
      </c>
      <c r="L565" s="37">
        <f t="shared" si="59"/>
        <v>108.960854092527</v>
      </c>
      <c r="M565" s="37">
        <f t="shared" si="59"/>
        <v>103.199288256228</v>
      </c>
      <c r="N565" s="37">
        <f t="shared" si="59"/>
        <v>154.73309608540899</v>
      </c>
      <c r="O565" s="37">
        <f t="shared" si="59"/>
        <v>157.75800711743801</v>
      </c>
      <c r="P565" s="37">
        <f t="shared" si="59"/>
        <v>201.80427046263301</v>
      </c>
      <c r="Q565" s="144">
        <f t="shared" si="59"/>
        <v>1715.72241992883</v>
      </c>
      <c r="R565" s="308">
        <f>+R563/D563</f>
        <v>142.976868327402</v>
      </c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  <c r="AD565" s="125"/>
      <c r="AE565" s="125"/>
      <c r="AF565" s="125"/>
      <c r="AG565" s="125"/>
      <c r="AH565" s="125"/>
      <c r="AI565" s="126"/>
    </row>
    <row r="566" spans="1:35" ht="14.25" customHeight="1">
      <c r="A566" s="46"/>
      <c r="B566" s="47"/>
      <c r="C566" s="151" t="s">
        <v>1302</v>
      </c>
      <c r="D566" s="34"/>
      <c r="E566" s="294" t="s">
        <v>1303</v>
      </c>
      <c r="F566" s="45" t="s">
        <v>1304</v>
      </c>
      <c r="G566" s="294" t="s">
        <v>1305</v>
      </c>
      <c r="H566" s="294" t="s">
        <v>1306</v>
      </c>
      <c r="I566" s="294" t="s">
        <v>1307</v>
      </c>
      <c r="J566" s="294" t="s">
        <v>1308</v>
      </c>
      <c r="K566" s="294" t="s">
        <v>1309</v>
      </c>
      <c r="L566" s="294" t="s">
        <v>1310</v>
      </c>
      <c r="M566" s="294" t="s">
        <v>1311</v>
      </c>
      <c r="N566" s="294" t="s">
        <v>1312</v>
      </c>
      <c r="O566" s="60" t="s">
        <v>1313</v>
      </c>
      <c r="P566" s="60" t="s">
        <v>1314</v>
      </c>
      <c r="Q566" s="148"/>
      <c r="R566" s="310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6"/>
    </row>
    <row r="567" spans="1:35" ht="14.25" customHeight="1">
      <c r="A567" s="315"/>
      <c r="B567" s="32"/>
      <c r="C567" s="151" t="s">
        <v>1315</v>
      </c>
      <c r="D567" s="34"/>
      <c r="E567" s="60" t="s">
        <v>1316</v>
      </c>
      <c r="F567" s="60" t="s">
        <v>1316</v>
      </c>
      <c r="G567" s="60" t="s">
        <v>1316</v>
      </c>
      <c r="H567" s="60" t="s">
        <v>1316</v>
      </c>
      <c r="I567" s="60" t="s">
        <v>1316</v>
      </c>
      <c r="J567" s="62"/>
      <c r="K567" s="62"/>
      <c r="L567" s="62"/>
      <c r="M567" s="62"/>
      <c r="N567" s="62"/>
      <c r="O567" s="62"/>
      <c r="P567" s="62"/>
      <c r="Q567" s="148"/>
      <c r="R567" s="310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6"/>
    </row>
    <row r="568" spans="1:35" ht="142.5" customHeight="1">
      <c r="A568" s="52"/>
      <c r="B568" s="53"/>
      <c r="C568" s="54" t="s">
        <v>1317</v>
      </c>
      <c r="D568" s="40"/>
      <c r="E568" s="289"/>
      <c r="F568" s="229"/>
      <c r="G568" s="289"/>
      <c r="H568" s="289"/>
      <c r="I568" s="289"/>
      <c r="J568" s="289"/>
      <c r="K568" s="289"/>
      <c r="L568" s="289"/>
      <c r="M568" s="289"/>
      <c r="N568" s="289"/>
      <c r="O568" s="289"/>
      <c r="P568" s="289"/>
      <c r="Q568" s="374"/>
      <c r="R568" s="311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6"/>
    </row>
    <row r="569" spans="1:35" ht="12.75" customHeight="1">
      <c r="A569" s="46" t="s">
        <v>390</v>
      </c>
      <c r="B569" s="47">
        <v>590</v>
      </c>
      <c r="C569" s="328" t="s">
        <v>1318</v>
      </c>
      <c r="D569" s="58">
        <v>540</v>
      </c>
      <c r="E569" s="252">
        <v>66713.460000000006</v>
      </c>
      <c r="F569" s="252">
        <v>51527.58</v>
      </c>
      <c r="G569" s="252">
        <v>77385.5</v>
      </c>
      <c r="H569" s="252">
        <v>41484.18</v>
      </c>
      <c r="I569" s="252">
        <v>49901.48</v>
      </c>
      <c r="J569" s="252">
        <v>51920.63</v>
      </c>
      <c r="K569" s="252">
        <v>46617.95</v>
      </c>
      <c r="L569" s="252">
        <v>57655.839999999997</v>
      </c>
      <c r="M569" s="252">
        <v>50839.51</v>
      </c>
      <c r="N569" s="252">
        <v>48612.11</v>
      </c>
      <c r="O569" s="252">
        <v>51698.98</v>
      </c>
      <c r="P569" s="252">
        <v>50848.04</v>
      </c>
      <c r="Q569" s="280">
        <f>SUM(E569:P569)</f>
        <v>645205.26</v>
      </c>
      <c r="R569" s="460">
        <f>AVERAGE(E569:P569)</f>
        <v>53767.105000000003</v>
      </c>
      <c r="S569" s="309">
        <f>+R569</f>
        <v>53767.105000000003</v>
      </c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475">
        <f>SUM(L569:P569)</f>
        <v>259654.48</v>
      </c>
    </row>
    <row r="570" spans="1:35" ht="12.75" customHeight="1">
      <c r="A570" s="46"/>
      <c r="B570" s="47"/>
      <c r="C570" s="1441" t="s">
        <v>1319</v>
      </c>
      <c r="D570" s="1426"/>
      <c r="E570" s="60" t="s">
        <v>372</v>
      </c>
      <c r="F570" s="60" t="s">
        <v>372</v>
      </c>
      <c r="G570" s="60">
        <v>448.55</v>
      </c>
      <c r="H570" s="60" t="s">
        <v>372</v>
      </c>
      <c r="I570" s="60" t="s">
        <v>372</v>
      </c>
      <c r="J570" s="60" t="s">
        <v>372</v>
      </c>
      <c r="K570" s="60" t="s">
        <v>372</v>
      </c>
      <c r="L570" s="60" t="s">
        <v>372</v>
      </c>
      <c r="M570" s="60" t="s">
        <v>372</v>
      </c>
      <c r="N570" s="60" t="s">
        <v>372</v>
      </c>
      <c r="O570" s="60" t="s">
        <v>372</v>
      </c>
      <c r="P570" s="60" t="s">
        <v>372</v>
      </c>
      <c r="Q570" s="148">
        <f>SUM(E570:P570)</f>
        <v>448.55</v>
      </c>
      <c r="R570" s="528">
        <f>Q570/12</f>
        <v>37.379166666666698</v>
      </c>
      <c r="S570" s="125"/>
      <c r="T570" s="309">
        <f>+R570</f>
        <v>37.379166666666698</v>
      </c>
      <c r="U570" s="221">
        <f>+Q570</f>
        <v>448.55</v>
      </c>
      <c r="V570" s="125"/>
      <c r="W570" s="221" t="s">
        <v>372</v>
      </c>
      <c r="X570" s="112">
        <f>G570</f>
        <v>448.55</v>
      </c>
      <c r="Y570" s="125" t="s">
        <v>372</v>
      </c>
      <c r="Z570" s="125" t="s">
        <v>372</v>
      </c>
      <c r="AA570" s="125" t="s">
        <v>372</v>
      </c>
      <c r="AB570" s="125" t="s">
        <v>372</v>
      </c>
      <c r="AC570" s="125" t="s">
        <v>372</v>
      </c>
      <c r="AD570" s="125" t="s">
        <v>372</v>
      </c>
      <c r="AE570" s="125" t="s">
        <v>372</v>
      </c>
      <c r="AF570" s="125" t="s">
        <v>372</v>
      </c>
      <c r="AG570" s="125" t="s">
        <v>372</v>
      </c>
      <c r="AH570" s="125"/>
      <c r="AI570" s="475">
        <f>SUM(L570:P570)</f>
        <v>0</v>
      </c>
    </row>
    <row r="571" spans="1:35" ht="12.75" customHeight="1">
      <c r="A571" s="46"/>
      <c r="B571" s="47"/>
      <c r="C571" s="36" t="s">
        <v>692</v>
      </c>
      <c r="D571" s="34"/>
      <c r="E571" s="37">
        <f t="shared" ref="E571:L571" si="60">E569/$D$569</f>
        <v>123.54344444444401</v>
      </c>
      <c r="F571" s="37">
        <f t="shared" si="60"/>
        <v>95.421444444444404</v>
      </c>
      <c r="G571" s="37">
        <f t="shared" si="60"/>
        <v>143.306481481481</v>
      </c>
      <c r="H571" s="37">
        <f t="shared" si="60"/>
        <v>76.822555555555596</v>
      </c>
      <c r="I571" s="37">
        <f t="shared" si="60"/>
        <v>92.410148148148195</v>
      </c>
      <c r="J571" s="37">
        <f t="shared" si="60"/>
        <v>96.149314814814801</v>
      </c>
      <c r="K571" s="37">
        <f t="shared" si="60"/>
        <v>86.329537037036999</v>
      </c>
      <c r="L571" s="37">
        <f t="shared" si="60"/>
        <v>106.770074074074</v>
      </c>
      <c r="M571" s="37" t="s">
        <v>1320</v>
      </c>
      <c r="N571" s="37">
        <f>N569/$D$569</f>
        <v>90.022425925925901</v>
      </c>
      <c r="O571" s="37">
        <f>O569/$D$569</f>
        <v>95.738851851851905</v>
      </c>
      <c r="P571" s="37">
        <f>P569/$D$569</f>
        <v>94.163037037037</v>
      </c>
      <c r="Q571" s="144">
        <f>Q569/$D$569</f>
        <v>1194.82455555556</v>
      </c>
      <c r="R571" s="308">
        <f>+R569/D569</f>
        <v>99.568712962963005</v>
      </c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  <c r="AC571" s="125"/>
      <c r="AD571" s="125"/>
      <c r="AE571" s="125"/>
      <c r="AF571" s="125"/>
      <c r="AG571" s="125"/>
      <c r="AH571" s="125"/>
      <c r="AI571" s="475">
        <f>SUM(L571:P571)</f>
        <v>386.69438888888902</v>
      </c>
    </row>
    <row r="572" spans="1:35" ht="12.75" customHeight="1">
      <c r="A572" s="46"/>
      <c r="B572" s="47"/>
      <c r="C572" s="36" t="s">
        <v>1321</v>
      </c>
      <c r="D572" s="32"/>
      <c r="E572" s="151"/>
      <c r="F572" s="300"/>
      <c r="G572" s="329" t="s">
        <v>1322</v>
      </c>
      <c r="H572" s="186"/>
      <c r="I572" s="188"/>
      <c r="J572" s="188"/>
      <c r="K572" s="188"/>
      <c r="L572" s="188"/>
      <c r="M572" s="188"/>
      <c r="N572" s="188"/>
      <c r="O572" s="188"/>
      <c r="P572" s="188"/>
      <c r="Q572" s="76"/>
      <c r="R572" s="476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  <c r="AC572" s="125"/>
      <c r="AD572" s="125"/>
      <c r="AE572" s="125"/>
      <c r="AF572" s="125"/>
      <c r="AG572" s="125"/>
      <c r="AH572" s="125"/>
      <c r="AI572" s="126"/>
    </row>
    <row r="573" spans="1:35" ht="12.75" customHeight="1">
      <c r="A573" s="315"/>
      <c r="B573" s="32"/>
      <c r="C573" s="36" t="s">
        <v>1323</v>
      </c>
      <c r="D573" s="32"/>
      <c r="E573" s="62"/>
      <c r="F573" s="62"/>
      <c r="G573" s="60" t="s">
        <v>1324</v>
      </c>
      <c r="H573" s="62"/>
      <c r="I573" s="62"/>
      <c r="J573" s="62"/>
      <c r="K573" s="62"/>
      <c r="L573" s="62"/>
      <c r="M573" s="62"/>
      <c r="N573" s="62"/>
      <c r="O573" s="62"/>
      <c r="P573" s="62"/>
      <c r="Q573" s="148"/>
      <c r="R573" s="310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  <c r="AC573" s="125"/>
      <c r="AD573" s="125"/>
      <c r="AE573" s="125"/>
      <c r="AF573" s="125"/>
      <c r="AG573" s="125"/>
      <c r="AH573" s="125"/>
      <c r="AI573" s="126"/>
    </row>
    <row r="574" spans="1:35" ht="12.75" customHeight="1">
      <c r="A574" s="46"/>
      <c r="B574" s="47"/>
      <c r="C574" s="36" t="s">
        <v>692</v>
      </c>
      <c r="D574" s="3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148"/>
      <c r="R574" s="310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  <c r="AC574" s="125"/>
      <c r="AD574" s="125"/>
      <c r="AE574" s="125"/>
      <c r="AF574" s="125"/>
      <c r="AG574" s="125"/>
      <c r="AH574" s="125"/>
      <c r="AI574" s="126"/>
    </row>
    <row r="575" spans="1:35" ht="12.75" customHeight="1">
      <c r="A575" s="46"/>
      <c r="B575" s="47"/>
      <c r="C575" s="36" t="s">
        <v>1325</v>
      </c>
      <c r="D575" s="3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148"/>
      <c r="R575" s="310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  <c r="AC575" s="125"/>
      <c r="AD575" s="125"/>
      <c r="AE575" s="125"/>
      <c r="AF575" s="125"/>
      <c r="AG575" s="125"/>
      <c r="AH575" s="125"/>
      <c r="AI575" s="126"/>
    </row>
    <row r="576" spans="1:35" ht="12.75" customHeight="1">
      <c r="A576" s="46"/>
      <c r="B576" s="47"/>
      <c r="C576" s="36" t="s">
        <v>1326</v>
      </c>
      <c r="D576" s="32"/>
      <c r="E576" s="284"/>
      <c r="F576" s="254"/>
      <c r="G576" s="59"/>
      <c r="H576" s="59"/>
      <c r="I576" s="59"/>
      <c r="J576" s="254"/>
      <c r="K576" s="254"/>
      <c r="L576" s="254"/>
      <c r="M576" s="254"/>
      <c r="N576" s="254"/>
      <c r="O576" s="254"/>
      <c r="P576" s="254"/>
      <c r="Q576" s="375"/>
      <c r="R576" s="466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  <c r="AC576" s="125"/>
      <c r="AD576" s="125"/>
      <c r="AE576" s="125"/>
      <c r="AF576" s="125"/>
      <c r="AG576" s="125"/>
      <c r="AH576" s="125"/>
      <c r="AI576" s="126"/>
    </row>
    <row r="577" spans="1:35" ht="12.75" customHeight="1">
      <c r="A577" s="46"/>
      <c r="B577" s="47"/>
      <c r="C577" s="36" t="s">
        <v>1327</v>
      </c>
      <c r="D577" s="3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148"/>
      <c r="R577" s="310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  <c r="AC577" s="125"/>
      <c r="AD577" s="125"/>
      <c r="AE577" s="125"/>
      <c r="AF577" s="125"/>
      <c r="AG577" s="125"/>
      <c r="AH577" s="125"/>
      <c r="AI577" s="126"/>
    </row>
    <row r="578" spans="1:35" ht="12.75" customHeight="1">
      <c r="A578" s="52"/>
      <c r="B578" s="53"/>
      <c r="C578" s="222"/>
      <c r="D578" s="66"/>
      <c r="E578" s="302"/>
      <c r="F578" s="289"/>
      <c r="G578" s="258"/>
      <c r="H578" s="258"/>
      <c r="I578" s="258"/>
      <c r="J578" s="289"/>
      <c r="K578" s="289"/>
      <c r="L578" s="289"/>
      <c r="M578" s="289"/>
      <c r="N578" s="289"/>
      <c r="O578" s="68"/>
      <c r="P578" s="68"/>
      <c r="Q578" s="374"/>
      <c r="R578" s="311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125"/>
      <c r="AF578" s="125"/>
      <c r="AG578" s="125"/>
      <c r="AH578" s="125"/>
      <c r="AI578" s="126"/>
    </row>
    <row r="579" spans="1:35" ht="12.75" customHeight="1">
      <c r="A579" s="46" t="s">
        <v>650</v>
      </c>
      <c r="B579" s="47">
        <v>801</v>
      </c>
      <c r="C579" s="290" t="s">
        <v>1328</v>
      </c>
      <c r="D579" s="616">
        <v>1135.4000000000001</v>
      </c>
      <c r="E579" s="216">
        <v>37115.599999999999</v>
      </c>
      <c r="F579" s="216">
        <v>32668.07</v>
      </c>
      <c r="G579" s="216">
        <v>46701.3</v>
      </c>
      <c r="H579" s="617">
        <v>35772.519999999997</v>
      </c>
      <c r="I579" s="59">
        <v>38931.46</v>
      </c>
      <c r="J579" s="254">
        <v>34875.24</v>
      </c>
      <c r="K579" s="254">
        <v>36293.519999999997</v>
      </c>
      <c r="L579" s="254">
        <v>40360.81</v>
      </c>
      <c r="M579" s="254">
        <v>40897.620000000003</v>
      </c>
      <c r="N579" s="284">
        <v>19450.38</v>
      </c>
      <c r="O579" s="284"/>
      <c r="P579" s="59"/>
      <c r="Q579" s="377">
        <f>SUM(E579:P579)</f>
        <v>363066.52</v>
      </c>
      <c r="R579" s="460">
        <f>AVERAGE(E579:P579)</f>
        <v>36306.652000000002</v>
      </c>
      <c r="S579" s="309">
        <f>+R579</f>
        <v>36306.652000000002</v>
      </c>
      <c r="T579" s="125"/>
      <c r="U579" s="125"/>
      <c r="V579" s="125"/>
      <c r="W579" s="125"/>
      <c r="X579" s="125"/>
      <c r="Y579" s="125"/>
      <c r="Z579" s="125"/>
      <c r="AA579" s="125"/>
      <c r="AB579" s="125"/>
      <c r="AC579" s="125"/>
      <c r="AD579" s="125"/>
      <c r="AE579" s="125"/>
      <c r="AF579" s="125"/>
      <c r="AG579" s="125"/>
      <c r="AH579" s="125"/>
      <c r="AI579" s="126"/>
    </row>
    <row r="580" spans="1:35" ht="12.75" customHeight="1">
      <c r="A580" s="46"/>
      <c r="B580" s="47"/>
      <c r="C580" s="36" t="s">
        <v>1329</v>
      </c>
      <c r="D580" s="32"/>
      <c r="E580" s="127" t="s">
        <v>372</v>
      </c>
      <c r="F580" s="127" t="s">
        <v>372</v>
      </c>
      <c r="G580" s="127" t="s">
        <v>372</v>
      </c>
      <c r="H580" s="580" t="s">
        <v>372</v>
      </c>
      <c r="I580" s="75" t="s">
        <v>372</v>
      </c>
      <c r="J580" s="60" t="s">
        <v>372</v>
      </c>
      <c r="K580" s="60" t="s">
        <v>372</v>
      </c>
      <c r="L580" s="60" t="s">
        <v>372</v>
      </c>
      <c r="M580" s="60" t="s">
        <v>372</v>
      </c>
      <c r="N580" s="113" t="s">
        <v>372</v>
      </c>
      <c r="O580" s="448"/>
      <c r="P580" s="262"/>
      <c r="Q580" s="379">
        <f>SUM(E580:P580)</f>
        <v>0</v>
      </c>
      <c r="R580" s="528">
        <f>Q580/10</f>
        <v>0</v>
      </c>
      <c r="S580" s="125"/>
      <c r="T580" s="309">
        <f>+R580</f>
        <v>0</v>
      </c>
      <c r="U580" s="221">
        <f>+Q580</f>
        <v>0</v>
      </c>
      <c r="V580" s="125"/>
      <c r="W580" s="221" t="s">
        <v>372</v>
      </c>
      <c r="X580" s="125" t="s">
        <v>372</v>
      </c>
      <c r="Y580" s="125" t="s">
        <v>372</v>
      </c>
      <c r="Z580" s="125" t="s">
        <v>372</v>
      </c>
      <c r="AA580" s="125" t="s">
        <v>372</v>
      </c>
      <c r="AB580" s="125" t="s">
        <v>372</v>
      </c>
      <c r="AC580" s="125" t="s">
        <v>372</v>
      </c>
      <c r="AD580" s="125" t="s">
        <v>372</v>
      </c>
      <c r="AE580" s="125" t="s">
        <v>372</v>
      </c>
      <c r="AF580" s="125" t="s">
        <v>372</v>
      </c>
      <c r="AG580" s="125" t="s">
        <v>372</v>
      </c>
      <c r="AH580" s="125"/>
      <c r="AI580" s="126"/>
    </row>
    <row r="581" spans="1:35" ht="12.75" customHeight="1">
      <c r="A581" s="46"/>
      <c r="B581" s="47"/>
      <c r="C581" s="36" t="s">
        <v>1330</v>
      </c>
      <c r="D581" s="32"/>
      <c r="E581" s="118">
        <f t="shared" ref="E581:N581" si="61">E579/$D$579</f>
        <v>32.689448652457301</v>
      </c>
      <c r="F581" s="37">
        <f t="shared" si="61"/>
        <v>28.772300510833201</v>
      </c>
      <c r="G581" s="37">
        <f t="shared" si="61"/>
        <v>41.132023956315003</v>
      </c>
      <c r="H581" s="37">
        <f t="shared" si="61"/>
        <v>31.5065351418002</v>
      </c>
      <c r="I581" s="37">
        <f t="shared" si="61"/>
        <v>34.288761669896097</v>
      </c>
      <c r="J581" s="37">
        <f t="shared" si="61"/>
        <v>30.716258587281999</v>
      </c>
      <c r="K581" s="37">
        <f t="shared" si="61"/>
        <v>31.9654042628149</v>
      </c>
      <c r="L581" s="37">
        <f t="shared" si="61"/>
        <v>35.547657213316903</v>
      </c>
      <c r="M581" s="37">
        <f t="shared" si="61"/>
        <v>36.020450942399201</v>
      </c>
      <c r="N581" s="105">
        <f t="shared" si="61"/>
        <v>17.130861370442101</v>
      </c>
      <c r="O581" s="265"/>
      <c r="P581" s="38"/>
      <c r="Q581" s="245">
        <f>Q579/$D$579</f>
        <v>319.769702307557</v>
      </c>
      <c r="R581" s="308">
        <f>+R579/D579</f>
        <v>31.9769702307557</v>
      </c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  <c r="AC581" s="125"/>
      <c r="AD581" s="125"/>
      <c r="AE581" s="125"/>
      <c r="AF581" s="125"/>
      <c r="AG581" s="125"/>
      <c r="AH581" s="125"/>
      <c r="AI581" s="126"/>
    </row>
    <row r="582" spans="1:35" ht="12.75" customHeight="1">
      <c r="A582" s="46"/>
      <c r="B582" s="47"/>
      <c r="C582" s="36" t="s">
        <v>1331</v>
      </c>
      <c r="D582" s="34"/>
      <c r="E582" s="252"/>
      <c r="F582" s="252"/>
      <c r="G582" s="252"/>
      <c r="H582" s="294"/>
      <c r="I582" s="60"/>
      <c r="J582" s="60"/>
      <c r="K582" s="60"/>
      <c r="L582" s="60"/>
      <c r="M582" s="62"/>
      <c r="N582" s="62"/>
      <c r="O582" s="252"/>
      <c r="P582" s="252"/>
      <c r="Q582" s="148"/>
      <c r="R582" s="310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  <c r="AC582" s="125"/>
      <c r="AD582" s="125"/>
      <c r="AE582" s="125"/>
      <c r="AF582" s="125"/>
      <c r="AG582" s="125"/>
      <c r="AH582" s="125"/>
      <c r="AI582" s="126"/>
    </row>
    <row r="583" spans="1:35" ht="12.75" customHeight="1">
      <c r="A583" s="46"/>
      <c r="B583" s="47"/>
      <c r="C583" s="36" t="s">
        <v>1332</v>
      </c>
      <c r="D583" s="34"/>
      <c r="E583" s="62"/>
      <c r="F583" s="62"/>
      <c r="G583" s="62"/>
      <c r="H583" s="62"/>
      <c r="I583" s="62"/>
      <c r="J583" s="62"/>
      <c r="K583" s="62"/>
      <c r="L583" s="60"/>
      <c r="M583" s="62"/>
      <c r="N583" s="62"/>
      <c r="O583" s="62"/>
      <c r="P583" s="62"/>
      <c r="Q583" s="148"/>
      <c r="R583" s="310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  <c r="AC583" s="125"/>
      <c r="AD583" s="125"/>
      <c r="AE583" s="125"/>
      <c r="AF583" s="125"/>
      <c r="AG583" s="125"/>
      <c r="AH583" s="125"/>
      <c r="AI583" s="126"/>
    </row>
    <row r="584" spans="1:35" ht="12.75" customHeight="1">
      <c r="A584" s="46"/>
      <c r="B584" s="47"/>
      <c r="C584" s="36" t="s">
        <v>1333</v>
      </c>
      <c r="D584" s="34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148"/>
      <c r="R584" s="310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125"/>
      <c r="AF584" s="125"/>
      <c r="AG584" s="125"/>
      <c r="AH584" s="125"/>
      <c r="AI584" s="126"/>
    </row>
    <row r="585" spans="1:35" ht="12.75" customHeight="1">
      <c r="A585" s="46"/>
      <c r="B585" s="47"/>
      <c r="C585" s="33" t="s">
        <v>1334</v>
      </c>
      <c r="D585" s="34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148"/>
      <c r="R585" s="310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  <c r="AC585" s="125"/>
      <c r="AD585" s="125"/>
      <c r="AE585" s="125"/>
      <c r="AF585" s="125"/>
      <c r="AG585" s="125"/>
      <c r="AH585" s="125"/>
      <c r="AI585" s="126"/>
    </row>
    <row r="586" spans="1:35" ht="12.75" customHeight="1">
      <c r="A586" s="52"/>
      <c r="B586" s="53"/>
      <c r="C586" s="222"/>
      <c r="D586" s="40"/>
      <c r="E586" s="68"/>
      <c r="F586" s="289"/>
      <c r="G586" s="259"/>
      <c r="H586" s="289"/>
      <c r="I586" s="289"/>
      <c r="J586" s="289"/>
      <c r="K586" s="289"/>
      <c r="L586" s="289"/>
      <c r="M586" s="289"/>
      <c r="N586" s="289"/>
      <c r="O586" s="68"/>
      <c r="P586" s="68"/>
      <c r="Q586" s="374"/>
      <c r="R586" s="311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  <c r="AC586" s="125"/>
      <c r="AD586" s="125"/>
      <c r="AE586" s="125"/>
      <c r="AF586" s="125"/>
      <c r="AG586" s="125"/>
      <c r="AH586" s="125"/>
      <c r="AI586" s="126"/>
    </row>
    <row r="587" spans="1:35" ht="12.75" customHeight="1">
      <c r="A587" s="543" t="s">
        <v>1335</v>
      </c>
      <c r="B587" s="618">
        <v>520</v>
      </c>
      <c r="C587" s="290" t="s">
        <v>1336</v>
      </c>
      <c r="D587" s="347">
        <v>2360</v>
      </c>
      <c r="E587" s="339">
        <v>73002.86</v>
      </c>
      <c r="F587" s="338">
        <v>67765.350000000006</v>
      </c>
      <c r="G587" s="339">
        <v>83322.740000000005</v>
      </c>
      <c r="H587" s="339">
        <v>81170.929999999993</v>
      </c>
      <c r="I587" s="339">
        <v>66994.47</v>
      </c>
      <c r="J587" s="339">
        <v>68786.81</v>
      </c>
      <c r="K587" s="339">
        <v>74873.48</v>
      </c>
      <c r="L587" s="339"/>
      <c r="M587" s="339"/>
      <c r="N587" s="370"/>
      <c r="O587" s="334"/>
      <c r="P587" s="169"/>
      <c r="Q587" s="377">
        <f>SUM(E587:P587)</f>
        <v>515916.64</v>
      </c>
      <c r="R587" s="460">
        <f>AVERAGE(E587:P587)</f>
        <v>73702.377142857105</v>
      </c>
      <c r="S587" s="309">
        <f>+R587</f>
        <v>73702.377142857105</v>
      </c>
      <c r="T587" s="125"/>
      <c r="U587" s="125"/>
      <c r="V587" s="125"/>
      <c r="W587" s="125"/>
      <c r="X587" s="125"/>
      <c r="Y587" s="125"/>
      <c r="Z587" s="125"/>
      <c r="AA587" s="125"/>
      <c r="AB587" s="125"/>
      <c r="AC587" s="125"/>
      <c r="AD587" s="125"/>
      <c r="AE587" s="125"/>
      <c r="AF587" s="125"/>
      <c r="AG587" s="125"/>
      <c r="AH587" s="125"/>
      <c r="AI587" s="126"/>
    </row>
    <row r="588" spans="1:35" ht="12.75" customHeight="1">
      <c r="A588" s="543"/>
      <c r="B588" s="618"/>
      <c r="C588" s="36" t="s">
        <v>1337</v>
      </c>
      <c r="D588" s="2"/>
      <c r="E588" s="94" t="s">
        <v>372</v>
      </c>
      <c r="F588" s="94" t="s">
        <v>372</v>
      </c>
      <c r="G588" s="94" t="s">
        <v>372</v>
      </c>
      <c r="H588" s="94" t="s">
        <v>372</v>
      </c>
      <c r="I588" s="94" t="s">
        <v>372</v>
      </c>
      <c r="J588" s="94" t="s">
        <v>372</v>
      </c>
      <c r="K588" s="94" t="s">
        <v>372</v>
      </c>
      <c r="L588" s="94"/>
      <c r="M588" s="94"/>
      <c r="N588" s="619"/>
      <c r="O588" s="620"/>
      <c r="P588" s="608"/>
      <c r="Q588" s="379">
        <f>SUM(E588:P588)</f>
        <v>0</v>
      </c>
      <c r="R588" s="310">
        <f>Q588/10</f>
        <v>0</v>
      </c>
      <c r="S588" s="125"/>
      <c r="T588" s="309">
        <f>+R588</f>
        <v>0</v>
      </c>
      <c r="U588" s="221">
        <f>+Q588</f>
        <v>0</v>
      </c>
      <c r="V588" s="125"/>
      <c r="W588" s="221" t="s">
        <v>372</v>
      </c>
      <c r="X588" s="125" t="s">
        <v>372</v>
      </c>
      <c r="Y588" s="125" t="s">
        <v>372</v>
      </c>
      <c r="Z588" s="125" t="s">
        <v>372</v>
      </c>
      <c r="AA588" s="125" t="s">
        <v>372</v>
      </c>
      <c r="AB588" s="125" t="s">
        <v>372</v>
      </c>
      <c r="AC588" s="125" t="s">
        <v>372</v>
      </c>
      <c r="AD588" s="125" t="s">
        <v>372</v>
      </c>
      <c r="AE588" s="125" t="s">
        <v>372</v>
      </c>
      <c r="AF588" s="125" t="s">
        <v>372</v>
      </c>
      <c r="AG588" s="125" t="s">
        <v>372</v>
      </c>
      <c r="AH588" s="125"/>
      <c r="AI588" s="126"/>
    </row>
    <row r="589" spans="1:35" ht="12.75" customHeight="1">
      <c r="A589" s="543"/>
      <c r="B589" s="618"/>
      <c r="C589" s="36" t="s">
        <v>692</v>
      </c>
      <c r="D589" s="2"/>
      <c r="E589" s="118">
        <f t="shared" ref="E589:N589" si="62">E587/$D$587</f>
        <v>30.9334152542373</v>
      </c>
      <c r="F589" s="118">
        <f t="shared" si="62"/>
        <v>28.714131355932199</v>
      </c>
      <c r="G589" s="37">
        <f t="shared" si="62"/>
        <v>35.306245762711903</v>
      </c>
      <c r="H589" s="37">
        <f t="shared" si="62"/>
        <v>34.3944618644068</v>
      </c>
      <c r="I589" s="37">
        <f t="shared" si="62"/>
        <v>28.387487288135599</v>
      </c>
      <c r="J589" s="37">
        <f t="shared" si="62"/>
        <v>29.1469533898305</v>
      </c>
      <c r="K589" s="37">
        <f t="shared" si="62"/>
        <v>31.7260508474576</v>
      </c>
      <c r="L589" s="37">
        <f t="shared" si="62"/>
        <v>0</v>
      </c>
      <c r="M589" s="37">
        <f t="shared" si="62"/>
        <v>0</v>
      </c>
      <c r="N589" s="105">
        <f t="shared" si="62"/>
        <v>0</v>
      </c>
      <c r="O589" s="265"/>
      <c r="P589" s="38"/>
      <c r="Q589" s="179">
        <f>Q587/$D$587</f>
        <v>218.608745762712</v>
      </c>
      <c r="R589" s="308">
        <f>+R587/D587</f>
        <v>31.229820823244498</v>
      </c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  <c r="AC589" s="125"/>
      <c r="AD589" s="125"/>
      <c r="AE589" s="125"/>
      <c r="AF589" s="125"/>
      <c r="AG589" s="125"/>
      <c r="AH589" s="125"/>
      <c r="AI589" s="126"/>
    </row>
    <row r="590" spans="1:35" ht="12.75" customHeight="1">
      <c r="A590" s="543"/>
      <c r="B590" s="618"/>
      <c r="C590" s="36" t="s">
        <v>1338</v>
      </c>
      <c r="D590" s="2"/>
      <c r="E590" s="144"/>
      <c r="F590" s="144"/>
      <c r="G590" s="245"/>
      <c r="H590" s="245"/>
      <c r="I590" s="245"/>
      <c r="J590" s="245"/>
      <c r="K590" s="245"/>
      <c r="L590" s="245"/>
      <c r="M590" s="245"/>
      <c r="N590" s="245"/>
      <c r="O590" s="38"/>
      <c r="P590" s="38"/>
      <c r="Q590" s="198"/>
      <c r="R590" s="466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  <c r="AC590" s="125"/>
      <c r="AD590" s="125"/>
      <c r="AE590" s="125"/>
      <c r="AF590" s="125"/>
      <c r="AG590" s="125"/>
      <c r="AH590" s="125"/>
      <c r="AI590" s="126"/>
    </row>
    <row r="591" spans="1:35" ht="12.75" customHeight="1">
      <c r="A591" s="543"/>
      <c r="B591" s="618"/>
      <c r="C591" s="36" t="s">
        <v>1339</v>
      </c>
      <c r="D591" s="2"/>
      <c r="E591" s="186"/>
      <c r="F591" s="186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35"/>
      <c r="R591" s="466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  <c r="AC591" s="125"/>
      <c r="AD591" s="125"/>
      <c r="AE591" s="125"/>
      <c r="AF591" s="125"/>
      <c r="AG591" s="125"/>
      <c r="AH591" s="125"/>
      <c r="AI591" s="126"/>
    </row>
    <row r="592" spans="1:35" ht="12.75" customHeight="1">
      <c r="A592" s="543"/>
      <c r="B592" s="618"/>
      <c r="C592" s="33" t="s">
        <v>1340</v>
      </c>
      <c r="D592" s="2"/>
      <c r="E592" s="186"/>
      <c r="F592" s="186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98"/>
      <c r="R592" s="466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6"/>
    </row>
    <row r="593" spans="1:35" ht="12.75" customHeight="1">
      <c r="A593" s="544"/>
      <c r="B593" s="350"/>
      <c r="C593" s="222"/>
      <c r="D593" s="343"/>
      <c r="E593" s="344"/>
      <c r="F593" s="171"/>
      <c r="G593" s="344"/>
      <c r="H593" s="344"/>
      <c r="I593" s="344"/>
      <c r="J593" s="344"/>
      <c r="K593" s="344"/>
      <c r="L593" s="344"/>
      <c r="M593" s="344"/>
      <c r="N593" s="344"/>
      <c r="O593" s="344"/>
      <c r="P593" s="344"/>
      <c r="Q593" s="171"/>
      <c r="R593" s="306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125"/>
      <c r="AF593" s="125"/>
      <c r="AG593" s="125"/>
      <c r="AH593" s="125"/>
      <c r="AI593" s="126"/>
    </row>
    <row r="594" spans="1:35" ht="12.75" customHeight="1">
      <c r="A594" s="330" t="s">
        <v>1341</v>
      </c>
      <c r="B594" s="331">
        <v>948</v>
      </c>
      <c r="C594" s="332" t="s">
        <v>1342</v>
      </c>
      <c r="D594" s="333">
        <v>1654</v>
      </c>
      <c r="E594" s="232">
        <v>120817.07</v>
      </c>
      <c r="F594" s="217">
        <v>99465.72</v>
      </c>
      <c r="G594" s="334"/>
      <c r="H594" s="168"/>
      <c r="I594" s="168"/>
      <c r="J594" s="168"/>
      <c r="K594" s="168"/>
      <c r="L594" s="168"/>
      <c r="M594" s="168"/>
      <c r="N594" s="168"/>
      <c r="O594" s="168"/>
      <c r="P594" s="169"/>
      <c r="Q594" s="377">
        <f>SUM(E594:P594)</f>
        <v>220282.79</v>
      </c>
      <c r="R594" s="460">
        <f>AVERAGE(E594:P594)</f>
        <v>110141.395</v>
      </c>
      <c r="S594" s="309">
        <f>+R594</f>
        <v>110141.395</v>
      </c>
      <c r="T594" s="125"/>
      <c r="U594" s="125"/>
      <c r="V594" s="125"/>
      <c r="W594" s="125"/>
      <c r="X594" s="125"/>
      <c r="Y594" s="125"/>
      <c r="Z594" s="125"/>
      <c r="AA594" s="125"/>
      <c r="AB594" s="125"/>
      <c r="AC594" s="125"/>
      <c r="AD594" s="125"/>
      <c r="AE594" s="125"/>
      <c r="AF594" s="125"/>
      <c r="AG594" s="125"/>
      <c r="AH594" s="125"/>
      <c r="AI594" s="126"/>
    </row>
    <row r="595" spans="1:35" ht="12.75" customHeight="1">
      <c r="A595" s="330" t="s">
        <v>1343</v>
      </c>
      <c r="B595" s="331"/>
      <c r="C595" s="335" t="s">
        <v>1344</v>
      </c>
      <c r="D595" s="336"/>
      <c r="E595" s="276">
        <v>8198.56</v>
      </c>
      <c r="F595" s="312">
        <v>4995.8599999999997</v>
      </c>
      <c r="G595" s="334"/>
      <c r="H595" s="168"/>
      <c r="I595" s="168"/>
      <c r="J595" s="168"/>
      <c r="K595" s="168"/>
      <c r="L595" s="168"/>
      <c r="M595" s="168"/>
      <c r="N595" s="168"/>
      <c r="O595" s="168"/>
      <c r="P595" s="169"/>
      <c r="Q595" s="379">
        <f>SUM(E595:P595)</f>
        <v>13194.42</v>
      </c>
      <c r="R595" s="310">
        <f>Q595/2</f>
        <v>6597.21</v>
      </c>
      <c r="S595" s="125"/>
      <c r="T595" s="309">
        <f>+R595</f>
        <v>6597.21</v>
      </c>
      <c r="U595" s="221">
        <f>+Q595</f>
        <v>13194.42</v>
      </c>
      <c r="V595" s="125"/>
      <c r="W595" s="221">
        <f>F595</f>
        <v>4995.8599999999997</v>
      </c>
      <c r="X595" s="125"/>
      <c r="Y595" s="125"/>
      <c r="Z595" s="125"/>
      <c r="AA595" s="125"/>
      <c r="AB595" s="125"/>
      <c r="AC595" s="125"/>
      <c r="AD595" s="125"/>
      <c r="AE595" s="125"/>
      <c r="AF595" s="125"/>
      <c r="AG595" s="168">
        <f>P595</f>
        <v>0</v>
      </c>
      <c r="AH595" s="125"/>
      <c r="AI595" s="126"/>
    </row>
    <row r="596" spans="1:35" ht="12.75" customHeight="1">
      <c r="A596" s="330" t="s">
        <v>1345</v>
      </c>
      <c r="B596" s="2"/>
      <c r="C596" s="36" t="s">
        <v>678</v>
      </c>
      <c r="D596" s="2"/>
      <c r="E596" s="118">
        <f>E594/$D$594</f>
        <v>73.045386940749694</v>
      </c>
      <c r="F596" s="105">
        <f>F594/$D$594</f>
        <v>60.136469165659001</v>
      </c>
      <c r="G596" s="265"/>
      <c r="H596" s="106"/>
      <c r="I596" s="106"/>
      <c r="J596" s="106"/>
      <c r="K596" s="106"/>
      <c r="L596" s="106"/>
      <c r="M596" s="106"/>
      <c r="N596" s="106"/>
      <c r="O596" s="106"/>
      <c r="P596" s="38"/>
      <c r="Q596" s="179">
        <f>Q594/$D$594</f>
        <v>133.18185610640899</v>
      </c>
      <c r="R596" s="308">
        <f>+R594/D594</f>
        <v>66.590928053204394</v>
      </c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  <c r="AC596" s="125"/>
      <c r="AD596" s="125"/>
      <c r="AE596" s="125"/>
      <c r="AF596" s="125"/>
      <c r="AG596" s="125"/>
      <c r="AH596" s="125"/>
      <c r="AI596" s="126"/>
    </row>
    <row r="597" spans="1:35" ht="12.75" customHeight="1">
      <c r="A597" s="330"/>
      <c r="B597" s="2"/>
      <c r="C597" s="36" t="s">
        <v>1346</v>
      </c>
      <c r="D597" s="337"/>
      <c r="E597" s="338" t="s">
        <v>1347</v>
      </c>
      <c r="F597" s="129" t="s">
        <v>1348</v>
      </c>
      <c r="G597" s="339"/>
      <c r="H597" s="339"/>
      <c r="I597" s="339"/>
      <c r="J597" s="339"/>
      <c r="K597" s="339"/>
      <c r="L597" s="339"/>
      <c r="M597" s="339"/>
      <c r="N597" s="339"/>
      <c r="O597" s="339"/>
      <c r="P597" s="339"/>
      <c r="Q597" s="95"/>
      <c r="R597" s="310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  <c r="AC597" s="125"/>
      <c r="AD597" s="125"/>
      <c r="AE597" s="125"/>
      <c r="AF597" s="125"/>
      <c r="AG597" s="125"/>
      <c r="AH597" s="125"/>
      <c r="AI597" s="126"/>
    </row>
    <row r="598" spans="1:35" ht="12.75" customHeight="1">
      <c r="A598" s="330"/>
      <c r="B598" s="2"/>
      <c r="C598" s="36" t="s">
        <v>1349</v>
      </c>
      <c r="D598" s="337">
        <v>2246</v>
      </c>
      <c r="E598" s="340"/>
      <c r="F598" s="95"/>
      <c r="G598" s="340">
        <v>120937.54</v>
      </c>
      <c r="H598" s="340">
        <v>130124.39</v>
      </c>
      <c r="I598" s="340">
        <v>154119.06</v>
      </c>
      <c r="J598" s="340">
        <v>149328.29</v>
      </c>
      <c r="K598" s="340">
        <v>161304.60999999999</v>
      </c>
      <c r="L598" s="340">
        <v>195051.05</v>
      </c>
      <c r="M598" s="340">
        <v>189670.42</v>
      </c>
      <c r="N598" s="340">
        <v>199251.16</v>
      </c>
      <c r="O598" s="340">
        <v>196910.21</v>
      </c>
      <c r="P598" s="340">
        <v>345548.16</v>
      </c>
      <c r="Q598" s="377">
        <f>SUM(E598:P598)</f>
        <v>1842244.89</v>
      </c>
      <c r="R598" s="460">
        <f>AVERAGE(E598:P598)</f>
        <v>184224.489</v>
      </c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125"/>
      <c r="AF598" s="125"/>
      <c r="AG598" s="125"/>
      <c r="AH598" s="125"/>
      <c r="AI598" s="126"/>
    </row>
    <row r="599" spans="1:35" ht="12.75" customHeight="1">
      <c r="A599" s="330"/>
      <c r="B599" s="2"/>
      <c r="C599" s="36" t="s">
        <v>1350</v>
      </c>
      <c r="D599" s="337"/>
      <c r="E599" s="340"/>
      <c r="F599" s="95"/>
      <c r="G599" s="340">
        <v>6042.66</v>
      </c>
      <c r="H599" s="340">
        <v>6042.64</v>
      </c>
      <c r="I599" s="340">
        <v>9641.86</v>
      </c>
      <c r="J599" s="340">
        <v>8923.24</v>
      </c>
      <c r="K599" s="340">
        <v>10719.69</v>
      </c>
      <c r="L599" s="340">
        <v>15781.66</v>
      </c>
      <c r="M599" s="340">
        <v>12953.17</v>
      </c>
      <c r="N599" s="340">
        <v>14165.67</v>
      </c>
      <c r="O599" s="340">
        <v>13814.53</v>
      </c>
      <c r="P599" s="340">
        <v>36110.22</v>
      </c>
      <c r="Q599" s="379">
        <f>SUM(E599:P599)</f>
        <v>134195.34</v>
      </c>
      <c r="R599" s="310">
        <f>Q599/10</f>
        <v>13419.534</v>
      </c>
      <c r="S599" s="125"/>
      <c r="T599" s="125"/>
      <c r="U599" s="125"/>
      <c r="V599" s="125"/>
      <c r="W599" s="125"/>
      <c r="X599" s="168">
        <f t="shared" ref="X599:AG599" si="63">G599</f>
        <v>6042.66</v>
      </c>
      <c r="Y599" s="168">
        <f t="shared" si="63"/>
        <v>6042.64</v>
      </c>
      <c r="Z599" s="168">
        <f t="shared" si="63"/>
        <v>9641.86</v>
      </c>
      <c r="AA599" s="168">
        <f t="shared" si="63"/>
        <v>8923.24</v>
      </c>
      <c r="AB599" s="168">
        <f t="shared" si="63"/>
        <v>10719.69</v>
      </c>
      <c r="AC599" s="168">
        <f t="shared" si="63"/>
        <v>15781.66</v>
      </c>
      <c r="AD599" s="168">
        <f t="shared" si="63"/>
        <v>12953.17</v>
      </c>
      <c r="AE599" s="168">
        <f t="shared" si="63"/>
        <v>14165.67</v>
      </c>
      <c r="AF599" s="168">
        <f t="shared" si="63"/>
        <v>13814.53</v>
      </c>
      <c r="AG599" s="168">
        <f t="shared" si="63"/>
        <v>36110.22</v>
      </c>
      <c r="AH599" s="125"/>
      <c r="AI599" s="475">
        <f>SUM(L599:P599)</f>
        <v>92825.25</v>
      </c>
    </row>
    <row r="600" spans="1:35" ht="12.75" customHeight="1">
      <c r="A600" s="330"/>
      <c r="B600" s="2"/>
      <c r="C600" s="36" t="s">
        <v>1351</v>
      </c>
      <c r="D600" s="337"/>
      <c r="E600" s="340"/>
      <c r="F600" s="95"/>
      <c r="G600" s="37">
        <f t="shared" ref="G600:Q600" si="64">G598/$D$598</f>
        <v>53.845743544078402</v>
      </c>
      <c r="H600" s="37">
        <f t="shared" si="64"/>
        <v>57.936059661620703</v>
      </c>
      <c r="I600" s="37">
        <f t="shared" si="64"/>
        <v>68.619349955476395</v>
      </c>
      <c r="J600" s="37">
        <f t="shared" si="64"/>
        <v>66.486326803205699</v>
      </c>
      <c r="K600" s="37">
        <f t="shared" si="64"/>
        <v>71.818615316117501</v>
      </c>
      <c r="L600" s="37">
        <f t="shared" si="64"/>
        <v>86.843744434550302</v>
      </c>
      <c r="M600" s="37">
        <f t="shared" si="64"/>
        <v>84.448094390026696</v>
      </c>
      <c r="N600" s="37">
        <f t="shared" si="64"/>
        <v>88.713784505788098</v>
      </c>
      <c r="O600" s="37">
        <f t="shared" si="64"/>
        <v>87.6715093499555</v>
      </c>
      <c r="P600" s="37">
        <f t="shared" si="64"/>
        <v>153.85047195013399</v>
      </c>
      <c r="Q600" s="179">
        <f t="shared" si="64"/>
        <v>820.23369991095296</v>
      </c>
      <c r="R600" s="308">
        <f>+R598/D598</f>
        <v>82.023369991095294</v>
      </c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  <c r="AC600" s="125"/>
      <c r="AD600" s="125"/>
      <c r="AE600" s="125"/>
      <c r="AF600" s="125"/>
      <c r="AG600" s="125"/>
      <c r="AH600" s="125"/>
      <c r="AI600" s="126"/>
    </row>
    <row r="601" spans="1:35" ht="121.5" customHeight="1">
      <c r="A601" s="341" t="s">
        <v>1352</v>
      </c>
      <c r="B601" s="66">
        <v>1012</v>
      </c>
      <c r="C601" s="342" t="s">
        <v>1353</v>
      </c>
      <c r="D601" s="343"/>
      <c r="E601" s="344"/>
      <c r="F601" s="171"/>
      <c r="G601" s="345" t="s">
        <v>1354</v>
      </c>
      <c r="H601" s="345" t="s">
        <v>1355</v>
      </c>
      <c r="I601" s="345" t="s">
        <v>1356</v>
      </c>
      <c r="J601" s="345" t="s">
        <v>1357</v>
      </c>
      <c r="K601" s="345" t="s">
        <v>1358</v>
      </c>
      <c r="L601" s="371" t="s">
        <v>1359</v>
      </c>
      <c r="M601" s="345" t="s">
        <v>1360</v>
      </c>
      <c r="N601" s="345" t="s">
        <v>1361</v>
      </c>
      <c r="O601" s="371" t="s">
        <v>1362</v>
      </c>
      <c r="P601" s="345" t="s">
        <v>1363</v>
      </c>
      <c r="Q601" s="171"/>
      <c r="R601" s="306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  <c r="AC601" s="125"/>
      <c r="AD601" s="125"/>
      <c r="AE601" s="125"/>
      <c r="AF601" s="125"/>
      <c r="AG601" s="125"/>
      <c r="AH601" s="125"/>
      <c r="AI601" s="126"/>
    </row>
    <row r="602" spans="1:35" ht="12.75" customHeight="1">
      <c r="A602" s="351" t="s">
        <v>1364</v>
      </c>
      <c r="B602" s="352">
        <v>947</v>
      </c>
      <c r="C602" s="285" t="s">
        <v>1365</v>
      </c>
      <c r="D602" s="353">
        <v>161</v>
      </c>
      <c r="E602" s="232">
        <v>24703.05</v>
      </c>
      <c r="F602" s="216">
        <v>23924.3</v>
      </c>
      <c r="G602" s="232">
        <v>19810.8</v>
      </c>
      <c r="H602" s="232">
        <v>20087.259999999998</v>
      </c>
      <c r="I602" s="232">
        <v>19328.39</v>
      </c>
      <c r="J602" s="339">
        <v>19017</v>
      </c>
      <c r="K602" s="339">
        <v>18367.45</v>
      </c>
      <c r="L602" s="339">
        <v>20772.849999999999</v>
      </c>
      <c r="M602" s="339">
        <v>19271.330000000002</v>
      </c>
      <c r="N602" s="339">
        <v>18032.05</v>
      </c>
      <c r="O602" s="339">
        <v>18854.8</v>
      </c>
      <c r="P602" s="339">
        <v>25277.15</v>
      </c>
      <c r="Q602" s="280">
        <f>SUM(E602:P602)</f>
        <v>247446.43</v>
      </c>
      <c r="R602" s="460">
        <f>AVERAGE(E602:P602)</f>
        <v>20620.535833333299</v>
      </c>
      <c r="S602" s="309">
        <f>+R602</f>
        <v>20620.535833333299</v>
      </c>
      <c r="T602" s="125"/>
      <c r="U602" s="125"/>
      <c r="V602" s="125"/>
      <c r="W602" s="125"/>
      <c r="X602" s="125"/>
      <c r="Y602" s="125"/>
      <c r="Z602" s="125"/>
      <c r="AA602" s="125"/>
      <c r="AB602" s="125"/>
      <c r="AC602" s="125"/>
      <c r="AD602" s="125"/>
      <c r="AE602" s="125"/>
      <c r="AF602" s="125"/>
      <c r="AG602" s="125"/>
      <c r="AH602" s="125"/>
      <c r="AI602" s="126"/>
    </row>
    <row r="603" spans="1:35" ht="12.75" customHeight="1">
      <c r="A603" s="330"/>
      <c r="B603" s="337"/>
      <c r="C603" s="36" t="s">
        <v>1366</v>
      </c>
      <c r="D603" s="2"/>
      <c r="E603" s="348" t="s">
        <v>372</v>
      </c>
      <c r="F603" s="233" t="s">
        <v>372</v>
      </c>
      <c r="G603" s="348" t="s">
        <v>372</v>
      </c>
      <c r="H603" s="348" t="s">
        <v>372</v>
      </c>
      <c r="I603" s="348" t="s">
        <v>372</v>
      </c>
      <c r="J603" s="349" t="s">
        <v>372</v>
      </c>
      <c r="K603" s="349" t="s">
        <v>372</v>
      </c>
      <c r="L603" s="349" t="s">
        <v>372</v>
      </c>
      <c r="M603" s="349" t="s">
        <v>372</v>
      </c>
      <c r="N603" s="349" t="s">
        <v>372</v>
      </c>
      <c r="O603" s="349" t="s">
        <v>372</v>
      </c>
      <c r="P603" s="349" t="s">
        <v>372</v>
      </c>
      <c r="Q603" s="148">
        <f>SUM(E603:P603)</f>
        <v>0</v>
      </c>
      <c r="R603" s="310">
        <f>Q603/12</f>
        <v>0</v>
      </c>
      <c r="S603" s="125"/>
      <c r="T603" s="309">
        <f>+R603</f>
        <v>0</v>
      </c>
      <c r="U603" s="221">
        <f>+Q603</f>
        <v>0</v>
      </c>
      <c r="V603" s="125"/>
      <c r="W603" s="221" t="s">
        <v>372</v>
      </c>
      <c r="X603" s="125" t="s">
        <v>372</v>
      </c>
      <c r="Y603" s="125" t="s">
        <v>372</v>
      </c>
      <c r="Z603" s="125" t="s">
        <v>372</v>
      </c>
      <c r="AA603" s="125" t="s">
        <v>372</v>
      </c>
      <c r="AB603" s="125" t="s">
        <v>372</v>
      </c>
      <c r="AC603" s="125" t="s">
        <v>372</v>
      </c>
      <c r="AD603" s="125" t="s">
        <v>372</v>
      </c>
      <c r="AE603" s="125" t="s">
        <v>372</v>
      </c>
      <c r="AF603" s="125" t="s">
        <v>372</v>
      </c>
      <c r="AG603" s="125" t="s">
        <v>372</v>
      </c>
      <c r="AH603" s="125"/>
      <c r="AI603" s="126"/>
    </row>
    <row r="604" spans="1:35" ht="12.75" customHeight="1">
      <c r="A604" s="36"/>
      <c r="B604" s="331"/>
      <c r="C604" s="36" t="s">
        <v>692</v>
      </c>
      <c r="D604" s="2"/>
      <c r="E604" s="118">
        <f t="shared" ref="E604:Q604" si="65">E602/$D$602</f>
        <v>153.43509316770201</v>
      </c>
      <c r="F604" s="118">
        <f t="shared" si="65"/>
        <v>148.598136645963</v>
      </c>
      <c r="G604" s="118">
        <f t="shared" si="65"/>
        <v>123.04844720496899</v>
      </c>
      <c r="H604" s="118">
        <f t="shared" si="65"/>
        <v>124.765590062112</v>
      </c>
      <c r="I604" s="118">
        <f t="shared" si="65"/>
        <v>120.05211180124201</v>
      </c>
      <c r="J604" s="118">
        <f t="shared" si="65"/>
        <v>118.11801242236</v>
      </c>
      <c r="K604" s="37">
        <f t="shared" si="65"/>
        <v>114.083540372671</v>
      </c>
      <c r="L604" s="37">
        <f t="shared" si="65"/>
        <v>129.02391304347799</v>
      </c>
      <c r="M604" s="37">
        <f t="shared" si="65"/>
        <v>119.697701863354</v>
      </c>
      <c r="N604" s="37">
        <f t="shared" si="65"/>
        <v>112.000310559006</v>
      </c>
      <c r="O604" s="37">
        <f t="shared" si="65"/>
        <v>117.11055900621101</v>
      </c>
      <c r="P604" s="37">
        <f t="shared" si="65"/>
        <v>157.000931677019</v>
      </c>
      <c r="Q604" s="179">
        <f t="shared" si="65"/>
        <v>1536.9343478260901</v>
      </c>
      <c r="R604" s="308">
        <f>+R602/D602</f>
        <v>128.077862318841</v>
      </c>
      <c r="S604" s="309"/>
      <c r="T604" s="125"/>
      <c r="U604" s="125"/>
      <c r="V604" s="125"/>
      <c r="W604" s="125"/>
      <c r="X604" s="125"/>
      <c r="Y604" s="125"/>
      <c r="Z604" s="125"/>
      <c r="AA604" s="125"/>
      <c r="AB604" s="125"/>
      <c r="AC604" s="125"/>
      <c r="AD604" s="125"/>
      <c r="AE604" s="125"/>
      <c r="AF604" s="125"/>
      <c r="AG604" s="125"/>
      <c r="AH604" s="125"/>
      <c r="AI604" s="126"/>
    </row>
    <row r="605" spans="1:35" ht="12.75" customHeight="1">
      <c r="A605" s="36"/>
      <c r="B605" s="331"/>
      <c r="C605" s="36" t="s">
        <v>1367</v>
      </c>
      <c r="D605" s="2"/>
      <c r="E605" s="340"/>
      <c r="F605" s="95"/>
      <c r="G605" s="340"/>
      <c r="H605" s="340"/>
      <c r="I605" s="340"/>
      <c r="J605" s="340"/>
      <c r="K605" s="340"/>
      <c r="L605" s="340"/>
      <c r="M605" s="340"/>
      <c r="N605" s="340"/>
      <c r="O605" s="340"/>
      <c r="P605" s="340"/>
      <c r="Q605" s="95"/>
      <c r="R605" s="310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  <c r="AC605" s="125"/>
      <c r="AD605" s="125"/>
      <c r="AE605" s="125"/>
      <c r="AF605" s="125"/>
      <c r="AG605" s="125"/>
      <c r="AH605" s="125"/>
      <c r="AI605" s="126"/>
    </row>
    <row r="606" spans="1:35" ht="12.75" customHeight="1">
      <c r="A606" s="36"/>
      <c r="B606" s="331"/>
      <c r="C606" s="36" t="s">
        <v>1368</v>
      </c>
      <c r="D606" s="2"/>
      <c r="E606" s="340"/>
      <c r="F606" s="95"/>
      <c r="G606" s="340"/>
      <c r="H606" s="340"/>
      <c r="I606" s="340"/>
      <c r="J606" s="340"/>
      <c r="K606" s="340"/>
      <c r="L606" s="340"/>
      <c r="M606" s="340"/>
      <c r="N606" s="340"/>
      <c r="O606" s="340"/>
      <c r="P606" s="340"/>
      <c r="Q606" s="95"/>
      <c r="R606" s="310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125"/>
      <c r="AF606" s="125"/>
      <c r="AG606" s="125"/>
      <c r="AH606" s="125"/>
      <c r="AI606" s="126"/>
    </row>
    <row r="607" spans="1:35" ht="12.75" customHeight="1">
      <c r="A607" s="222"/>
      <c r="B607" s="350"/>
      <c r="C607" s="222"/>
      <c r="D607" s="343"/>
      <c r="E607" s="344"/>
      <c r="F607" s="171"/>
      <c r="G607" s="344"/>
      <c r="H607" s="344"/>
      <c r="I607" s="344"/>
      <c r="J607" s="344"/>
      <c r="K607" s="344"/>
      <c r="L607" s="344"/>
      <c r="M607" s="344"/>
      <c r="N607" s="344"/>
      <c r="O607" s="344"/>
      <c r="P607" s="344"/>
      <c r="Q607" s="171"/>
      <c r="R607" s="306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  <c r="AC607" s="125"/>
      <c r="AD607" s="125"/>
      <c r="AE607" s="125"/>
      <c r="AF607" s="125"/>
      <c r="AG607" s="125"/>
      <c r="AH607" s="125"/>
      <c r="AI607" s="126"/>
    </row>
    <row r="608" spans="1:35" ht="12.75" customHeight="1">
      <c r="A608" s="330" t="s">
        <v>421</v>
      </c>
      <c r="B608" s="331">
        <v>956</v>
      </c>
      <c r="C608" s="346" t="s">
        <v>1369</v>
      </c>
      <c r="D608" s="347">
        <v>1214</v>
      </c>
      <c r="E608" s="232">
        <v>34932.54</v>
      </c>
      <c r="F608" s="216">
        <v>40355.050000000003</v>
      </c>
      <c r="G608" s="232">
        <v>47951.99</v>
      </c>
      <c r="H608" s="232">
        <v>35139.71</v>
      </c>
      <c r="I608" s="232">
        <v>35847.56</v>
      </c>
      <c r="J608" s="232">
        <v>33686.49</v>
      </c>
      <c r="K608" s="232">
        <v>32069.48</v>
      </c>
      <c r="L608" s="232">
        <v>35341.58</v>
      </c>
      <c r="M608" s="232">
        <v>34620.22</v>
      </c>
      <c r="N608" s="168">
        <v>33373.19</v>
      </c>
      <c r="O608" s="364">
        <v>39906.559999999998</v>
      </c>
      <c r="P608" s="364">
        <v>39313.199999999997</v>
      </c>
      <c r="Q608" s="280">
        <f>SUM(E608:P608)</f>
        <v>442537.57</v>
      </c>
      <c r="R608" s="621">
        <v>0</v>
      </c>
      <c r="S608" s="309">
        <f>+R608</f>
        <v>0</v>
      </c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475">
        <f>SUM(L608:P608)</f>
        <v>182554.75</v>
      </c>
    </row>
    <row r="609" spans="1:35" ht="12.75" customHeight="1">
      <c r="A609" s="36"/>
      <c r="B609" s="331"/>
      <c r="C609" s="36" t="s">
        <v>1370</v>
      </c>
      <c r="D609" s="337"/>
      <c r="E609" s="348" t="s">
        <v>372</v>
      </c>
      <c r="F609" s="233" t="s">
        <v>372</v>
      </c>
      <c r="G609" s="276">
        <v>1122.8</v>
      </c>
      <c r="H609" s="348" t="s">
        <v>372</v>
      </c>
      <c r="I609" s="348" t="s">
        <v>372</v>
      </c>
      <c r="J609" s="348" t="s">
        <v>372</v>
      </c>
      <c r="K609" s="348" t="s">
        <v>372</v>
      </c>
      <c r="L609" s="348" t="s">
        <v>372</v>
      </c>
      <c r="M609" s="348" t="s">
        <v>372</v>
      </c>
      <c r="N609" s="369" t="s">
        <v>372</v>
      </c>
      <c r="O609" s="349" t="s">
        <v>372</v>
      </c>
      <c r="P609" s="349" t="s">
        <v>372</v>
      </c>
      <c r="Q609" s="148">
        <f>SUM(E609:P609)</f>
        <v>1122.8</v>
      </c>
      <c r="R609" s="310">
        <f>Q609/12</f>
        <v>93.566666666666706</v>
      </c>
      <c r="S609" s="125"/>
      <c r="T609" s="309">
        <f>+R609</f>
        <v>93.566666666666706</v>
      </c>
      <c r="U609" s="221">
        <f>+Q609</f>
        <v>1122.8</v>
      </c>
      <c r="V609" s="125"/>
      <c r="W609" s="221" t="s">
        <v>372</v>
      </c>
      <c r="X609" s="168">
        <f>G609</f>
        <v>1122.8</v>
      </c>
      <c r="Y609" s="125" t="s">
        <v>372</v>
      </c>
      <c r="Z609" s="125" t="s">
        <v>372</v>
      </c>
      <c r="AA609" s="125" t="s">
        <v>372</v>
      </c>
      <c r="AB609" s="125" t="s">
        <v>372</v>
      </c>
      <c r="AC609" s="125" t="s">
        <v>372</v>
      </c>
      <c r="AD609" s="125" t="s">
        <v>372</v>
      </c>
      <c r="AE609" s="125" t="s">
        <v>372</v>
      </c>
      <c r="AF609" s="125" t="s">
        <v>372</v>
      </c>
      <c r="AG609" s="125" t="s">
        <v>372</v>
      </c>
      <c r="AH609" s="125"/>
      <c r="AI609" s="475">
        <f>SUM(L609:P609)</f>
        <v>0</v>
      </c>
    </row>
    <row r="610" spans="1:35" ht="12.75" customHeight="1">
      <c r="A610" s="36"/>
      <c r="B610" s="331"/>
      <c r="C610" s="36" t="s">
        <v>678</v>
      </c>
      <c r="D610" s="337"/>
      <c r="E610" s="37">
        <f t="shared" ref="E610:Q610" si="66">E608/$D$608</f>
        <v>28.774744645799</v>
      </c>
      <c r="F610" s="37">
        <f t="shared" si="66"/>
        <v>33.241392092257001</v>
      </c>
      <c r="G610" s="37">
        <f t="shared" si="66"/>
        <v>39.499168039538702</v>
      </c>
      <c r="H610" s="37">
        <f t="shared" si="66"/>
        <v>28.945395387149901</v>
      </c>
      <c r="I610" s="37">
        <f t="shared" si="66"/>
        <v>29.528467874794099</v>
      </c>
      <c r="J610" s="37">
        <f t="shared" si="66"/>
        <v>27.748344316309701</v>
      </c>
      <c r="K610" s="37">
        <f t="shared" si="66"/>
        <v>26.416375617792401</v>
      </c>
      <c r="L610" s="37">
        <f t="shared" si="66"/>
        <v>29.1116803953872</v>
      </c>
      <c r="M610" s="37">
        <f t="shared" si="66"/>
        <v>28.5174794069193</v>
      </c>
      <c r="N610" s="37">
        <f t="shared" si="66"/>
        <v>27.490271828665598</v>
      </c>
      <c r="O610" s="37">
        <f t="shared" si="66"/>
        <v>32.871960461284999</v>
      </c>
      <c r="P610" s="37">
        <f t="shared" si="66"/>
        <v>32.383196046128496</v>
      </c>
      <c r="Q610" s="179">
        <f t="shared" si="66"/>
        <v>364.528476112026</v>
      </c>
      <c r="R610" s="308">
        <f>+R608/D608</f>
        <v>0</v>
      </c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475">
        <f>SUM(L610:P610)</f>
        <v>150.37458813838501</v>
      </c>
    </row>
    <row r="611" spans="1:35" ht="12.75" customHeight="1">
      <c r="A611" s="36"/>
      <c r="B611" s="331"/>
      <c r="C611" s="36" t="s">
        <v>1371</v>
      </c>
      <c r="D611" s="337"/>
      <c r="E611" s="340"/>
      <c r="F611" s="95"/>
      <c r="G611" s="349" t="s">
        <v>1372</v>
      </c>
      <c r="H611" s="340"/>
      <c r="I611" s="340"/>
      <c r="J611" s="340"/>
      <c r="K611" s="340"/>
      <c r="L611" s="340"/>
      <c r="M611" s="340"/>
      <c r="N611" s="340"/>
      <c r="O611" s="340"/>
      <c r="P611" s="340"/>
      <c r="Q611" s="95"/>
      <c r="R611" s="310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6"/>
    </row>
    <row r="612" spans="1:35" ht="12.75" customHeight="1">
      <c r="A612" s="36"/>
      <c r="B612" s="331"/>
      <c r="C612" s="36" t="s">
        <v>1373</v>
      </c>
      <c r="D612" s="337"/>
      <c r="E612" s="340"/>
      <c r="F612" s="95"/>
      <c r="G612" s="340"/>
      <c r="H612" s="340"/>
      <c r="I612" s="340"/>
      <c r="J612" s="340"/>
      <c r="K612" s="340"/>
      <c r="L612" s="340"/>
      <c r="M612" s="340"/>
      <c r="N612" s="340"/>
      <c r="O612" s="340"/>
      <c r="P612" s="340"/>
      <c r="Q612" s="95"/>
      <c r="R612" s="310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6"/>
    </row>
    <row r="613" spans="1:35" ht="12.75" customHeight="1">
      <c r="A613" s="222"/>
      <c r="B613" s="350"/>
      <c r="C613" s="222"/>
      <c r="D613" s="343"/>
      <c r="E613" s="344"/>
      <c r="F613" s="171"/>
      <c r="G613" s="344"/>
      <c r="H613" s="344"/>
      <c r="I613" s="344"/>
      <c r="J613" s="344"/>
      <c r="K613" s="344"/>
      <c r="L613" s="344"/>
      <c r="M613" s="344"/>
      <c r="N613" s="344"/>
      <c r="O613" s="344"/>
      <c r="P613" s="344"/>
      <c r="Q613" s="171"/>
      <c r="R613" s="311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  <c r="AC613" s="125"/>
      <c r="AD613" s="125"/>
      <c r="AE613" s="125"/>
      <c r="AF613" s="125"/>
      <c r="AG613" s="125"/>
      <c r="AH613" s="125"/>
      <c r="AI613" s="126"/>
    </row>
    <row r="614" spans="1:35" ht="12.75" customHeight="1">
      <c r="A614" s="330" t="s">
        <v>1374</v>
      </c>
      <c r="B614" s="337">
        <v>957</v>
      </c>
      <c r="C614" s="524" t="s">
        <v>1375</v>
      </c>
      <c r="D614" s="347">
        <v>2400</v>
      </c>
      <c r="E614" s="232">
        <v>10464.08</v>
      </c>
      <c r="F614" s="216">
        <v>14430.7</v>
      </c>
      <c r="G614" s="232">
        <v>10480.799999999999</v>
      </c>
      <c r="H614" s="232">
        <v>7821.8</v>
      </c>
      <c r="I614" s="232">
        <v>14610.5</v>
      </c>
      <c r="J614" s="232">
        <v>13003.5</v>
      </c>
      <c r="K614" s="232">
        <v>8453.2099999999991</v>
      </c>
      <c r="L614" s="232">
        <v>18287.099999999999</v>
      </c>
      <c r="M614" s="232">
        <v>15569</v>
      </c>
      <c r="N614" s="232">
        <v>12438.4</v>
      </c>
      <c r="O614" s="339">
        <v>15270.29</v>
      </c>
      <c r="P614" s="339">
        <v>14199.49</v>
      </c>
      <c r="Q614" s="280">
        <f>SUM(E614:P614)</f>
        <v>155028.87</v>
      </c>
      <c r="R614" s="477">
        <v>0</v>
      </c>
      <c r="S614" s="309">
        <f>+R614</f>
        <v>0</v>
      </c>
      <c r="T614" s="125"/>
      <c r="U614" s="125"/>
      <c r="V614" s="125"/>
      <c r="W614" s="125"/>
      <c r="X614" s="125"/>
      <c r="Y614" s="125"/>
      <c r="Z614" s="125"/>
      <c r="AA614" s="125"/>
      <c r="AB614" s="125"/>
      <c r="AC614" s="125"/>
      <c r="AD614" s="125"/>
      <c r="AE614" s="125"/>
      <c r="AF614" s="125"/>
      <c r="AG614" s="125"/>
      <c r="AH614" s="125"/>
      <c r="AI614" s="126"/>
    </row>
    <row r="615" spans="1:35" ht="12.75" customHeight="1">
      <c r="A615" s="36"/>
      <c r="B615" s="331"/>
      <c r="C615" s="227" t="s">
        <v>1376</v>
      </c>
      <c r="D615" s="398"/>
      <c r="E615" s="348" t="s">
        <v>372</v>
      </c>
      <c r="F615" s="233" t="s">
        <v>372</v>
      </c>
      <c r="G615" s="348" t="s">
        <v>372</v>
      </c>
      <c r="H615" s="348" t="s">
        <v>372</v>
      </c>
      <c r="I615" s="348" t="s">
        <v>372</v>
      </c>
      <c r="J615" s="348" t="s">
        <v>372</v>
      </c>
      <c r="K615" s="348" t="s">
        <v>372</v>
      </c>
      <c r="L615" s="348" t="s">
        <v>372</v>
      </c>
      <c r="M615" s="348" t="s">
        <v>372</v>
      </c>
      <c r="N615" s="348" t="s">
        <v>372</v>
      </c>
      <c r="O615" s="349" t="s">
        <v>372</v>
      </c>
      <c r="P615" s="349" t="s">
        <v>372</v>
      </c>
      <c r="Q615" s="148">
        <f>SUM(E615:P615)</f>
        <v>0</v>
      </c>
      <c r="R615" s="310">
        <f>Q615/12</f>
        <v>0</v>
      </c>
      <c r="S615" s="125"/>
      <c r="T615" s="309">
        <f>+R615</f>
        <v>0</v>
      </c>
      <c r="U615" s="221">
        <f>+Q615</f>
        <v>0</v>
      </c>
      <c r="V615" s="125"/>
      <c r="W615" s="221" t="s">
        <v>372</v>
      </c>
      <c r="X615" s="125" t="s">
        <v>372</v>
      </c>
      <c r="Y615" s="125" t="s">
        <v>372</v>
      </c>
      <c r="Z615" s="125" t="s">
        <v>372</v>
      </c>
      <c r="AA615" s="125" t="s">
        <v>372</v>
      </c>
      <c r="AB615" s="125" t="s">
        <v>372</v>
      </c>
      <c r="AC615" s="125" t="s">
        <v>372</v>
      </c>
      <c r="AD615" s="125" t="s">
        <v>372</v>
      </c>
      <c r="AE615" s="125" t="s">
        <v>372</v>
      </c>
      <c r="AF615" s="125" t="s">
        <v>372</v>
      </c>
      <c r="AG615" s="125" t="s">
        <v>372</v>
      </c>
      <c r="AH615" s="125"/>
      <c r="AI615" s="126"/>
    </row>
    <row r="616" spans="1:35" ht="12.75" customHeight="1">
      <c r="A616" s="36"/>
      <c r="B616" s="331"/>
      <c r="C616" s="36" t="s">
        <v>692</v>
      </c>
      <c r="D616" s="337"/>
      <c r="E616" s="118">
        <f t="shared" ref="E616:Q616" si="67">E614/$D$614</f>
        <v>4.3600333333333303</v>
      </c>
      <c r="F616" s="118">
        <f t="shared" si="67"/>
        <v>6.0127916666666703</v>
      </c>
      <c r="G616" s="118">
        <f t="shared" si="67"/>
        <v>4.367</v>
      </c>
      <c r="H616" s="118">
        <f t="shared" si="67"/>
        <v>3.2590833333333298</v>
      </c>
      <c r="I616" s="118">
        <f t="shared" si="67"/>
        <v>6.0877083333333299</v>
      </c>
      <c r="J616" s="118">
        <f t="shared" si="67"/>
        <v>5.4181249999999999</v>
      </c>
      <c r="K616" s="118">
        <f t="shared" si="67"/>
        <v>3.5221708333333299</v>
      </c>
      <c r="L616" s="118">
        <f t="shared" si="67"/>
        <v>7.6196250000000001</v>
      </c>
      <c r="M616" s="118">
        <f t="shared" si="67"/>
        <v>6.48708333333333</v>
      </c>
      <c r="N616" s="118">
        <f t="shared" si="67"/>
        <v>5.1826666666666696</v>
      </c>
      <c r="O616" s="118">
        <f t="shared" si="67"/>
        <v>6.3626208333333301</v>
      </c>
      <c r="P616" s="37">
        <f t="shared" si="67"/>
        <v>5.9164541666666697</v>
      </c>
      <c r="Q616" s="179">
        <f t="shared" si="67"/>
        <v>64.595362499999993</v>
      </c>
      <c r="R616" s="308">
        <f>+R614/D614</f>
        <v>0</v>
      </c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  <c r="AC616" s="125"/>
      <c r="AD616" s="125"/>
      <c r="AE616" s="125"/>
      <c r="AF616" s="125"/>
      <c r="AG616" s="125"/>
      <c r="AH616" s="125"/>
      <c r="AI616" s="126"/>
    </row>
    <row r="617" spans="1:35" ht="12.75" customHeight="1">
      <c r="A617" s="36"/>
      <c r="B617" s="331"/>
      <c r="C617" s="36" t="s">
        <v>1377</v>
      </c>
      <c r="D617" s="337"/>
      <c r="E617" s="340"/>
      <c r="F617" s="95"/>
      <c r="G617" s="340"/>
      <c r="H617" s="340"/>
      <c r="I617" s="340"/>
      <c r="J617" s="340"/>
      <c r="K617" s="340"/>
      <c r="L617" s="340"/>
      <c r="M617" s="340"/>
      <c r="N617" s="340"/>
      <c r="O617" s="340"/>
      <c r="P617" s="340"/>
      <c r="Q617" s="95"/>
      <c r="R617" s="310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  <c r="AC617" s="125"/>
      <c r="AD617" s="125"/>
      <c r="AE617" s="125"/>
      <c r="AF617" s="125"/>
      <c r="AG617" s="125"/>
      <c r="AH617" s="125"/>
      <c r="AI617" s="126"/>
    </row>
    <row r="618" spans="1:35" ht="12.75" customHeight="1">
      <c r="A618" s="36"/>
      <c r="B618" s="331"/>
      <c r="C618" s="36" t="s">
        <v>1378</v>
      </c>
      <c r="D618" s="337"/>
      <c r="E618" s="340"/>
      <c r="F618" s="95"/>
      <c r="G618" s="340"/>
      <c r="H618" s="340"/>
      <c r="I618" s="340"/>
      <c r="J618" s="340"/>
      <c r="K618" s="340"/>
      <c r="L618" s="340"/>
      <c r="M618" s="340"/>
      <c r="N618" s="340"/>
      <c r="O618" s="340"/>
      <c r="P618" s="340"/>
      <c r="Q618" s="95"/>
      <c r="R618" s="310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  <c r="AC618" s="125"/>
      <c r="AD618" s="125"/>
      <c r="AE618" s="125"/>
      <c r="AF618" s="125"/>
      <c r="AG618" s="125"/>
      <c r="AH618" s="125"/>
      <c r="AI618" s="126"/>
    </row>
    <row r="619" spans="1:35" ht="12.75" customHeight="1">
      <c r="A619" s="36"/>
      <c r="B619" s="331"/>
      <c r="C619" s="36" t="s">
        <v>1379</v>
      </c>
      <c r="D619" s="337"/>
      <c r="E619" s="340"/>
      <c r="F619" s="95"/>
      <c r="G619" s="340"/>
      <c r="H619" s="340"/>
      <c r="I619" s="340"/>
      <c r="J619" s="340"/>
      <c r="K619" s="340"/>
      <c r="L619" s="340"/>
      <c r="M619" s="340"/>
      <c r="N619" s="340"/>
      <c r="O619" s="340"/>
      <c r="P619" s="340"/>
      <c r="Q619" s="95"/>
      <c r="R619" s="310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  <c r="AC619" s="125"/>
      <c r="AD619" s="125"/>
      <c r="AE619" s="125"/>
      <c r="AF619" s="125"/>
      <c r="AG619" s="125"/>
      <c r="AH619" s="125"/>
      <c r="AI619" s="126"/>
    </row>
    <row r="620" spans="1:35" ht="12.75" customHeight="1">
      <c r="A620" s="36"/>
      <c r="B620" s="331"/>
      <c r="C620" s="36" t="s">
        <v>1380</v>
      </c>
      <c r="D620" s="337"/>
      <c r="E620" s="340"/>
      <c r="F620" s="95"/>
      <c r="G620" s="340"/>
      <c r="H620" s="340"/>
      <c r="I620" s="340"/>
      <c r="J620" s="340"/>
      <c r="K620" s="340"/>
      <c r="L620" s="340"/>
      <c r="M620" s="340"/>
      <c r="N620" s="340"/>
      <c r="O620" s="340"/>
      <c r="P620" s="340"/>
      <c r="Q620" s="95"/>
      <c r="R620" s="310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  <c r="AC620" s="125"/>
      <c r="AD620" s="125"/>
      <c r="AE620" s="125"/>
      <c r="AF620" s="125"/>
      <c r="AG620" s="125"/>
      <c r="AH620" s="125"/>
      <c r="AI620" s="126"/>
    </row>
    <row r="621" spans="1:35" ht="12.75" customHeight="1">
      <c r="A621" s="355"/>
      <c r="B621" s="350"/>
      <c r="C621" s="222"/>
      <c r="D621" s="343"/>
      <c r="E621" s="344"/>
      <c r="F621" s="171"/>
      <c r="G621" s="344"/>
      <c r="H621" s="344"/>
      <c r="I621" s="344"/>
      <c r="J621" s="344"/>
      <c r="K621" s="344"/>
      <c r="L621" s="344"/>
      <c r="M621" s="344"/>
      <c r="N621" s="344"/>
      <c r="O621" s="344"/>
      <c r="P621" s="344"/>
      <c r="Q621" s="171"/>
      <c r="R621" s="306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  <c r="AC621" s="125"/>
      <c r="AD621" s="125"/>
      <c r="AE621" s="125"/>
      <c r="AF621" s="125"/>
      <c r="AG621" s="125"/>
      <c r="AH621" s="125"/>
      <c r="AI621" s="126"/>
    </row>
    <row r="622" spans="1:35" ht="12.75" customHeight="1">
      <c r="A622" s="351" t="s">
        <v>417</v>
      </c>
      <c r="B622" s="352">
        <v>967</v>
      </c>
      <c r="C622" s="285" t="s">
        <v>418</v>
      </c>
      <c r="D622" s="353">
        <v>880</v>
      </c>
      <c r="E622" s="232">
        <v>17719.400000000001</v>
      </c>
      <c r="F622" s="216">
        <v>13697.4</v>
      </c>
      <c r="G622" s="232">
        <v>18037.849999999999</v>
      </c>
      <c r="H622" s="232">
        <v>24652.95</v>
      </c>
      <c r="I622" s="232">
        <v>22070.45</v>
      </c>
      <c r="J622" s="232">
        <v>14929.9</v>
      </c>
      <c r="K622" s="232">
        <v>18816.25</v>
      </c>
      <c r="L622" s="232">
        <v>13890.15</v>
      </c>
      <c r="M622" s="339">
        <v>20153.75</v>
      </c>
      <c r="N622" s="339">
        <v>15679.2</v>
      </c>
      <c r="O622" s="339">
        <v>21325</v>
      </c>
      <c r="P622" s="339">
        <v>26808.1</v>
      </c>
      <c r="Q622" s="280">
        <f>SUM(E622:P622)</f>
        <v>227780.4</v>
      </c>
      <c r="R622" s="477">
        <v>0</v>
      </c>
      <c r="S622" s="309">
        <f>+R622</f>
        <v>0</v>
      </c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475">
        <f>SUM(L622:P622)</f>
        <v>97856.2</v>
      </c>
    </row>
    <row r="623" spans="1:35" ht="12.75" customHeight="1">
      <c r="A623" s="330"/>
      <c r="B623" s="337"/>
      <c r="C623" s="36" t="s">
        <v>1381</v>
      </c>
      <c r="D623" s="2"/>
      <c r="E623" s="348" t="s">
        <v>372</v>
      </c>
      <c r="F623" s="233" t="s">
        <v>372</v>
      </c>
      <c r="G623" s="348" t="s">
        <v>372</v>
      </c>
      <c r="H623" s="348" t="s">
        <v>372</v>
      </c>
      <c r="I623" s="348" t="s">
        <v>372</v>
      </c>
      <c r="J623" s="348" t="s">
        <v>372</v>
      </c>
      <c r="K623" s="348" t="s">
        <v>372</v>
      </c>
      <c r="L623" s="348" t="s">
        <v>372</v>
      </c>
      <c r="M623" s="349" t="s">
        <v>372</v>
      </c>
      <c r="N623" s="349" t="s">
        <v>372</v>
      </c>
      <c r="O623" s="349" t="s">
        <v>372</v>
      </c>
      <c r="P623" s="349" t="s">
        <v>372</v>
      </c>
      <c r="Q623" s="148">
        <f>SUM(E623:P623)</f>
        <v>0</v>
      </c>
      <c r="R623" s="310">
        <f>Q623/12</f>
        <v>0</v>
      </c>
      <c r="S623" s="125"/>
      <c r="T623" s="309">
        <f>+R623</f>
        <v>0</v>
      </c>
      <c r="U623" s="221">
        <f>+Q623</f>
        <v>0</v>
      </c>
      <c r="V623" s="125"/>
      <c r="W623" s="221" t="s">
        <v>372</v>
      </c>
      <c r="X623" s="125" t="s">
        <v>372</v>
      </c>
      <c r="Y623" s="125" t="s">
        <v>372</v>
      </c>
      <c r="Z623" s="125" t="s">
        <v>372</v>
      </c>
      <c r="AA623" s="125" t="s">
        <v>372</v>
      </c>
      <c r="AB623" s="125" t="s">
        <v>372</v>
      </c>
      <c r="AC623" s="125" t="s">
        <v>372</v>
      </c>
      <c r="AD623" s="125" t="s">
        <v>372</v>
      </c>
      <c r="AE623" s="125" t="s">
        <v>372</v>
      </c>
      <c r="AF623" s="125" t="s">
        <v>372</v>
      </c>
      <c r="AG623" s="125" t="s">
        <v>372</v>
      </c>
      <c r="AH623" s="125"/>
      <c r="AI623" s="475">
        <f>SUM(L623:P623)</f>
        <v>0</v>
      </c>
    </row>
    <row r="624" spans="1:35" ht="12.75" customHeight="1">
      <c r="A624" s="354"/>
      <c r="B624" s="331"/>
      <c r="C624" s="36" t="s">
        <v>692</v>
      </c>
      <c r="D624" s="2"/>
      <c r="E624" s="118">
        <f t="shared" ref="E624:Q624" si="68">E622/$D$622</f>
        <v>20.135681818181801</v>
      </c>
      <c r="F624" s="118">
        <f t="shared" si="68"/>
        <v>15.5652272727273</v>
      </c>
      <c r="G624" s="118">
        <f t="shared" si="68"/>
        <v>20.497556818181799</v>
      </c>
      <c r="H624" s="118">
        <f t="shared" si="68"/>
        <v>28.014715909090899</v>
      </c>
      <c r="I624" s="118">
        <f t="shared" si="68"/>
        <v>25.080056818181799</v>
      </c>
      <c r="J624" s="118">
        <f t="shared" si="68"/>
        <v>16.9657954545455</v>
      </c>
      <c r="K624" s="118">
        <f t="shared" si="68"/>
        <v>21.382102272727298</v>
      </c>
      <c r="L624" s="118">
        <f t="shared" si="68"/>
        <v>15.7842613636364</v>
      </c>
      <c r="M624" s="118">
        <f t="shared" si="68"/>
        <v>22.901988636363601</v>
      </c>
      <c r="N624" s="118">
        <f t="shared" si="68"/>
        <v>17.817272727272702</v>
      </c>
      <c r="O624" s="118">
        <f t="shared" si="68"/>
        <v>24.232954545454501</v>
      </c>
      <c r="P624" s="118">
        <f t="shared" si="68"/>
        <v>30.463750000000001</v>
      </c>
      <c r="Q624" s="179">
        <f t="shared" si="68"/>
        <v>258.84136363636401</v>
      </c>
      <c r="R624" s="308">
        <f>+R622/D622</f>
        <v>0</v>
      </c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475">
        <f>SUM(L624:P624)</f>
        <v>111.20022727272701</v>
      </c>
    </row>
    <row r="625" spans="1:35" ht="12.75" customHeight="1">
      <c r="A625" s="354"/>
      <c r="B625" s="331"/>
      <c r="C625" s="36" t="s">
        <v>1382</v>
      </c>
      <c r="D625" s="2"/>
      <c r="E625" s="340"/>
      <c r="F625" s="95"/>
      <c r="G625" s="340"/>
      <c r="H625" s="340"/>
      <c r="I625" s="340"/>
      <c r="J625" s="340"/>
      <c r="K625" s="340"/>
      <c r="L625" s="340"/>
      <c r="M625" s="340"/>
      <c r="N625" s="340"/>
      <c r="O625" s="340"/>
      <c r="P625" s="340"/>
      <c r="Q625" s="95"/>
      <c r="R625" s="310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  <c r="AD625" s="125"/>
      <c r="AE625" s="125"/>
      <c r="AF625" s="125"/>
      <c r="AG625" s="125"/>
      <c r="AH625" s="125"/>
      <c r="AI625" s="126"/>
    </row>
    <row r="626" spans="1:35" ht="12.75" customHeight="1">
      <c r="A626" s="354"/>
      <c r="B626" s="331"/>
      <c r="C626" s="36" t="s">
        <v>1383</v>
      </c>
      <c r="D626" s="2"/>
      <c r="E626" s="340"/>
      <c r="F626" s="95"/>
      <c r="G626" s="340"/>
      <c r="H626" s="340"/>
      <c r="I626" s="340"/>
      <c r="J626" s="340"/>
      <c r="K626" s="340"/>
      <c r="L626" s="340"/>
      <c r="M626" s="340"/>
      <c r="N626" s="340"/>
      <c r="O626" s="340"/>
      <c r="P626" s="340"/>
      <c r="Q626" s="95"/>
      <c r="R626" s="310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  <c r="AD626" s="125"/>
      <c r="AE626" s="125"/>
      <c r="AF626" s="125"/>
      <c r="AG626" s="125"/>
      <c r="AH626" s="125"/>
      <c r="AI626" s="126"/>
    </row>
    <row r="627" spans="1:35" ht="12.75" customHeight="1">
      <c r="A627" s="355"/>
      <c r="B627" s="350"/>
      <c r="C627" s="222"/>
      <c r="D627" s="356"/>
      <c r="E627" s="344"/>
      <c r="F627" s="171"/>
      <c r="G627" s="344"/>
      <c r="H627" s="344"/>
      <c r="I627" s="344"/>
      <c r="J627" s="344"/>
      <c r="K627" s="344"/>
      <c r="L627" s="344"/>
      <c r="M627" s="344"/>
      <c r="N627" s="344"/>
      <c r="O627" s="344"/>
      <c r="P627" s="344"/>
      <c r="Q627" s="171"/>
      <c r="R627" s="306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  <c r="AC627" s="125"/>
      <c r="AD627" s="125"/>
      <c r="AE627" s="125"/>
      <c r="AF627" s="125"/>
      <c r="AG627" s="125"/>
      <c r="AH627" s="125"/>
      <c r="AI627" s="126"/>
    </row>
    <row r="628" spans="1:35" ht="12.75" customHeight="1">
      <c r="A628" s="100" t="s">
        <v>445</v>
      </c>
      <c r="B628" s="352">
        <v>970</v>
      </c>
      <c r="C628" s="346" t="s">
        <v>1384</v>
      </c>
      <c r="D628" s="333">
        <v>491</v>
      </c>
      <c r="E628" s="232">
        <v>5318.81</v>
      </c>
      <c r="F628" s="216">
        <v>5170.04</v>
      </c>
      <c r="G628" s="232">
        <v>6013.94</v>
      </c>
      <c r="H628" s="232">
        <v>4809.24</v>
      </c>
      <c r="I628" s="232">
        <v>4067.69</v>
      </c>
      <c r="J628" s="232">
        <v>4777.8999999999996</v>
      </c>
      <c r="K628" s="232">
        <v>3929.81</v>
      </c>
      <c r="L628" s="232">
        <v>5561.8</v>
      </c>
      <c r="M628" s="339">
        <v>2102.7399999999998</v>
      </c>
      <c r="N628" s="370">
        <v>707.58</v>
      </c>
      <c r="O628" s="334"/>
      <c r="P628" s="169"/>
      <c r="Q628" s="377">
        <f>SUM(E628:P628)</f>
        <v>42459.55</v>
      </c>
      <c r="R628" s="477">
        <v>0</v>
      </c>
      <c r="S628" s="309">
        <f>+R628</f>
        <v>0</v>
      </c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  <c r="AD628" s="125"/>
      <c r="AE628" s="125"/>
      <c r="AF628" s="125"/>
      <c r="AG628" s="125"/>
      <c r="AH628" s="125"/>
      <c r="AI628" s="126"/>
    </row>
    <row r="629" spans="1:35" ht="12.75" customHeight="1">
      <c r="A629" s="330"/>
      <c r="B629" s="337"/>
      <c r="C629" s="227" t="s">
        <v>1385</v>
      </c>
      <c r="D629" s="398"/>
      <c r="E629" s="348" t="s">
        <v>372</v>
      </c>
      <c r="F629" s="233" t="s">
        <v>372</v>
      </c>
      <c r="G629" s="348" t="s">
        <v>372</v>
      </c>
      <c r="H629" s="348" t="s">
        <v>372</v>
      </c>
      <c r="I629" s="348" t="s">
        <v>372</v>
      </c>
      <c r="J629" s="348" t="s">
        <v>372</v>
      </c>
      <c r="K629" s="348" t="s">
        <v>372</v>
      </c>
      <c r="L629" s="348" t="s">
        <v>372</v>
      </c>
      <c r="M629" s="349" t="s">
        <v>372</v>
      </c>
      <c r="N629" s="391" t="s">
        <v>372</v>
      </c>
      <c r="O629" s="526"/>
      <c r="P629" s="404"/>
      <c r="Q629" s="379">
        <f>SUM(E629:P629)</f>
        <v>0</v>
      </c>
      <c r="R629" s="310">
        <f>Q629/4</f>
        <v>0</v>
      </c>
      <c r="S629" s="125"/>
      <c r="T629" s="309">
        <f>+R629</f>
        <v>0</v>
      </c>
      <c r="U629" s="221">
        <f>+Q629</f>
        <v>0</v>
      </c>
      <c r="V629" s="125"/>
      <c r="W629" s="221" t="s">
        <v>372</v>
      </c>
      <c r="X629" s="125" t="s">
        <v>372</v>
      </c>
      <c r="Y629" s="125" t="s">
        <v>372</v>
      </c>
      <c r="Z629" s="125" t="s">
        <v>372</v>
      </c>
      <c r="AA629" s="125" t="s">
        <v>372</v>
      </c>
      <c r="AB629" s="125" t="s">
        <v>372</v>
      </c>
      <c r="AC629" s="125" t="s">
        <v>372</v>
      </c>
      <c r="AD629" s="125" t="s">
        <v>372</v>
      </c>
      <c r="AE629" s="125" t="s">
        <v>372</v>
      </c>
      <c r="AF629" s="125" t="s">
        <v>372</v>
      </c>
      <c r="AG629" s="125" t="s">
        <v>372</v>
      </c>
      <c r="AH629" s="125"/>
      <c r="AI629" s="126"/>
    </row>
    <row r="630" spans="1:35" ht="12.75" customHeight="1">
      <c r="A630" s="36"/>
      <c r="B630" s="331"/>
      <c r="C630" s="36" t="s">
        <v>692</v>
      </c>
      <c r="D630" s="337"/>
      <c r="E630" s="118">
        <f t="shared" ref="E630:N630" si="69">E628/$D$628</f>
        <v>10.832606924643599</v>
      </c>
      <c r="F630" s="118">
        <f t="shared" si="69"/>
        <v>10.5296130346232</v>
      </c>
      <c r="G630" s="118">
        <f t="shared" si="69"/>
        <v>12.248350305499001</v>
      </c>
      <c r="H630" s="118">
        <f t="shared" si="69"/>
        <v>9.7947861507128309</v>
      </c>
      <c r="I630" s="118">
        <f t="shared" si="69"/>
        <v>8.2845010183299408</v>
      </c>
      <c r="J630" s="118">
        <f t="shared" si="69"/>
        <v>9.7309572301425593</v>
      </c>
      <c r="K630" s="118">
        <f t="shared" si="69"/>
        <v>8.0036863543788197</v>
      </c>
      <c r="L630" s="118">
        <f t="shared" si="69"/>
        <v>11.3274949083503</v>
      </c>
      <c r="M630" s="118">
        <f t="shared" si="69"/>
        <v>4.2825661914460298</v>
      </c>
      <c r="N630" s="110">
        <f t="shared" si="69"/>
        <v>1.44109979633401</v>
      </c>
      <c r="O630" s="265"/>
      <c r="P630" s="38"/>
      <c r="Q630" s="179">
        <f>Q628/$D$628</f>
        <v>86.475661914460304</v>
      </c>
      <c r="R630" s="308">
        <f>+R628/D628</f>
        <v>0</v>
      </c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  <c r="AC630" s="125"/>
      <c r="AD630" s="125"/>
      <c r="AE630" s="125"/>
      <c r="AF630" s="125"/>
      <c r="AG630" s="125"/>
      <c r="AH630" s="125"/>
      <c r="AI630" s="126"/>
    </row>
    <row r="631" spans="1:35" ht="12.75" customHeight="1">
      <c r="A631" s="36"/>
      <c r="B631" s="331"/>
      <c r="C631" s="36" t="s">
        <v>1386</v>
      </c>
      <c r="D631" s="337"/>
      <c r="E631" s="340"/>
      <c r="F631" s="95"/>
      <c r="G631" s="340"/>
      <c r="H631" s="340"/>
      <c r="I631" s="340"/>
      <c r="J631" s="340"/>
      <c r="K631" s="340"/>
      <c r="L631" s="340"/>
      <c r="M631" s="340"/>
      <c r="N631" s="340"/>
      <c r="O631" s="339"/>
      <c r="P631" s="339"/>
      <c r="Q631" s="95"/>
      <c r="R631" s="310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  <c r="AC631" s="125"/>
      <c r="AD631" s="125"/>
      <c r="AE631" s="125"/>
      <c r="AF631" s="125"/>
      <c r="AG631" s="125"/>
      <c r="AH631" s="125"/>
      <c r="AI631" s="126"/>
    </row>
    <row r="632" spans="1:35" ht="12.75" customHeight="1">
      <c r="A632" s="330"/>
      <c r="B632" s="2"/>
      <c r="C632" s="33" t="s">
        <v>1387</v>
      </c>
      <c r="D632" s="337"/>
      <c r="E632" s="340"/>
      <c r="F632" s="95"/>
      <c r="G632" s="340"/>
      <c r="H632" s="340"/>
      <c r="I632" s="340"/>
      <c r="J632" s="340"/>
      <c r="K632" s="340"/>
      <c r="L632" s="340"/>
      <c r="M632" s="340"/>
      <c r="N632" s="340"/>
      <c r="O632" s="340"/>
      <c r="P632" s="340"/>
      <c r="Q632" s="95"/>
      <c r="R632" s="310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  <c r="AC632" s="125"/>
      <c r="AD632" s="125"/>
      <c r="AE632" s="125"/>
      <c r="AF632" s="125"/>
      <c r="AG632" s="125"/>
      <c r="AH632" s="125"/>
      <c r="AI632" s="126"/>
    </row>
    <row r="633" spans="1:35" ht="12.75" customHeight="1">
      <c r="A633" s="355"/>
      <c r="B633" s="350"/>
      <c r="C633" s="222"/>
      <c r="D633" s="356"/>
      <c r="E633" s="344"/>
      <c r="F633" s="171"/>
      <c r="G633" s="344"/>
      <c r="H633" s="344"/>
      <c r="I633" s="344"/>
      <c r="J633" s="344"/>
      <c r="K633" s="344"/>
      <c r="L633" s="344"/>
      <c r="M633" s="344"/>
      <c r="N633" s="344"/>
      <c r="O633" s="344"/>
      <c r="P633" s="344"/>
      <c r="Q633" s="171"/>
      <c r="R633" s="306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  <c r="AC633" s="125"/>
      <c r="AD633" s="125"/>
      <c r="AE633" s="125"/>
      <c r="AF633" s="125"/>
      <c r="AG633" s="125"/>
      <c r="AH633" s="125"/>
      <c r="AI633" s="126"/>
    </row>
    <row r="634" spans="1:35" ht="12.75" customHeight="1">
      <c r="A634" s="330" t="s">
        <v>419</v>
      </c>
      <c r="B634" s="331">
        <v>984</v>
      </c>
      <c r="C634" s="357" t="s">
        <v>420</v>
      </c>
      <c r="D634" s="358">
        <v>517</v>
      </c>
      <c r="E634" s="232">
        <v>1832.05</v>
      </c>
      <c r="F634" s="216">
        <v>1511.8</v>
      </c>
      <c r="G634" s="232">
        <v>4144</v>
      </c>
      <c r="H634" s="232">
        <v>3541.85</v>
      </c>
      <c r="I634" s="232">
        <v>1825.22</v>
      </c>
      <c r="J634" s="232">
        <v>2699.45</v>
      </c>
      <c r="K634" s="232">
        <v>2569.58</v>
      </c>
      <c r="L634" s="232">
        <v>1418.14</v>
      </c>
      <c r="M634" s="232">
        <v>5249.94</v>
      </c>
      <c r="N634" s="372">
        <v>2708.56</v>
      </c>
      <c r="O634" s="363">
        <v>3612.43</v>
      </c>
      <c r="P634" s="168">
        <v>6461.07</v>
      </c>
      <c r="Q634" s="280">
        <f>SUM(E634:P634)</f>
        <v>37574.089999999997</v>
      </c>
      <c r="R634" s="621">
        <v>0</v>
      </c>
      <c r="S634" s="309">
        <f>+R634</f>
        <v>0</v>
      </c>
      <c r="T634" s="125"/>
      <c r="U634" s="125"/>
      <c r="V634" s="125"/>
      <c r="W634" s="125"/>
      <c r="X634" s="125"/>
      <c r="Y634" s="125"/>
      <c r="Z634" s="125"/>
      <c r="AA634" s="125"/>
      <c r="AB634" s="125"/>
      <c r="AC634" s="125"/>
      <c r="AD634" s="125"/>
      <c r="AE634" s="125"/>
      <c r="AF634" s="125"/>
      <c r="AG634" s="125"/>
      <c r="AH634" s="125"/>
      <c r="AI634" s="475">
        <f>SUM(L634:P634)</f>
        <v>19450.14</v>
      </c>
    </row>
    <row r="635" spans="1:35" ht="12.75" customHeight="1">
      <c r="A635" s="330"/>
      <c r="B635" s="337"/>
      <c r="C635" s="3" t="s">
        <v>1388</v>
      </c>
      <c r="D635" s="336"/>
      <c r="E635" s="348" t="s">
        <v>372</v>
      </c>
      <c r="F635" s="233" t="s">
        <v>372</v>
      </c>
      <c r="G635" s="348" t="s">
        <v>372</v>
      </c>
      <c r="H635" s="348" t="s">
        <v>372</v>
      </c>
      <c r="I635" s="348" t="s">
        <v>372</v>
      </c>
      <c r="J635" s="348" t="s">
        <v>372</v>
      </c>
      <c r="K635" s="348" t="s">
        <v>372</v>
      </c>
      <c r="L635" s="348" t="s">
        <v>372</v>
      </c>
      <c r="M635" s="348" t="s">
        <v>372</v>
      </c>
      <c r="N635" s="348" t="s">
        <v>372</v>
      </c>
      <c r="O635" s="349" t="s">
        <v>372</v>
      </c>
      <c r="P635" s="349" t="s">
        <v>372</v>
      </c>
      <c r="Q635" s="148">
        <f>SUM(E635:P635)</f>
        <v>0</v>
      </c>
      <c r="R635" s="310">
        <f>Q635/12</f>
        <v>0</v>
      </c>
      <c r="S635" s="125"/>
      <c r="T635" s="309">
        <f>+R635</f>
        <v>0</v>
      </c>
      <c r="U635" s="221">
        <f>+Q635</f>
        <v>0</v>
      </c>
      <c r="V635" s="125"/>
      <c r="W635" s="221" t="s">
        <v>372</v>
      </c>
      <c r="X635" s="125" t="s">
        <v>372</v>
      </c>
      <c r="Y635" s="125" t="s">
        <v>372</v>
      </c>
      <c r="Z635" s="125" t="s">
        <v>372</v>
      </c>
      <c r="AA635" s="125" t="s">
        <v>372</v>
      </c>
      <c r="AB635" s="125" t="s">
        <v>372</v>
      </c>
      <c r="AC635" s="125" t="s">
        <v>372</v>
      </c>
      <c r="AD635" s="125" t="s">
        <v>372</v>
      </c>
      <c r="AE635" s="125" t="s">
        <v>372</v>
      </c>
      <c r="AF635" s="125" t="s">
        <v>372</v>
      </c>
      <c r="AG635" s="125" t="s">
        <v>372</v>
      </c>
      <c r="AH635" s="125"/>
      <c r="AI635" s="475">
        <f>SUM(L635:P635)</f>
        <v>0</v>
      </c>
    </row>
    <row r="636" spans="1:35" ht="12.75" customHeight="1">
      <c r="A636" s="330"/>
      <c r="B636" s="331"/>
      <c r="C636" s="3" t="s">
        <v>1047</v>
      </c>
      <c r="D636" s="2"/>
      <c r="E636" s="118">
        <f t="shared" ref="E636:Q636" si="70">E634/$D$634</f>
        <v>3.5436170212765998</v>
      </c>
      <c r="F636" s="118">
        <f t="shared" si="70"/>
        <v>2.9241779497098599</v>
      </c>
      <c r="G636" s="118">
        <f t="shared" si="70"/>
        <v>8.0154738878143093</v>
      </c>
      <c r="H636" s="118">
        <f t="shared" si="70"/>
        <v>6.8507736943907203</v>
      </c>
      <c r="I636" s="118">
        <f t="shared" si="70"/>
        <v>3.53040618955513</v>
      </c>
      <c r="J636" s="118">
        <f t="shared" si="70"/>
        <v>5.2213733075435202</v>
      </c>
      <c r="K636" s="118">
        <f t="shared" si="70"/>
        <v>4.9701740812379098</v>
      </c>
      <c r="L636" s="118">
        <f t="shared" si="70"/>
        <v>2.7430174081237899</v>
      </c>
      <c r="M636" s="118">
        <f t="shared" si="70"/>
        <v>10.1546228239845</v>
      </c>
      <c r="N636" s="118">
        <f t="shared" si="70"/>
        <v>5.2389941972920697</v>
      </c>
      <c r="O636" s="118">
        <f t="shared" si="70"/>
        <v>6.9872920696324901</v>
      </c>
      <c r="P636" s="118">
        <f t="shared" si="70"/>
        <v>12.497234042553201</v>
      </c>
      <c r="Q636" s="179">
        <f t="shared" si="70"/>
        <v>72.677156673114098</v>
      </c>
      <c r="R636" s="308">
        <f>+R634/D634</f>
        <v>0</v>
      </c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  <c r="AE636" s="125"/>
      <c r="AF636" s="125"/>
      <c r="AG636" s="125"/>
      <c r="AH636" s="125"/>
      <c r="AI636" s="475">
        <f>SUM(L636:P636)</f>
        <v>37.6211605415861</v>
      </c>
    </row>
    <row r="637" spans="1:35" ht="12.75" customHeight="1">
      <c r="A637" s="330"/>
      <c r="B637" s="331"/>
      <c r="C637" s="3" t="s">
        <v>1389</v>
      </c>
      <c r="D637" s="337"/>
      <c r="E637" s="340"/>
      <c r="F637" s="95"/>
      <c r="G637" s="340"/>
      <c r="H637" s="340"/>
      <c r="I637" s="340"/>
      <c r="J637" s="340"/>
      <c r="K637" s="340"/>
      <c r="L637" s="340"/>
      <c r="M637" s="340"/>
      <c r="N637" s="340"/>
      <c r="O637" s="340"/>
      <c r="P637" s="340"/>
      <c r="Q637" s="95"/>
      <c r="R637" s="310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  <c r="AD637" s="125"/>
      <c r="AE637" s="125"/>
      <c r="AF637" s="125"/>
      <c r="AG637" s="125"/>
      <c r="AH637" s="125"/>
      <c r="AI637" s="126"/>
    </row>
    <row r="638" spans="1:35" ht="12.75" customHeight="1">
      <c r="A638" s="330"/>
      <c r="B638" s="331"/>
      <c r="C638" s="3" t="s">
        <v>1390</v>
      </c>
      <c r="D638" s="337"/>
      <c r="E638" s="340"/>
      <c r="F638" s="95"/>
      <c r="G638" s="340"/>
      <c r="H638" s="340"/>
      <c r="I638" s="340"/>
      <c r="J638" s="340"/>
      <c r="K638" s="340"/>
      <c r="L638" s="340"/>
      <c r="M638" s="340"/>
      <c r="N638" s="340"/>
      <c r="O638" s="340"/>
      <c r="P638" s="340"/>
      <c r="Q638" s="95"/>
      <c r="R638" s="310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  <c r="AD638" s="125"/>
      <c r="AE638" s="125"/>
      <c r="AF638" s="125"/>
      <c r="AG638" s="125"/>
      <c r="AH638" s="125"/>
      <c r="AI638" s="126"/>
    </row>
    <row r="639" spans="1:35" ht="12.75" customHeight="1">
      <c r="A639" s="355"/>
      <c r="B639" s="350"/>
      <c r="C639" s="359"/>
      <c r="D639" s="343"/>
      <c r="E639" s="344"/>
      <c r="F639" s="171"/>
      <c r="G639" s="344"/>
      <c r="H639" s="344"/>
      <c r="I639" s="344"/>
      <c r="J639" s="344"/>
      <c r="K639" s="344"/>
      <c r="L639" s="344"/>
      <c r="M639" s="344"/>
      <c r="N639" s="344"/>
      <c r="O639" s="344"/>
      <c r="P639" s="362"/>
      <c r="Q639" s="84"/>
      <c r="R639" s="311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  <c r="AD639" s="125"/>
      <c r="AE639" s="125"/>
      <c r="AF639" s="125"/>
      <c r="AG639" s="125"/>
      <c r="AH639" s="125"/>
      <c r="AI639" s="126"/>
    </row>
    <row r="640" spans="1:35" ht="12.75" customHeight="1">
      <c r="A640" s="100" t="s">
        <v>440</v>
      </c>
      <c r="B640" s="360">
        <v>1001</v>
      </c>
      <c r="C640" s="346" t="s">
        <v>1391</v>
      </c>
      <c r="D640" s="361">
        <v>388</v>
      </c>
      <c r="E640" s="232">
        <v>63744.91</v>
      </c>
      <c r="F640" s="216">
        <v>68154.61</v>
      </c>
      <c r="G640" s="232">
        <v>66695.86</v>
      </c>
      <c r="H640" s="232">
        <v>44421.440000000002</v>
      </c>
      <c r="I640" s="232">
        <v>68012.11</v>
      </c>
      <c r="J640" s="232">
        <v>63355.71</v>
      </c>
      <c r="K640" s="232">
        <v>61940.32</v>
      </c>
      <c r="L640" s="232">
        <v>55267.57</v>
      </c>
      <c r="M640" s="232">
        <v>75175.92</v>
      </c>
      <c r="N640" s="232">
        <v>84816.8</v>
      </c>
      <c r="O640" s="232">
        <v>87033.56</v>
      </c>
      <c r="P640" s="363">
        <v>113411.09</v>
      </c>
      <c r="Q640" s="280">
        <f>SUM(E640:P640)</f>
        <v>852029.9</v>
      </c>
      <c r="R640" s="621">
        <v>0</v>
      </c>
      <c r="S640" s="309">
        <f>+R640</f>
        <v>0</v>
      </c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125"/>
      <c r="AF640" s="125"/>
      <c r="AG640" s="125"/>
      <c r="AH640" s="125"/>
      <c r="AI640" s="475">
        <f>SUM(L640:P640)</f>
        <v>415704.94</v>
      </c>
    </row>
    <row r="641" spans="1:35" ht="12.75" customHeight="1">
      <c r="A641" s="330"/>
      <c r="B641" s="337"/>
      <c r="C641" s="335" t="s">
        <v>1392</v>
      </c>
      <c r="D641" s="336"/>
      <c r="E641" s="276">
        <v>3658.49</v>
      </c>
      <c r="F641" s="277">
        <v>4099.46</v>
      </c>
      <c r="G641" s="276">
        <v>3953.59</v>
      </c>
      <c r="H641" s="276">
        <v>1726.14</v>
      </c>
      <c r="I641" s="276">
        <v>4085.21</v>
      </c>
      <c r="J641" s="276">
        <v>3619.57</v>
      </c>
      <c r="K641" s="276">
        <v>3478.03</v>
      </c>
      <c r="L641" s="276">
        <v>2810.76</v>
      </c>
      <c r="M641" s="276">
        <v>4801.59</v>
      </c>
      <c r="N641" s="276">
        <v>5765.68</v>
      </c>
      <c r="O641" s="276">
        <v>5987.37</v>
      </c>
      <c r="P641" s="340">
        <v>8625.11</v>
      </c>
      <c r="Q641" s="148">
        <f>SUM(E641:P641)</f>
        <v>52611</v>
      </c>
      <c r="R641" s="310">
        <f>Q641/12</f>
        <v>4384.25</v>
      </c>
      <c r="S641" s="125"/>
      <c r="T641" s="309">
        <f>+R641</f>
        <v>4384.25</v>
      </c>
      <c r="U641" s="221">
        <f>+Q641</f>
        <v>52611</v>
      </c>
      <c r="V641" s="125"/>
      <c r="W641" s="221">
        <f t="shared" ref="W641:AG641" si="71">F641</f>
        <v>4099.46</v>
      </c>
      <c r="X641" s="168">
        <f t="shared" si="71"/>
        <v>3953.59</v>
      </c>
      <c r="Y641" s="168">
        <f t="shared" si="71"/>
        <v>1726.14</v>
      </c>
      <c r="Z641" s="168">
        <f t="shared" si="71"/>
        <v>4085.21</v>
      </c>
      <c r="AA641" s="168">
        <f t="shared" si="71"/>
        <v>3619.57</v>
      </c>
      <c r="AB641" s="168">
        <f t="shared" si="71"/>
        <v>3478.03</v>
      </c>
      <c r="AC641" s="168">
        <f t="shared" si="71"/>
        <v>2810.76</v>
      </c>
      <c r="AD641" s="168">
        <f t="shared" si="71"/>
        <v>4801.59</v>
      </c>
      <c r="AE641" s="168">
        <f t="shared" si="71"/>
        <v>5765.68</v>
      </c>
      <c r="AF641" s="168">
        <f t="shared" si="71"/>
        <v>5987.37</v>
      </c>
      <c r="AG641" s="168">
        <f t="shared" si="71"/>
        <v>8625.11</v>
      </c>
      <c r="AH641" s="125"/>
      <c r="AI641" s="475">
        <f>SUM(L641:P641)</f>
        <v>27990.51</v>
      </c>
    </row>
    <row r="642" spans="1:35" ht="12.75" customHeight="1">
      <c r="A642" s="330"/>
      <c r="B642" s="2"/>
      <c r="C642" s="36" t="s">
        <v>692</v>
      </c>
      <c r="D642" s="2"/>
      <c r="E642" s="118">
        <f t="shared" ref="E642:Q642" si="72">E640/$D$640</f>
        <v>164.29100515463901</v>
      </c>
      <c r="F642" s="118">
        <f t="shared" si="72"/>
        <v>175.656211340206</v>
      </c>
      <c r="G642" s="118">
        <f t="shared" si="72"/>
        <v>171.89654639175299</v>
      </c>
      <c r="H642" s="118">
        <f t="shared" si="72"/>
        <v>114.48824742268</v>
      </c>
      <c r="I642" s="118">
        <f t="shared" si="72"/>
        <v>175.288943298969</v>
      </c>
      <c r="J642" s="118">
        <f t="shared" si="72"/>
        <v>163.28791237113401</v>
      </c>
      <c r="K642" s="118">
        <f t="shared" si="72"/>
        <v>159.63999999999999</v>
      </c>
      <c r="L642" s="118">
        <f t="shared" si="72"/>
        <v>142.44219072164901</v>
      </c>
      <c r="M642" s="118">
        <f t="shared" si="72"/>
        <v>193.75237113402099</v>
      </c>
      <c r="N642" s="118">
        <f t="shared" si="72"/>
        <v>218.6</v>
      </c>
      <c r="O642" s="118">
        <f t="shared" si="72"/>
        <v>224.31329896907201</v>
      </c>
      <c r="P642" s="118">
        <f t="shared" si="72"/>
        <v>292.29662371133998</v>
      </c>
      <c r="Q642" s="179">
        <f t="shared" si="72"/>
        <v>2195.95335051546</v>
      </c>
      <c r="R642" s="308">
        <f>+R640/D640</f>
        <v>0</v>
      </c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  <c r="AC642" s="125"/>
      <c r="AD642" s="125"/>
      <c r="AE642" s="125"/>
      <c r="AF642" s="125"/>
      <c r="AG642" s="125"/>
      <c r="AH642" s="125"/>
      <c r="AI642" s="475">
        <f>SUM(L642:P642)</f>
        <v>1071.40448453608</v>
      </c>
    </row>
    <row r="643" spans="1:35" ht="12.75" customHeight="1">
      <c r="A643" s="330"/>
      <c r="B643" s="2"/>
      <c r="C643" s="36" t="s">
        <v>1393</v>
      </c>
      <c r="D643" s="2"/>
      <c r="E643" s="349" t="s">
        <v>1394</v>
      </c>
      <c r="F643" s="94" t="s">
        <v>1395</v>
      </c>
      <c r="G643" s="349" t="s">
        <v>1396</v>
      </c>
      <c r="H643" s="349" t="s">
        <v>1397</v>
      </c>
      <c r="I643" s="349" t="s">
        <v>1398</v>
      </c>
      <c r="J643" s="349" t="s">
        <v>1399</v>
      </c>
      <c r="K643" s="349" t="s">
        <v>1400</v>
      </c>
      <c r="L643" s="349" t="s">
        <v>1401</v>
      </c>
      <c r="M643" s="349" t="s">
        <v>1402</v>
      </c>
      <c r="N643" s="349" t="s">
        <v>1403</v>
      </c>
      <c r="O643" s="349" t="s">
        <v>1404</v>
      </c>
      <c r="P643" s="349" t="s">
        <v>1405</v>
      </c>
      <c r="Q643" s="95"/>
      <c r="R643" s="310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  <c r="AC643" s="125"/>
      <c r="AD643" s="125"/>
      <c r="AE643" s="125"/>
      <c r="AF643" s="125"/>
      <c r="AG643" s="125"/>
      <c r="AH643" s="125"/>
      <c r="AI643" s="126"/>
    </row>
    <row r="644" spans="1:35" ht="12.75" customHeight="1">
      <c r="A644" s="330"/>
      <c r="B644" s="2"/>
      <c r="C644" s="36" t="s">
        <v>1406</v>
      </c>
      <c r="D644" s="2"/>
      <c r="E644" s="349" t="s">
        <v>1407</v>
      </c>
      <c r="F644" s="94" t="s">
        <v>1407</v>
      </c>
      <c r="G644" s="349" t="s">
        <v>1407</v>
      </c>
      <c r="H644" s="349" t="s">
        <v>1407</v>
      </c>
      <c r="I644" s="349" t="s">
        <v>1407</v>
      </c>
      <c r="J644" s="340"/>
      <c r="K644" s="340"/>
      <c r="L644" s="349" t="s">
        <v>1407</v>
      </c>
      <c r="M644" s="340"/>
      <c r="N644" s="349" t="s">
        <v>1407</v>
      </c>
      <c r="O644" s="340"/>
      <c r="P644" s="340"/>
      <c r="Q644" s="95"/>
      <c r="R644" s="310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  <c r="AD644" s="125"/>
      <c r="AE644" s="125"/>
      <c r="AF644" s="125"/>
      <c r="AG644" s="125"/>
      <c r="AH644" s="125"/>
      <c r="AI644" s="126"/>
    </row>
    <row r="645" spans="1:35" ht="12.75" customHeight="1">
      <c r="A645" s="355"/>
      <c r="B645" s="356"/>
      <c r="C645" s="222"/>
      <c r="D645" s="356"/>
      <c r="E645" s="344"/>
      <c r="F645" s="171"/>
      <c r="G645" s="362"/>
      <c r="H645" s="344"/>
      <c r="I645" s="362"/>
      <c r="J645" s="344"/>
      <c r="K645" s="362"/>
      <c r="L645" s="344"/>
      <c r="M645" s="362"/>
      <c r="N645" s="344"/>
      <c r="O645" s="362"/>
      <c r="P645" s="344"/>
      <c r="Q645" s="171"/>
      <c r="R645" s="493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125"/>
      <c r="AF645" s="125"/>
      <c r="AG645" s="125"/>
      <c r="AH645" s="125"/>
      <c r="AI645" s="126"/>
    </row>
    <row r="646" spans="1:35" ht="12.75" customHeight="1">
      <c r="A646" s="351" t="s">
        <v>1408</v>
      </c>
      <c r="B646" s="352">
        <v>1003</v>
      </c>
      <c r="C646" s="346" t="s">
        <v>1409</v>
      </c>
      <c r="D646" s="353">
        <v>6326</v>
      </c>
      <c r="E646" s="363"/>
      <c r="F646" s="292">
        <v>45503.62</v>
      </c>
      <c r="G646" s="168">
        <v>154187.44</v>
      </c>
      <c r="H646" s="363">
        <v>139271.67000000001</v>
      </c>
      <c r="I646" s="168">
        <v>216573.87</v>
      </c>
      <c r="J646" s="363">
        <v>173152.72</v>
      </c>
      <c r="K646" s="168">
        <v>184957.67</v>
      </c>
      <c r="L646" s="363">
        <v>206361.57</v>
      </c>
      <c r="M646" s="168">
        <v>202351.28</v>
      </c>
      <c r="N646" s="363">
        <v>264451.92</v>
      </c>
      <c r="O646" s="168">
        <v>168603.66</v>
      </c>
      <c r="P646" s="363">
        <v>104954.5</v>
      </c>
      <c r="Q646" s="280">
        <f>SUM(E646:P646)</f>
        <v>1860369.92</v>
      </c>
      <c r="R646" s="621">
        <v>0</v>
      </c>
      <c r="S646" s="309">
        <f>+R646</f>
        <v>0</v>
      </c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125"/>
      <c r="AF646" s="125"/>
      <c r="AG646" s="125"/>
      <c r="AH646" s="125"/>
      <c r="AI646" s="126"/>
    </row>
    <row r="647" spans="1:35" ht="12.75" customHeight="1">
      <c r="A647" s="330"/>
      <c r="B647" s="337"/>
      <c r="C647" s="3" t="s">
        <v>1410</v>
      </c>
      <c r="D647" s="336"/>
      <c r="E647" s="364"/>
      <c r="F647" s="365" t="s">
        <v>372</v>
      </c>
      <c r="G647" s="349" t="s">
        <v>372</v>
      </c>
      <c r="H647" s="349" t="s">
        <v>372</v>
      </c>
      <c r="I647" s="349" t="s">
        <v>372</v>
      </c>
      <c r="J647" s="349" t="s">
        <v>372</v>
      </c>
      <c r="K647" s="349" t="s">
        <v>372</v>
      </c>
      <c r="L647" s="349" t="s">
        <v>372</v>
      </c>
      <c r="M647" s="349" t="s">
        <v>372</v>
      </c>
      <c r="N647" s="349" t="s">
        <v>372</v>
      </c>
      <c r="O647" s="349" t="s">
        <v>372</v>
      </c>
      <c r="P647" s="349" t="s">
        <v>372</v>
      </c>
      <c r="Q647" s="148">
        <f>SUM(E647:P647)</f>
        <v>0</v>
      </c>
      <c r="R647" s="310">
        <f>Q647/12</f>
        <v>0</v>
      </c>
      <c r="S647" s="125"/>
      <c r="T647" s="309">
        <f>+R647</f>
        <v>0</v>
      </c>
      <c r="U647" s="125"/>
      <c r="V647" s="125"/>
      <c r="W647" s="221" t="s">
        <v>372</v>
      </c>
      <c r="X647" s="125" t="s">
        <v>372</v>
      </c>
      <c r="Y647" s="125" t="s">
        <v>372</v>
      </c>
      <c r="Z647" s="125" t="s">
        <v>372</v>
      </c>
      <c r="AA647" s="125" t="s">
        <v>372</v>
      </c>
      <c r="AB647" s="125" t="s">
        <v>372</v>
      </c>
      <c r="AC647" s="125" t="s">
        <v>372</v>
      </c>
      <c r="AD647" s="125" t="s">
        <v>372</v>
      </c>
      <c r="AE647" s="125" t="s">
        <v>372</v>
      </c>
      <c r="AF647" s="125" t="s">
        <v>372</v>
      </c>
      <c r="AG647" s="125" t="s">
        <v>372</v>
      </c>
      <c r="AH647" s="125"/>
      <c r="AI647" s="126"/>
    </row>
    <row r="648" spans="1:35" ht="12.75" customHeight="1">
      <c r="A648" s="330"/>
      <c r="B648" s="331"/>
      <c r="C648" s="3" t="s">
        <v>1411</v>
      </c>
      <c r="D648" s="2"/>
      <c r="E648" s="185"/>
      <c r="F648" s="214">
        <f t="shared" ref="F648:Q648" si="73">F646/$D$646</f>
        <v>7.1931109705975302</v>
      </c>
      <c r="G648" s="118">
        <f t="shared" si="73"/>
        <v>24.3736073348087</v>
      </c>
      <c r="H648" s="118">
        <f t="shared" si="73"/>
        <v>22.015755611761001</v>
      </c>
      <c r="I648" s="118">
        <f t="shared" si="73"/>
        <v>34.2355153335441</v>
      </c>
      <c r="J648" s="118">
        <f t="shared" si="73"/>
        <v>27.371596585520098</v>
      </c>
      <c r="K648" s="118">
        <f t="shared" si="73"/>
        <v>29.237696806829</v>
      </c>
      <c r="L648" s="118">
        <f t="shared" si="73"/>
        <v>32.621177679418302</v>
      </c>
      <c r="M648" s="118">
        <f t="shared" si="73"/>
        <v>31.987239962061299</v>
      </c>
      <c r="N648" s="118">
        <f t="shared" si="73"/>
        <v>41.803970913689497</v>
      </c>
      <c r="O648" s="118">
        <f t="shared" si="73"/>
        <v>26.6524913057224</v>
      </c>
      <c r="P648" s="118">
        <f t="shared" si="73"/>
        <v>16.590973759089501</v>
      </c>
      <c r="Q648" s="179">
        <f t="shared" si="73"/>
        <v>294.08313626304101</v>
      </c>
      <c r="R648" s="308">
        <f>+R646/D646</f>
        <v>0</v>
      </c>
      <c r="S648" s="125"/>
      <c r="T648" s="125"/>
      <c r="U648" s="221">
        <f>+Q648</f>
        <v>294.08313626304101</v>
      </c>
      <c r="V648" s="125"/>
      <c r="W648" s="125"/>
      <c r="X648" s="125"/>
      <c r="Y648" s="125"/>
      <c r="Z648" s="125"/>
      <c r="AA648" s="125"/>
      <c r="AB648" s="125"/>
      <c r="AC648" s="125"/>
      <c r="AD648" s="125"/>
      <c r="AE648" s="125"/>
      <c r="AF648" s="125"/>
      <c r="AG648" s="125"/>
      <c r="AH648" s="125"/>
      <c r="AI648" s="126"/>
    </row>
    <row r="649" spans="1:35" ht="12.75" customHeight="1">
      <c r="A649" s="330"/>
      <c r="B649" s="331"/>
      <c r="C649" s="3" t="s">
        <v>1412</v>
      </c>
      <c r="D649" s="337"/>
      <c r="E649" s="168"/>
      <c r="F649" s="95"/>
      <c r="G649" s="340"/>
      <c r="H649" s="340"/>
      <c r="I649" s="340"/>
      <c r="J649" s="340"/>
      <c r="K649" s="340"/>
      <c r="L649" s="340"/>
      <c r="M649" s="340"/>
      <c r="N649" s="340"/>
      <c r="O649" s="340"/>
      <c r="P649" s="340"/>
      <c r="Q649" s="95"/>
      <c r="R649" s="310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  <c r="AC649" s="125"/>
      <c r="AD649" s="125"/>
      <c r="AE649" s="125"/>
      <c r="AF649" s="125"/>
      <c r="AG649" s="125"/>
      <c r="AH649" s="125"/>
      <c r="AI649" s="126"/>
    </row>
    <row r="650" spans="1:35" ht="12.75" customHeight="1">
      <c r="A650" s="330"/>
      <c r="B650" s="331"/>
      <c r="C650" s="3" t="s">
        <v>1413</v>
      </c>
      <c r="D650" s="337"/>
      <c r="E650" s="340"/>
      <c r="F650" s="95"/>
      <c r="G650" s="340"/>
      <c r="H650" s="340"/>
      <c r="I650" s="340"/>
      <c r="J650" s="340"/>
      <c r="K650" s="340"/>
      <c r="L650" s="340"/>
      <c r="M650" s="340"/>
      <c r="N650" s="340"/>
      <c r="O650" s="340"/>
      <c r="P650" s="340"/>
      <c r="Q650" s="95"/>
      <c r="R650" s="310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6"/>
    </row>
    <row r="651" spans="1:35" ht="12.75" customHeight="1">
      <c r="A651" s="355"/>
      <c r="B651" s="350"/>
      <c r="C651" s="359"/>
      <c r="D651" s="343"/>
      <c r="E651" s="366"/>
      <c r="F651" s="171"/>
      <c r="G651" s="367"/>
      <c r="H651" s="344"/>
      <c r="I651" s="367"/>
      <c r="J651" s="344"/>
      <c r="K651" s="367"/>
      <c r="L651" s="344"/>
      <c r="M651" s="367"/>
      <c r="N651" s="344"/>
      <c r="O651" s="367"/>
      <c r="P651" s="344"/>
      <c r="Q651" s="203"/>
      <c r="R651" s="306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6"/>
    </row>
    <row r="652" spans="1:35" ht="12.75" customHeight="1">
      <c r="A652" s="99" t="s">
        <v>543</v>
      </c>
      <c r="B652" s="352">
        <v>1010</v>
      </c>
      <c r="C652" s="285" t="s">
        <v>1414</v>
      </c>
      <c r="D652" s="353">
        <v>1003</v>
      </c>
      <c r="E652" s="339">
        <v>41308.94</v>
      </c>
      <c r="F652" s="252">
        <v>19790.439999999999</v>
      </c>
      <c r="G652" s="339">
        <v>32284.48</v>
      </c>
      <c r="H652" s="339">
        <v>32439.85</v>
      </c>
      <c r="I652" s="339">
        <v>37068.639999999999</v>
      </c>
      <c r="J652" s="339">
        <v>32199.53</v>
      </c>
      <c r="K652" s="339">
        <v>26874.71</v>
      </c>
      <c r="L652" s="339">
        <v>29806.47</v>
      </c>
      <c r="M652" s="339">
        <v>22251.37</v>
      </c>
      <c r="N652" s="339">
        <v>29348.93</v>
      </c>
      <c r="O652" s="339">
        <v>23116.97</v>
      </c>
      <c r="P652" s="339">
        <v>29244.69</v>
      </c>
      <c r="Q652" s="280">
        <f>SUM(E652:P652)</f>
        <v>355735.02</v>
      </c>
      <c r="R652" s="622">
        <f>Q652/12</f>
        <v>29644.584999999999</v>
      </c>
      <c r="S652" s="309">
        <f>+R652</f>
        <v>29644.584999999999</v>
      </c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6"/>
    </row>
    <row r="653" spans="1:35" ht="12.75" customHeight="1">
      <c r="A653" s="330"/>
      <c r="B653" s="337"/>
      <c r="C653" s="36" t="s">
        <v>1415</v>
      </c>
      <c r="D653" s="2"/>
      <c r="E653" s="349" t="s">
        <v>372</v>
      </c>
      <c r="F653" s="94" t="s">
        <v>372</v>
      </c>
      <c r="G653" s="349" t="s">
        <v>372</v>
      </c>
      <c r="H653" s="349" t="s">
        <v>372</v>
      </c>
      <c r="I653" s="349" t="s">
        <v>372</v>
      </c>
      <c r="J653" s="349" t="s">
        <v>372</v>
      </c>
      <c r="K653" s="349" t="s">
        <v>372</v>
      </c>
      <c r="L653" s="349" t="s">
        <v>372</v>
      </c>
      <c r="M653" s="349" t="s">
        <v>372</v>
      </c>
      <c r="N653" s="349" t="s">
        <v>372</v>
      </c>
      <c r="O653" s="349" t="s">
        <v>372</v>
      </c>
      <c r="P653" s="349" t="s">
        <v>372</v>
      </c>
      <c r="Q653" s="148">
        <f>SUM(E653:P653)</f>
        <v>0</v>
      </c>
      <c r="R653" s="310">
        <f>Q653/12</f>
        <v>0</v>
      </c>
      <c r="S653" s="125"/>
      <c r="T653" s="309">
        <f>+R653</f>
        <v>0</v>
      </c>
      <c r="U653" s="125"/>
      <c r="V653" s="125"/>
      <c r="W653" s="221" t="s">
        <v>372</v>
      </c>
      <c r="X653" s="125" t="s">
        <v>372</v>
      </c>
      <c r="Y653" s="125" t="s">
        <v>372</v>
      </c>
      <c r="Z653" s="125" t="s">
        <v>372</v>
      </c>
      <c r="AA653" s="125" t="s">
        <v>372</v>
      </c>
      <c r="AB653" s="125" t="s">
        <v>372</v>
      </c>
      <c r="AC653" s="125" t="s">
        <v>372</v>
      </c>
      <c r="AD653" s="125" t="s">
        <v>372</v>
      </c>
      <c r="AE653" s="125" t="s">
        <v>372</v>
      </c>
      <c r="AF653" s="125" t="s">
        <v>372</v>
      </c>
      <c r="AG653" s="125" t="s">
        <v>372</v>
      </c>
      <c r="AH653" s="125"/>
      <c r="AI653" s="126"/>
    </row>
    <row r="654" spans="1:35" ht="12.75" customHeight="1">
      <c r="A654" s="36"/>
      <c r="B654" s="331"/>
      <c r="C654" s="36" t="s">
        <v>1416</v>
      </c>
      <c r="D654" s="2"/>
      <c r="E654" s="118">
        <f t="shared" ref="E654:Q654" si="74">E652/$D$652</f>
        <v>41.185383848454599</v>
      </c>
      <c r="F654" s="118">
        <f t="shared" si="74"/>
        <v>19.731246261216299</v>
      </c>
      <c r="G654" s="118">
        <f t="shared" si="74"/>
        <v>32.1879162512463</v>
      </c>
      <c r="H654" s="118">
        <f t="shared" si="74"/>
        <v>32.342821535393803</v>
      </c>
      <c r="I654" s="118">
        <f t="shared" si="74"/>
        <v>36.957766699900297</v>
      </c>
      <c r="J654" s="118">
        <f t="shared" si="74"/>
        <v>32.103220338983</v>
      </c>
      <c r="K654" s="118">
        <f t="shared" si="74"/>
        <v>26.7943270189432</v>
      </c>
      <c r="L654" s="118">
        <f t="shared" si="74"/>
        <v>29.717318045862399</v>
      </c>
      <c r="M654" s="118">
        <f t="shared" si="74"/>
        <v>22.184815553340002</v>
      </c>
      <c r="N654" s="118">
        <f t="shared" si="74"/>
        <v>29.261146560318998</v>
      </c>
      <c r="O654" s="118">
        <f t="shared" si="74"/>
        <v>23.047826520438701</v>
      </c>
      <c r="P654" s="118">
        <f t="shared" si="74"/>
        <v>29.157218344965099</v>
      </c>
      <c r="Q654" s="179">
        <f t="shared" si="74"/>
        <v>354.67100697906301</v>
      </c>
      <c r="R654" s="308">
        <f>+R652/D652</f>
        <v>29.555917248255199</v>
      </c>
      <c r="S654" s="125"/>
      <c r="T654" s="125"/>
      <c r="U654" s="221">
        <f>+Q654</f>
        <v>354.67100697906301</v>
      </c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6"/>
    </row>
    <row r="655" spans="1:35" ht="12.75" customHeight="1">
      <c r="A655" s="36"/>
      <c r="B655" s="331"/>
      <c r="C655" s="36" t="s">
        <v>1417</v>
      </c>
      <c r="D655" s="2"/>
      <c r="E655" s="340"/>
      <c r="F655" s="95"/>
      <c r="G655" s="340"/>
      <c r="H655" s="340"/>
      <c r="I655" s="340"/>
      <c r="J655" s="340"/>
      <c r="K655" s="340"/>
      <c r="L655" s="340"/>
      <c r="M655" s="340"/>
      <c r="N655" s="340"/>
      <c r="O655" s="340"/>
      <c r="P655" s="340"/>
      <c r="Q655" s="95"/>
      <c r="R655" s="310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  <c r="AC655" s="125"/>
      <c r="AD655" s="125"/>
      <c r="AE655" s="125"/>
      <c r="AF655" s="125"/>
      <c r="AG655" s="125"/>
      <c r="AH655" s="125"/>
      <c r="AI655" s="126"/>
    </row>
    <row r="656" spans="1:35" ht="12.75" customHeight="1">
      <c r="A656" s="222"/>
      <c r="B656" s="350"/>
      <c r="C656" s="222"/>
      <c r="D656" s="343"/>
      <c r="E656" s="344"/>
      <c r="F656" s="171"/>
      <c r="G656" s="344"/>
      <c r="H656" s="344"/>
      <c r="I656" s="344"/>
      <c r="J656" s="344"/>
      <c r="K656" s="344"/>
      <c r="L656" s="344"/>
      <c r="M656" s="344"/>
      <c r="N656" s="344"/>
      <c r="O656" s="344"/>
      <c r="P656" s="344"/>
      <c r="Q656" s="171"/>
      <c r="R656" s="306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  <c r="AC656" s="125"/>
      <c r="AD656" s="125"/>
      <c r="AE656" s="125"/>
      <c r="AF656" s="125"/>
      <c r="AG656" s="125"/>
      <c r="AH656" s="125"/>
      <c r="AI656" s="126"/>
    </row>
    <row r="657" spans="1:35" ht="12.75" customHeight="1">
      <c r="A657" s="100" t="s">
        <v>553</v>
      </c>
      <c r="B657" s="352">
        <v>1011</v>
      </c>
      <c r="C657" s="357" t="s">
        <v>554</v>
      </c>
      <c r="D657" s="358">
        <v>1318</v>
      </c>
      <c r="E657" s="334"/>
      <c r="F657" s="126"/>
      <c r="G657" s="368">
        <v>175454</v>
      </c>
      <c r="H657" s="339">
        <v>170454</v>
      </c>
      <c r="I657" s="339">
        <v>41286</v>
      </c>
      <c r="J657" s="339">
        <v>86650</v>
      </c>
      <c r="K657" s="339">
        <v>328675</v>
      </c>
      <c r="L657" s="339">
        <v>115378</v>
      </c>
      <c r="M657" s="339">
        <v>34470.699999999997</v>
      </c>
      <c r="N657" s="339">
        <v>84204</v>
      </c>
      <c r="O657" s="339">
        <v>210746</v>
      </c>
      <c r="P657" s="339">
        <v>279379</v>
      </c>
      <c r="Q657" s="280">
        <f>SUM(E657:P657)</f>
        <v>1526696.7</v>
      </c>
      <c r="R657" s="477">
        <v>0</v>
      </c>
      <c r="S657" s="309">
        <f>+R657</f>
        <v>0</v>
      </c>
      <c r="T657" s="125"/>
      <c r="U657" s="125"/>
      <c r="V657" s="125"/>
      <c r="W657" s="125"/>
      <c r="X657" s="125"/>
      <c r="Y657" s="125"/>
      <c r="Z657" s="125"/>
      <c r="AA657" s="125"/>
      <c r="AB657" s="125"/>
      <c r="AC657" s="125"/>
      <c r="AD657" s="125"/>
      <c r="AE657" s="125"/>
      <c r="AF657" s="125"/>
      <c r="AG657" s="125"/>
      <c r="AH657" s="125"/>
      <c r="AI657" s="126"/>
    </row>
    <row r="658" spans="1:35" ht="12.75" customHeight="1">
      <c r="A658" s="330"/>
      <c r="B658" s="337"/>
      <c r="C658" s="335" t="s">
        <v>1418</v>
      </c>
      <c r="D658" s="2"/>
      <c r="E658" s="334"/>
      <c r="F658" s="126"/>
      <c r="G658" s="369" t="s">
        <v>372</v>
      </c>
      <c r="H658" s="349" t="s">
        <v>372</v>
      </c>
      <c r="I658" s="349" t="s">
        <v>372</v>
      </c>
      <c r="J658" s="349" t="s">
        <v>372</v>
      </c>
      <c r="K658" s="349" t="s">
        <v>372</v>
      </c>
      <c r="L658" s="349" t="s">
        <v>372</v>
      </c>
      <c r="M658" s="349" t="s">
        <v>372</v>
      </c>
      <c r="N658" s="349" t="s">
        <v>372</v>
      </c>
      <c r="O658" s="349" t="s">
        <v>372</v>
      </c>
      <c r="P658" s="349" t="s">
        <v>372</v>
      </c>
      <c r="Q658" s="148">
        <f>SUM(E658:P658)</f>
        <v>0</v>
      </c>
      <c r="R658" s="310">
        <f>Q658/12</f>
        <v>0</v>
      </c>
      <c r="S658" s="125"/>
      <c r="T658" s="309">
        <f>+R658</f>
        <v>0</v>
      </c>
      <c r="U658" s="125"/>
      <c r="V658" s="125"/>
      <c r="W658" s="221" t="s">
        <v>372</v>
      </c>
      <c r="X658" s="125" t="s">
        <v>372</v>
      </c>
      <c r="Y658" s="125" t="s">
        <v>372</v>
      </c>
      <c r="Z658" s="125" t="s">
        <v>372</v>
      </c>
      <c r="AA658" s="125" t="s">
        <v>372</v>
      </c>
      <c r="AB658" s="125" t="s">
        <v>372</v>
      </c>
      <c r="AC658" s="125" t="s">
        <v>372</v>
      </c>
      <c r="AD658" s="125" t="s">
        <v>372</v>
      </c>
      <c r="AE658" s="125" t="s">
        <v>372</v>
      </c>
      <c r="AF658" s="125" t="s">
        <v>372</v>
      </c>
      <c r="AG658" s="125" t="s">
        <v>372</v>
      </c>
      <c r="AH658" s="125"/>
      <c r="AI658" s="126"/>
    </row>
    <row r="659" spans="1:35" ht="12.75" customHeight="1">
      <c r="A659" s="330"/>
      <c r="B659" s="2"/>
      <c r="C659" s="36" t="s">
        <v>1419</v>
      </c>
      <c r="D659" s="2"/>
      <c r="E659" s="370"/>
      <c r="F659" s="243"/>
      <c r="G659" s="118">
        <f t="shared" ref="G659:Q659" si="75">G657/$D$657</f>
        <v>133.12139605462801</v>
      </c>
      <c r="H659" s="118">
        <f t="shared" si="75"/>
        <v>129.327769347496</v>
      </c>
      <c r="I659" s="118">
        <f t="shared" si="75"/>
        <v>31.324734446130499</v>
      </c>
      <c r="J659" s="118">
        <f t="shared" si="75"/>
        <v>65.743550834597897</v>
      </c>
      <c r="K659" s="118">
        <f t="shared" si="75"/>
        <v>249.374051593323</v>
      </c>
      <c r="L659" s="118">
        <f t="shared" si="75"/>
        <v>87.540212443095598</v>
      </c>
      <c r="M659" s="118">
        <f t="shared" si="75"/>
        <v>26.153793626707099</v>
      </c>
      <c r="N659" s="118">
        <f t="shared" si="75"/>
        <v>63.887708649468898</v>
      </c>
      <c r="O659" s="118">
        <f t="shared" si="75"/>
        <v>159.89833080424901</v>
      </c>
      <c r="P659" s="118">
        <f t="shared" si="75"/>
        <v>211.971927162367</v>
      </c>
      <c r="Q659" s="179">
        <f t="shared" si="75"/>
        <v>1158.3434749620601</v>
      </c>
      <c r="R659" s="308">
        <f>+R657/D657</f>
        <v>0</v>
      </c>
      <c r="S659" s="125"/>
      <c r="T659" s="125"/>
      <c r="U659" s="221">
        <f>+Q659</f>
        <v>1158.3434749620601</v>
      </c>
      <c r="V659" s="125"/>
      <c r="W659" s="125"/>
      <c r="X659" s="125"/>
      <c r="Y659" s="125"/>
      <c r="Z659" s="125"/>
      <c r="AA659" s="125"/>
      <c r="AB659" s="125"/>
      <c r="AC659" s="125"/>
      <c r="AD659" s="125"/>
      <c r="AE659" s="125"/>
      <c r="AF659" s="125"/>
      <c r="AG659" s="125"/>
      <c r="AH659" s="125"/>
      <c r="AI659" s="126"/>
    </row>
    <row r="660" spans="1:35" ht="12.75" customHeight="1">
      <c r="A660" s="330"/>
      <c r="B660" s="2"/>
      <c r="C660" s="36" t="s">
        <v>1420</v>
      </c>
      <c r="D660" s="2"/>
      <c r="E660" s="339"/>
      <c r="F660" s="243"/>
      <c r="G660" s="340"/>
      <c r="H660" s="340"/>
      <c r="I660" s="340"/>
      <c r="J660" s="340"/>
      <c r="K660" s="340"/>
      <c r="L660" s="340"/>
      <c r="M660" s="340"/>
      <c r="N660" s="340"/>
      <c r="O660" s="340"/>
      <c r="P660" s="340"/>
      <c r="Q660" s="95"/>
      <c r="R660" s="310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  <c r="AC660" s="125"/>
      <c r="AD660" s="125"/>
      <c r="AE660" s="125"/>
      <c r="AF660" s="125"/>
      <c r="AG660" s="125"/>
      <c r="AH660" s="125"/>
      <c r="AI660" s="126"/>
    </row>
    <row r="661" spans="1:35" ht="12.75" customHeight="1">
      <c r="A661" s="330"/>
      <c r="B661" s="2"/>
      <c r="C661" s="36" t="s">
        <v>1421</v>
      </c>
      <c r="D661" s="2"/>
      <c r="E661" s="340"/>
      <c r="F661" s="95"/>
      <c r="G661" s="340"/>
      <c r="H661" s="340"/>
      <c r="I661" s="340"/>
      <c r="J661" s="340"/>
      <c r="K661" s="340"/>
      <c r="L661" s="340"/>
      <c r="M661" s="340"/>
      <c r="N661" s="340"/>
      <c r="O661" s="340"/>
      <c r="P661" s="340"/>
      <c r="Q661" s="95"/>
      <c r="R661" s="310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  <c r="AC661" s="125"/>
      <c r="AD661" s="125"/>
      <c r="AE661" s="125"/>
      <c r="AF661" s="125"/>
      <c r="AG661" s="125"/>
      <c r="AH661" s="125"/>
      <c r="AI661" s="126"/>
    </row>
    <row r="662" spans="1:35" ht="12.75" customHeight="1">
      <c r="A662" s="355"/>
      <c r="B662" s="356"/>
      <c r="C662" s="222"/>
      <c r="D662" s="356"/>
      <c r="E662" s="344"/>
      <c r="F662" s="171"/>
      <c r="G662" s="344"/>
      <c r="H662" s="344"/>
      <c r="I662" s="344"/>
      <c r="J662" s="344"/>
      <c r="K662" s="344"/>
      <c r="L662" s="344"/>
      <c r="M662" s="344"/>
      <c r="N662" s="344"/>
      <c r="O662" s="344"/>
      <c r="P662" s="344"/>
      <c r="Q662" s="171"/>
      <c r="R662" s="306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  <c r="AC662" s="125"/>
      <c r="AD662" s="125"/>
      <c r="AE662" s="125"/>
      <c r="AF662" s="125"/>
      <c r="AG662" s="125"/>
      <c r="AH662" s="125"/>
      <c r="AI662" s="126"/>
    </row>
    <row r="663" spans="1:35" ht="12.75" customHeight="1">
      <c r="A663" s="133" t="s">
        <v>549</v>
      </c>
      <c r="B663" s="352">
        <v>1016</v>
      </c>
      <c r="C663" s="285" t="s">
        <v>1422</v>
      </c>
      <c r="D663" s="333">
        <v>3452</v>
      </c>
      <c r="E663" s="394">
        <v>34500.949999999997</v>
      </c>
      <c r="F663" s="72">
        <v>43597.14</v>
      </c>
      <c r="G663" s="339">
        <v>38294.29</v>
      </c>
      <c r="H663" s="339">
        <v>35508.57</v>
      </c>
      <c r="I663" s="339">
        <v>32930.480000000003</v>
      </c>
      <c r="J663" s="339">
        <v>28552.38</v>
      </c>
      <c r="K663" s="339">
        <v>45231.9</v>
      </c>
      <c r="L663" s="339">
        <v>49809.05</v>
      </c>
      <c r="M663" s="339">
        <v>30607.62</v>
      </c>
      <c r="N663" s="339">
        <v>41075.71</v>
      </c>
      <c r="O663" s="339">
        <v>51143.81</v>
      </c>
      <c r="P663" s="339">
        <v>51720.95</v>
      </c>
      <c r="Q663" s="280">
        <f>SUM(E663:P663)</f>
        <v>482972.85</v>
      </c>
      <c r="R663" s="622">
        <v>0</v>
      </c>
      <c r="S663" s="309">
        <f>+R663</f>
        <v>0</v>
      </c>
      <c r="T663" s="125"/>
      <c r="U663" s="125"/>
      <c r="V663" s="125"/>
      <c r="W663" s="125"/>
      <c r="X663" s="125"/>
      <c r="Y663" s="125"/>
      <c r="Z663" s="125"/>
      <c r="AA663" s="125"/>
      <c r="AB663" s="125"/>
      <c r="AC663" s="125"/>
      <c r="AD663" s="125"/>
      <c r="AE663" s="125"/>
      <c r="AF663" s="125"/>
      <c r="AG663" s="125"/>
      <c r="AH663" s="125"/>
      <c r="AI663" s="126"/>
    </row>
    <row r="664" spans="1:35" ht="12.75" customHeight="1">
      <c r="A664" s="395" t="s">
        <v>1423</v>
      </c>
      <c r="B664" s="337"/>
      <c r="C664" s="36" t="s">
        <v>1424</v>
      </c>
      <c r="D664" s="2"/>
      <c r="E664" s="348" t="s">
        <v>372</v>
      </c>
      <c r="F664" s="365" t="s">
        <v>372</v>
      </c>
      <c r="G664" s="349" t="s">
        <v>372</v>
      </c>
      <c r="H664" s="349" t="s">
        <v>372</v>
      </c>
      <c r="I664" s="349" t="s">
        <v>372</v>
      </c>
      <c r="J664" s="349" t="s">
        <v>372</v>
      </c>
      <c r="K664" s="349" t="s">
        <v>372</v>
      </c>
      <c r="L664" s="349" t="s">
        <v>372</v>
      </c>
      <c r="M664" s="349" t="s">
        <v>372</v>
      </c>
      <c r="N664" s="349" t="s">
        <v>372</v>
      </c>
      <c r="O664" s="349" t="s">
        <v>372</v>
      </c>
      <c r="P664" s="349" t="s">
        <v>372</v>
      </c>
      <c r="Q664" s="148">
        <f>SUM(E664:P664)</f>
        <v>0</v>
      </c>
      <c r="R664" s="310">
        <f>Q664/12</f>
        <v>0</v>
      </c>
      <c r="S664" s="125"/>
      <c r="T664" s="309">
        <f>+R664</f>
        <v>0</v>
      </c>
      <c r="U664" s="125"/>
      <c r="V664" s="125"/>
      <c r="W664" s="221" t="s">
        <v>372</v>
      </c>
      <c r="X664" s="125" t="s">
        <v>372</v>
      </c>
      <c r="Y664" s="125" t="s">
        <v>372</v>
      </c>
      <c r="Z664" s="125" t="s">
        <v>372</v>
      </c>
      <c r="AA664" s="125" t="s">
        <v>372</v>
      </c>
      <c r="AB664" s="125" t="s">
        <v>372</v>
      </c>
      <c r="AC664" s="125" t="s">
        <v>372</v>
      </c>
      <c r="AD664" s="125" t="s">
        <v>372</v>
      </c>
      <c r="AE664" s="125" t="s">
        <v>372</v>
      </c>
      <c r="AF664" s="125" t="s">
        <v>372</v>
      </c>
      <c r="AG664" s="125" t="s">
        <v>372</v>
      </c>
      <c r="AH664" s="125"/>
      <c r="AI664" s="126"/>
    </row>
    <row r="665" spans="1:35" ht="12.75" customHeight="1">
      <c r="A665" s="396" t="s">
        <v>1425</v>
      </c>
      <c r="B665" s="331"/>
      <c r="C665" s="36" t="s">
        <v>1082</v>
      </c>
      <c r="D665" s="2"/>
      <c r="E665" s="118">
        <f t="shared" ref="E665:Q665" si="76">E663/$D$663</f>
        <v>9.9944814600231702</v>
      </c>
      <c r="F665" s="118">
        <f t="shared" si="76"/>
        <v>12.629530706836601</v>
      </c>
      <c r="G665" s="118">
        <f t="shared" si="76"/>
        <v>11.093363267670901</v>
      </c>
      <c r="H665" s="118">
        <f t="shared" si="76"/>
        <v>10.286376013905</v>
      </c>
      <c r="I665" s="118">
        <f t="shared" si="76"/>
        <v>9.5395365005793806</v>
      </c>
      <c r="J665" s="118">
        <f t="shared" si="76"/>
        <v>8.27125724217845</v>
      </c>
      <c r="K665" s="118">
        <f t="shared" si="76"/>
        <v>13.1030996523754</v>
      </c>
      <c r="L665" s="118">
        <f t="shared" si="76"/>
        <v>14.4290411355736</v>
      </c>
      <c r="M665" s="118">
        <f t="shared" si="76"/>
        <v>8.8666338354576997</v>
      </c>
      <c r="N665" s="118">
        <f t="shared" si="76"/>
        <v>11.899104866743899</v>
      </c>
      <c r="O665" s="118">
        <f t="shared" si="76"/>
        <v>14.8157039397451</v>
      </c>
      <c r="P665" s="118">
        <f t="shared" si="76"/>
        <v>14.982893974507499</v>
      </c>
      <c r="Q665" s="179">
        <f t="shared" si="76"/>
        <v>139.91102259559699</v>
      </c>
      <c r="R665" s="308">
        <f>+R663/D663</f>
        <v>0</v>
      </c>
      <c r="S665" s="125"/>
      <c r="T665" s="125"/>
      <c r="U665" s="221">
        <f>+Q665</f>
        <v>139.91102259559699</v>
      </c>
      <c r="V665" s="125"/>
      <c r="W665" s="125"/>
      <c r="X665" s="125"/>
      <c r="Y665" s="125"/>
      <c r="Z665" s="125"/>
      <c r="AA665" s="125"/>
      <c r="AB665" s="125"/>
      <c r="AC665" s="125"/>
      <c r="AD665" s="125"/>
      <c r="AE665" s="125"/>
      <c r="AF665" s="125"/>
      <c r="AG665" s="125"/>
      <c r="AH665" s="125"/>
      <c r="AI665" s="126"/>
    </row>
    <row r="666" spans="1:35" ht="12.75" customHeight="1">
      <c r="A666" s="354"/>
      <c r="B666" s="331"/>
      <c r="C666" s="36" t="s">
        <v>1426</v>
      </c>
      <c r="D666" s="2"/>
      <c r="E666" s="339"/>
      <c r="F666" s="95"/>
      <c r="G666" s="340"/>
      <c r="H666" s="340"/>
      <c r="I666" s="340"/>
      <c r="J666" s="340"/>
      <c r="K666" s="340"/>
      <c r="L666" s="340"/>
      <c r="M666" s="340"/>
      <c r="N666" s="340"/>
      <c r="O666" s="340"/>
      <c r="P666" s="340"/>
      <c r="Q666" s="95"/>
      <c r="R666" s="310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  <c r="AC666" s="125"/>
      <c r="AD666" s="125"/>
      <c r="AE666" s="125"/>
      <c r="AF666" s="125"/>
      <c r="AG666" s="125"/>
      <c r="AH666" s="125"/>
      <c r="AI666" s="126"/>
    </row>
    <row r="667" spans="1:35" ht="12.75" customHeight="1">
      <c r="A667" s="354"/>
      <c r="B667" s="331"/>
      <c r="C667" s="36" t="s">
        <v>1427</v>
      </c>
      <c r="D667" s="2"/>
      <c r="E667" s="340"/>
      <c r="F667" s="95"/>
      <c r="G667" s="340"/>
      <c r="H667" s="340"/>
      <c r="I667" s="340"/>
      <c r="J667" s="340"/>
      <c r="K667" s="340"/>
      <c r="L667" s="340"/>
      <c r="M667" s="340"/>
      <c r="N667" s="340"/>
      <c r="O667" s="340"/>
      <c r="P667" s="340"/>
      <c r="Q667" s="95"/>
      <c r="R667" s="310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  <c r="AC667" s="125"/>
      <c r="AD667" s="125"/>
      <c r="AE667" s="125"/>
      <c r="AF667" s="125"/>
      <c r="AG667" s="125"/>
      <c r="AH667" s="125"/>
      <c r="AI667" s="126"/>
    </row>
    <row r="668" spans="1:35" ht="12.75" customHeight="1">
      <c r="A668" s="397"/>
      <c r="B668" s="350"/>
      <c r="C668" s="222"/>
      <c r="D668" s="343"/>
      <c r="E668" s="344"/>
      <c r="F668" s="171"/>
      <c r="G668" s="344"/>
      <c r="H668" s="344"/>
      <c r="I668" s="344"/>
      <c r="J668" s="344"/>
      <c r="K668" s="344"/>
      <c r="L668" s="344"/>
      <c r="M668" s="344"/>
      <c r="N668" s="344"/>
      <c r="O668" s="344"/>
      <c r="P668" s="344"/>
      <c r="Q668" s="171"/>
      <c r="R668" s="306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  <c r="AC668" s="125"/>
      <c r="AD668" s="125"/>
      <c r="AE668" s="125"/>
      <c r="AF668" s="125"/>
      <c r="AG668" s="125"/>
      <c r="AH668" s="125"/>
      <c r="AI668" s="126"/>
    </row>
    <row r="669" spans="1:35" ht="12.75" customHeight="1">
      <c r="A669" s="330" t="s">
        <v>584</v>
      </c>
      <c r="B669" s="331">
        <v>1031</v>
      </c>
      <c r="C669" s="346" t="s">
        <v>1428</v>
      </c>
      <c r="D669" s="347">
        <v>615</v>
      </c>
      <c r="E669" s="168"/>
      <c r="F669" s="125"/>
      <c r="G669" s="168"/>
      <c r="H669" s="168"/>
      <c r="I669" s="168"/>
      <c r="J669" s="339">
        <v>52567.89</v>
      </c>
      <c r="K669" s="339">
        <v>43770.86</v>
      </c>
      <c r="L669" s="339">
        <v>47481.8</v>
      </c>
      <c r="M669" s="339">
        <v>40850.99</v>
      </c>
      <c r="N669" s="338">
        <v>39251.629999999997</v>
      </c>
      <c r="O669" s="339">
        <v>44097.67</v>
      </c>
      <c r="P669" s="339">
        <v>50865.47</v>
      </c>
      <c r="Q669" s="280">
        <f>SUM(E669:P669)</f>
        <v>318886.31</v>
      </c>
      <c r="R669" s="623">
        <v>0</v>
      </c>
      <c r="S669" s="309">
        <f>+R669</f>
        <v>0</v>
      </c>
      <c r="T669" s="125"/>
      <c r="U669" s="125"/>
      <c r="V669" s="125"/>
      <c r="W669" s="125"/>
      <c r="X669" s="125"/>
      <c r="Y669" s="125"/>
      <c r="Z669" s="125"/>
      <c r="AA669" s="125"/>
      <c r="AB669" s="125"/>
      <c r="AC669" s="125"/>
      <c r="AD669" s="125"/>
      <c r="AE669" s="125"/>
      <c r="AF669" s="125"/>
      <c r="AG669" s="125"/>
      <c r="AH669" s="125"/>
      <c r="AI669" s="126"/>
    </row>
    <row r="670" spans="1:35" ht="12.75" customHeight="1">
      <c r="A670" s="330"/>
      <c r="B670" s="337"/>
      <c r="C670" s="36" t="s">
        <v>1429</v>
      </c>
      <c r="D670" s="398"/>
      <c r="E670" s="168"/>
      <c r="F670" s="125"/>
      <c r="G670" s="168"/>
      <c r="H670" s="168"/>
      <c r="I670" s="168"/>
      <c r="J670" s="340">
        <v>604.75</v>
      </c>
      <c r="K670" s="349" t="s">
        <v>372</v>
      </c>
      <c r="L670" s="340">
        <v>248.73</v>
      </c>
      <c r="M670" s="349" t="s">
        <v>372</v>
      </c>
      <c r="N670" s="349" t="s">
        <v>372</v>
      </c>
      <c r="O670" s="340">
        <v>11.84</v>
      </c>
      <c r="P670" s="340">
        <v>485.58</v>
      </c>
      <c r="Q670" s="148">
        <f>SUM(E670:P670)</f>
        <v>1350.9</v>
      </c>
      <c r="R670" s="310">
        <f>Q670/7</f>
        <v>192.98571428571401</v>
      </c>
      <c r="S670" s="125"/>
      <c r="T670" s="309">
        <f>+R670</f>
        <v>192.98571428571401</v>
      </c>
      <c r="U670" s="125"/>
      <c r="V670" s="125"/>
      <c r="W670" s="221" t="s">
        <v>372</v>
      </c>
      <c r="X670" s="125" t="s">
        <v>372</v>
      </c>
      <c r="Y670" s="125" t="s">
        <v>372</v>
      </c>
      <c r="Z670" s="125" t="s">
        <v>372</v>
      </c>
      <c r="AA670" s="168">
        <f>J670</f>
        <v>604.75</v>
      </c>
      <c r="AB670" s="168" t="s">
        <v>372</v>
      </c>
      <c r="AC670" s="168">
        <f>L670</f>
        <v>248.73</v>
      </c>
      <c r="AD670" s="168" t="s">
        <v>372</v>
      </c>
      <c r="AE670" s="125" t="s">
        <v>372</v>
      </c>
      <c r="AF670" s="168">
        <f>O670</f>
        <v>11.84</v>
      </c>
      <c r="AG670" s="168">
        <f>P670</f>
        <v>485.58</v>
      </c>
      <c r="AH670" s="125"/>
      <c r="AI670" s="126"/>
    </row>
    <row r="671" spans="1:35" ht="12.75" customHeight="1">
      <c r="A671" s="36"/>
      <c r="B671" s="331"/>
      <c r="C671" s="36" t="s">
        <v>1255</v>
      </c>
      <c r="D671" s="337"/>
      <c r="E671" s="168"/>
      <c r="F671" s="125"/>
      <c r="G671" s="168"/>
      <c r="H671" s="168"/>
      <c r="I671" s="168"/>
      <c r="J671" s="118">
        <f t="shared" ref="J671:Q671" si="77">J669/$D$669</f>
        <v>85.476243902438995</v>
      </c>
      <c r="K671" s="118">
        <f t="shared" si="77"/>
        <v>71.172130081300807</v>
      </c>
      <c r="L671" s="118">
        <f t="shared" si="77"/>
        <v>77.206178861788601</v>
      </c>
      <c r="M671" s="118">
        <f t="shared" si="77"/>
        <v>66.424373983739798</v>
      </c>
      <c r="N671" s="118">
        <f t="shared" si="77"/>
        <v>63.823788617886201</v>
      </c>
      <c r="O671" s="118">
        <f t="shared" si="77"/>
        <v>71.703528455284598</v>
      </c>
      <c r="P671" s="118">
        <f t="shared" si="77"/>
        <v>82.708081300813006</v>
      </c>
      <c r="Q671" s="179">
        <f t="shared" si="77"/>
        <v>518.51432520325204</v>
      </c>
      <c r="R671" s="308">
        <f>+R669/D669</f>
        <v>0</v>
      </c>
      <c r="S671" s="125"/>
      <c r="T671" s="125"/>
      <c r="U671" s="221">
        <f>+Q671</f>
        <v>518.51432520325204</v>
      </c>
      <c r="V671" s="125"/>
      <c r="W671" s="125"/>
      <c r="X671" s="125"/>
      <c r="Y671" s="125"/>
      <c r="Z671" s="125"/>
      <c r="AA671" s="125"/>
      <c r="AB671" s="125"/>
      <c r="AC671" s="125"/>
      <c r="AD671" s="125"/>
      <c r="AE671" s="125"/>
      <c r="AF671" s="125"/>
      <c r="AG671" s="125"/>
      <c r="AH671" s="125"/>
      <c r="AI671" s="126"/>
    </row>
    <row r="672" spans="1:35" ht="12.75" customHeight="1">
      <c r="A672" s="36"/>
      <c r="B672" s="331"/>
      <c r="C672" s="36" t="s">
        <v>1430</v>
      </c>
      <c r="D672" s="337"/>
      <c r="E672" s="340"/>
      <c r="F672" s="95"/>
      <c r="G672" s="340"/>
      <c r="H672" s="340"/>
      <c r="I672" s="340"/>
      <c r="J672" s="349" t="s">
        <v>1431</v>
      </c>
      <c r="K672" s="340"/>
      <c r="L672" s="349" t="s">
        <v>1432</v>
      </c>
      <c r="M672" s="340"/>
      <c r="N672" s="340"/>
      <c r="O672" s="349" t="s">
        <v>1433</v>
      </c>
      <c r="P672" s="349" t="s">
        <v>1434</v>
      </c>
      <c r="Q672" s="95"/>
      <c r="R672" s="310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  <c r="AC672" s="125"/>
      <c r="AD672" s="125"/>
      <c r="AE672" s="125"/>
      <c r="AF672" s="125"/>
      <c r="AG672" s="125"/>
      <c r="AH672" s="125"/>
      <c r="AI672" s="126"/>
    </row>
    <row r="673" spans="1:35" ht="12.75" customHeight="1">
      <c r="A673" s="36"/>
      <c r="B673" s="331"/>
      <c r="C673" s="36" t="s">
        <v>1435</v>
      </c>
      <c r="D673" s="337"/>
      <c r="E673" s="340"/>
      <c r="F673" s="95"/>
      <c r="G673" s="340"/>
      <c r="H673" s="340"/>
      <c r="I673" s="340"/>
      <c r="J673" s="340"/>
      <c r="K673" s="340"/>
      <c r="L673" s="340"/>
      <c r="M673" s="340"/>
      <c r="N673" s="340"/>
      <c r="O673" s="340"/>
      <c r="P673" s="340"/>
      <c r="Q673" s="95"/>
      <c r="R673" s="310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  <c r="AC673" s="125"/>
      <c r="AD673" s="125"/>
      <c r="AE673" s="125"/>
      <c r="AF673" s="125"/>
      <c r="AG673" s="125"/>
      <c r="AH673" s="125"/>
      <c r="AI673" s="126"/>
    </row>
    <row r="674" spans="1:35" ht="12.75" customHeight="1">
      <c r="A674" s="222"/>
      <c r="B674" s="350"/>
      <c r="C674" s="222"/>
      <c r="D674" s="343"/>
      <c r="E674" s="344"/>
      <c r="F674" s="171"/>
      <c r="G674" s="344"/>
      <c r="H674" s="344"/>
      <c r="I674" s="344"/>
      <c r="J674" s="344"/>
      <c r="K674" s="344"/>
      <c r="L674" s="344"/>
      <c r="M674" s="344"/>
      <c r="N674" s="344"/>
      <c r="O674" s="344"/>
      <c r="P674" s="344"/>
      <c r="Q674" s="171"/>
      <c r="R674" s="306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  <c r="AE674" s="125"/>
      <c r="AF674" s="125"/>
      <c r="AG674" s="125"/>
      <c r="AH674" s="125"/>
      <c r="AI674" s="126"/>
    </row>
    <row r="675" spans="1:35" ht="12.75" customHeight="1">
      <c r="A675" s="351" t="s">
        <v>414</v>
      </c>
      <c r="B675" s="352">
        <v>1055</v>
      </c>
      <c r="C675" s="285" t="s">
        <v>415</v>
      </c>
      <c r="D675" s="333">
        <v>120</v>
      </c>
      <c r="E675" s="399"/>
      <c r="F675" s="400"/>
      <c r="G675" s="364"/>
      <c r="H675" s="368">
        <v>19850</v>
      </c>
      <c r="I675" s="339">
        <v>22340</v>
      </c>
      <c r="J675" s="339">
        <v>21090</v>
      </c>
      <c r="K675" s="339">
        <v>20580</v>
      </c>
      <c r="L675" s="339">
        <v>20030</v>
      </c>
      <c r="M675" s="370">
        <v>19630</v>
      </c>
      <c r="N675" s="232">
        <v>20800</v>
      </c>
      <c r="O675" s="232">
        <v>19770</v>
      </c>
      <c r="P675" s="232">
        <v>19950</v>
      </c>
      <c r="Q675" s="280">
        <f>SUM(E675:P675)</f>
        <v>184040</v>
      </c>
      <c r="R675" s="310">
        <v>0</v>
      </c>
      <c r="S675" s="309">
        <f>+R675</f>
        <v>0</v>
      </c>
      <c r="T675" s="125"/>
      <c r="U675" s="125"/>
      <c r="V675" s="125"/>
      <c r="W675" s="125"/>
      <c r="X675" s="125"/>
      <c r="Y675" s="125"/>
      <c r="Z675" s="125"/>
      <c r="AA675" s="125"/>
      <c r="AB675" s="125"/>
      <c r="AC675" s="125"/>
      <c r="AD675" s="125"/>
      <c r="AE675" s="125"/>
      <c r="AF675" s="125"/>
      <c r="AG675" s="125"/>
      <c r="AH675" s="125"/>
      <c r="AI675" s="475">
        <f>SUM(L675:P675)</f>
        <v>100180</v>
      </c>
    </row>
    <row r="676" spans="1:35" ht="12.75" customHeight="1">
      <c r="A676" s="330"/>
      <c r="B676" s="337"/>
      <c r="C676" s="33" t="s">
        <v>1436</v>
      </c>
      <c r="D676" s="2"/>
      <c r="E676" s="334"/>
      <c r="F676" s="125"/>
      <c r="G676" s="364"/>
      <c r="H676" s="369" t="s">
        <v>372</v>
      </c>
      <c r="I676" s="349" t="s">
        <v>372</v>
      </c>
      <c r="J676" s="349" t="s">
        <v>372</v>
      </c>
      <c r="K676" s="349" t="s">
        <v>372</v>
      </c>
      <c r="L676" s="349" t="s">
        <v>372</v>
      </c>
      <c r="M676" s="391" t="s">
        <v>372</v>
      </c>
      <c r="N676" s="348" t="s">
        <v>372</v>
      </c>
      <c r="O676" s="348" t="s">
        <v>372</v>
      </c>
      <c r="P676" s="348" t="s">
        <v>372</v>
      </c>
      <c r="Q676" s="148">
        <f>SUM(E676:P676)</f>
        <v>0</v>
      </c>
      <c r="R676" s="310">
        <f>Q676/12</f>
        <v>0</v>
      </c>
      <c r="S676" s="125"/>
      <c r="T676" s="309">
        <f>+R676</f>
        <v>0</v>
      </c>
      <c r="U676" s="125"/>
      <c r="V676" s="125"/>
      <c r="W676" s="125" t="s">
        <v>372</v>
      </c>
      <c r="X676" s="125" t="s">
        <v>372</v>
      </c>
      <c r="Y676" s="125" t="s">
        <v>372</v>
      </c>
      <c r="Z676" s="125" t="s">
        <v>372</v>
      </c>
      <c r="AA676" s="125" t="s">
        <v>372</v>
      </c>
      <c r="AB676" s="125" t="s">
        <v>372</v>
      </c>
      <c r="AC676" s="125" t="s">
        <v>372</v>
      </c>
      <c r="AD676" s="125" t="s">
        <v>372</v>
      </c>
      <c r="AE676" s="125" t="s">
        <v>372</v>
      </c>
      <c r="AF676" s="125" t="s">
        <v>372</v>
      </c>
      <c r="AG676" s="125" t="s">
        <v>372</v>
      </c>
      <c r="AH676" s="125"/>
      <c r="AI676" s="475">
        <f>SUM(L676:P676)</f>
        <v>0</v>
      </c>
    </row>
    <row r="677" spans="1:35" ht="12.75" customHeight="1">
      <c r="A677" s="36"/>
      <c r="B677" s="331"/>
      <c r="C677" s="36" t="s">
        <v>1082</v>
      </c>
      <c r="D677" s="2"/>
      <c r="E677" s="265"/>
      <c r="F677" s="106"/>
      <c r="G677" s="240"/>
      <c r="H677" s="401">
        <f t="shared" ref="H677:Q677" si="78">H675/$D$675</f>
        <v>165.416666666667</v>
      </c>
      <c r="I677" s="49">
        <f t="shared" si="78"/>
        <v>186.166666666667</v>
      </c>
      <c r="J677" s="49">
        <f t="shared" si="78"/>
        <v>175.75</v>
      </c>
      <c r="K677" s="49">
        <f t="shared" si="78"/>
        <v>171.5</v>
      </c>
      <c r="L677" s="49">
        <f t="shared" si="78"/>
        <v>166.916666666667</v>
      </c>
      <c r="M677" s="109">
        <f t="shared" si="78"/>
        <v>163.583333333333</v>
      </c>
      <c r="N677" s="110">
        <f t="shared" si="78"/>
        <v>173.333333333333</v>
      </c>
      <c r="O677" s="110">
        <f t="shared" si="78"/>
        <v>164.75</v>
      </c>
      <c r="P677" s="118">
        <f t="shared" si="78"/>
        <v>166.25</v>
      </c>
      <c r="Q677" s="179">
        <f t="shared" si="78"/>
        <v>1533.6666666666699</v>
      </c>
      <c r="R677" s="308">
        <f>+R675/D675</f>
        <v>0</v>
      </c>
      <c r="S677" s="125"/>
      <c r="T677" s="125"/>
      <c r="U677" s="221">
        <f>+Q677</f>
        <v>1533.6666666666699</v>
      </c>
      <c r="V677" s="125"/>
      <c r="W677" s="125"/>
      <c r="X677" s="125"/>
      <c r="Y677" s="125"/>
      <c r="Z677" s="125"/>
      <c r="AA677" s="125"/>
      <c r="AB677" s="125"/>
      <c r="AC677" s="125"/>
      <c r="AD677" s="125"/>
      <c r="AE677" s="125"/>
      <c r="AF677" s="125"/>
      <c r="AG677" s="125"/>
      <c r="AH677" s="125"/>
      <c r="AI677" s="475">
        <f>SUM(L677:P677)</f>
        <v>834.83333333333303</v>
      </c>
    </row>
    <row r="678" spans="1:35" ht="12.75" customHeight="1">
      <c r="A678" s="36"/>
      <c r="B678" s="331"/>
      <c r="C678" s="36" t="s">
        <v>1130</v>
      </c>
      <c r="D678" s="337"/>
      <c r="E678" s="339"/>
      <c r="F678" s="243"/>
      <c r="G678" s="339"/>
      <c r="H678" s="340"/>
      <c r="I678" s="340"/>
      <c r="J678" s="340"/>
      <c r="K678" s="340"/>
      <c r="L678" s="340"/>
      <c r="M678" s="340"/>
      <c r="N678" s="339"/>
      <c r="O678" s="339"/>
      <c r="P678" s="339"/>
      <c r="Q678" s="95"/>
      <c r="R678" s="310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  <c r="AC678" s="125"/>
      <c r="AD678" s="125"/>
      <c r="AE678" s="125"/>
      <c r="AF678" s="125"/>
      <c r="AG678" s="125"/>
      <c r="AH678" s="125"/>
      <c r="AI678" s="126"/>
    </row>
    <row r="679" spans="1:35" ht="12.75" customHeight="1">
      <c r="A679" s="36"/>
      <c r="B679" s="331"/>
      <c r="C679" s="36" t="s">
        <v>1437</v>
      </c>
      <c r="D679" s="337"/>
      <c r="E679" s="340"/>
      <c r="F679" s="95"/>
      <c r="G679" s="340"/>
      <c r="H679" s="340"/>
      <c r="I679" s="340"/>
      <c r="J679" s="340"/>
      <c r="K679" s="340"/>
      <c r="L679" s="340"/>
      <c r="M679" s="340"/>
      <c r="N679" s="340"/>
      <c r="O679" s="340"/>
      <c r="P679" s="340"/>
      <c r="Q679" s="95"/>
      <c r="R679" s="310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  <c r="AC679" s="125"/>
      <c r="AD679" s="125"/>
      <c r="AE679" s="125"/>
      <c r="AF679" s="125"/>
      <c r="AG679" s="125"/>
      <c r="AH679" s="125"/>
      <c r="AI679" s="126"/>
    </row>
    <row r="680" spans="1:35" ht="51.75" customHeight="1">
      <c r="A680" s="222"/>
      <c r="B680" s="350"/>
      <c r="C680" s="67" t="s">
        <v>1438</v>
      </c>
      <c r="D680" s="343"/>
      <c r="E680" s="344"/>
      <c r="F680" s="171"/>
      <c r="G680" s="344"/>
      <c r="H680" s="344"/>
      <c r="I680" s="344"/>
      <c r="J680" s="344"/>
      <c r="K680" s="344"/>
      <c r="L680" s="344"/>
      <c r="M680" s="344"/>
      <c r="N680" s="344"/>
      <c r="O680" s="344"/>
      <c r="P680" s="344"/>
      <c r="Q680" s="171"/>
      <c r="R680" s="306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  <c r="AC680" s="125"/>
      <c r="AD680" s="125"/>
      <c r="AE680" s="125"/>
      <c r="AF680" s="125"/>
      <c r="AG680" s="125"/>
      <c r="AH680" s="125"/>
      <c r="AI680" s="126"/>
    </row>
    <row r="681" spans="1:35" ht="12.75" customHeight="1">
      <c r="A681" s="351" t="s">
        <v>573</v>
      </c>
      <c r="B681" s="352">
        <v>1059</v>
      </c>
      <c r="C681" s="285" t="s">
        <v>1439</v>
      </c>
      <c r="D681" s="333">
        <v>888</v>
      </c>
      <c r="E681" s="334"/>
      <c r="F681" s="125"/>
      <c r="G681" s="168"/>
      <c r="H681" s="169"/>
      <c r="I681" s="368">
        <v>5446</v>
      </c>
      <c r="J681" s="339">
        <v>23662</v>
      </c>
      <c r="K681" s="339">
        <v>29791</v>
      </c>
      <c r="L681" s="339">
        <v>21426</v>
      </c>
      <c r="M681" s="339">
        <v>22599</v>
      </c>
      <c r="N681" s="339">
        <v>22653</v>
      </c>
      <c r="O681" s="339">
        <v>21065</v>
      </c>
      <c r="P681" s="339">
        <v>19919</v>
      </c>
      <c r="Q681" s="148">
        <f>SUM(E681:P681)</f>
        <v>166561</v>
      </c>
      <c r="R681" s="477">
        <v>0</v>
      </c>
      <c r="S681" s="309">
        <f>+R681</f>
        <v>0</v>
      </c>
      <c r="T681" s="125"/>
      <c r="U681" s="125"/>
      <c r="V681" s="125"/>
      <c r="W681" s="125"/>
      <c r="X681" s="125"/>
      <c r="Y681" s="125"/>
      <c r="Z681" s="125"/>
      <c r="AA681" s="125"/>
      <c r="AB681" s="125"/>
      <c r="AC681" s="125"/>
      <c r="AD681" s="125"/>
      <c r="AE681" s="125"/>
      <c r="AF681" s="125"/>
      <c r="AG681" s="125"/>
      <c r="AH681" s="125"/>
      <c r="AI681" s="126"/>
    </row>
    <row r="682" spans="1:35" ht="12.75" customHeight="1">
      <c r="A682" s="330"/>
      <c r="B682" s="337"/>
      <c r="C682" s="36" t="s">
        <v>1440</v>
      </c>
      <c r="D682" s="2"/>
      <c r="E682" s="334"/>
      <c r="F682" s="125"/>
      <c r="G682" s="168"/>
      <c r="H682" s="169"/>
      <c r="I682" s="369" t="s">
        <v>372</v>
      </c>
      <c r="J682" s="349" t="s">
        <v>372</v>
      </c>
      <c r="K682" s="349" t="s">
        <v>372</v>
      </c>
      <c r="L682" s="349" t="s">
        <v>372</v>
      </c>
      <c r="M682" s="349" t="s">
        <v>372</v>
      </c>
      <c r="N682" s="349" t="s">
        <v>372</v>
      </c>
      <c r="O682" s="349" t="s">
        <v>372</v>
      </c>
      <c r="P682" s="349" t="s">
        <v>372</v>
      </c>
      <c r="Q682" s="148">
        <f>SUM(E682:P682)</f>
        <v>0</v>
      </c>
      <c r="R682" s="310">
        <f>Q682/8</f>
        <v>0</v>
      </c>
      <c r="S682" s="125"/>
      <c r="T682" s="309">
        <f>+R682</f>
        <v>0</v>
      </c>
      <c r="U682" s="221">
        <f>+Q682</f>
        <v>0</v>
      </c>
      <c r="V682" s="125"/>
      <c r="W682" s="125" t="s">
        <v>372</v>
      </c>
      <c r="X682" s="125" t="s">
        <v>372</v>
      </c>
      <c r="Y682" s="125" t="s">
        <v>372</v>
      </c>
      <c r="Z682" s="125" t="s">
        <v>372</v>
      </c>
      <c r="AA682" s="125" t="s">
        <v>372</v>
      </c>
      <c r="AB682" s="125" t="s">
        <v>372</v>
      </c>
      <c r="AC682" s="125" t="s">
        <v>372</v>
      </c>
      <c r="AD682" s="125" t="s">
        <v>372</v>
      </c>
      <c r="AE682" s="125" t="s">
        <v>372</v>
      </c>
      <c r="AF682" s="125" t="s">
        <v>372</v>
      </c>
      <c r="AG682" s="125" t="s">
        <v>372</v>
      </c>
      <c r="AH682" s="125"/>
      <c r="AI682" s="126"/>
    </row>
    <row r="683" spans="1:35" ht="12.75" customHeight="1">
      <c r="A683" s="36"/>
      <c r="B683" s="331"/>
      <c r="C683" s="36" t="s">
        <v>720</v>
      </c>
      <c r="D683" s="2"/>
      <c r="E683" s="265"/>
      <c r="F683" s="106"/>
      <c r="G683" s="106"/>
      <c r="H683" s="38"/>
      <c r="I683" s="401">
        <f t="shared" ref="I683:P683" si="79">I681/$D$681</f>
        <v>6.1328828828828801</v>
      </c>
      <c r="J683" s="49">
        <f t="shared" si="79"/>
        <v>26.646396396396401</v>
      </c>
      <c r="K683" s="49">
        <f t="shared" si="79"/>
        <v>33.548423423423401</v>
      </c>
      <c r="L683" s="49">
        <f t="shared" si="79"/>
        <v>24.1283783783784</v>
      </c>
      <c r="M683" s="49">
        <f t="shared" si="79"/>
        <v>25.449324324324301</v>
      </c>
      <c r="N683" s="49">
        <f t="shared" si="79"/>
        <v>25.510135135135101</v>
      </c>
      <c r="O683" s="49">
        <f t="shared" si="79"/>
        <v>23.721846846846798</v>
      </c>
      <c r="P683" s="49">
        <f t="shared" si="79"/>
        <v>22.431306306306301</v>
      </c>
      <c r="Q683" s="179">
        <f>Q681/$D$675</f>
        <v>1388.00833333333</v>
      </c>
      <c r="R683" s="308">
        <f>+R681/D681</f>
        <v>0</v>
      </c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  <c r="AC683" s="125"/>
      <c r="AD683" s="125"/>
      <c r="AE683" s="125"/>
      <c r="AF683" s="125"/>
      <c r="AG683" s="125"/>
      <c r="AH683" s="125"/>
      <c r="AI683" s="126"/>
    </row>
    <row r="684" spans="1:35" ht="12.75" customHeight="1">
      <c r="A684" s="36"/>
      <c r="B684" s="331"/>
      <c r="C684" s="36" t="s">
        <v>1441</v>
      </c>
      <c r="D684" s="2"/>
      <c r="E684" s="339"/>
      <c r="F684" s="243"/>
      <c r="G684" s="339"/>
      <c r="H684" s="339"/>
      <c r="I684" s="340"/>
      <c r="J684" s="340"/>
      <c r="K684" s="340"/>
      <c r="L684" s="340"/>
      <c r="M684" s="340"/>
      <c r="N684" s="340"/>
      <c r="O684" s="340"/>
      <c r="P684" s="340"/>
      <c r="Q684" s="95"/>
      <c r="R684" s="310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  <c r="AC684" s="125"/>
      <c r="AD684" s="125"/>
      <c r="AE684" s="125"/>
      <c r="AF684" s="125"/>
      <c r="AG684" s="125"/>
      <c r="AH684" s="125"/>
      <c r="AI684" s="126"/>
    </row>
    <row r="685" spans="1:35" ht="12.75" customHeight="1">
      <c r="A685" s="36"/>
      <c r="B685" s="331"/>
      <c r="C685" s="36" t="s">
        <v>1442</v>
      </c>
      <c r="D685" s="2"/>
      <c r="E685" s="340"/>
      <c r="F685" s="95"/>
      <c r="G685" s="340"/>
      <c r="H685" s="340"/>
      <c r="I685" s="340"/>
      <c r="J685" s="340"/>
      <c r="K685" s="340"/>
      <c r="L685" s="340"/>
      <c r="M685" s="340"/>
      <c r="N685" s="340"/>
      <c r="O685" s="340"/>
      <c r="P685" s="340"/>
      <c r="Q685" s="95"/>
      <c r="R685" s="310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  <c r="AC685" s="125"/>
      <c r="AD685" s="125"/>
      <c r="AE685" s="125"/>
      <c r="AF685" s="125"/>
      <c r="AG685" s="125"/>
      <c r="AH685" s="125"/>
      <c r="AI685" s="126"/>
    </row>
    <row r="686" spans="1:35" ht="12.75" customHeight="1">
      <c r="A686" s="222"/>
      <c r="B686" s="350"/>
      <c r="C686" s="222"/>
      <c r="D686" s="356"/>
      <c r="E686" s="344"/>
      <c r="F686" s="171"/>
      <c r="G686" s="344"/>
      <c r="H686" s="344"/>
      <c r="I686" s="344"/>
      <c r="J686" s="344"/>
      <c r="K686" s="344"/>
      <c r="L686" s="344"/>
      <c r="M686" s="344"/>
      <c r="N686" s="344"/>
      <c r="O686" s="344"/>
      <c r="P686" s="344"/>
      <c r="Q686" s="171"/>
      <c r="R686" s="306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  <c r="AC686" s="125"/>
      <c r="AD686" s="125"/>
      <c r="AE686" s="125"/>
      <c r="AF686" s="125"/>
      <c r="AG686" s="125"/>
      <c r="AH686" s="125"/>
      <c r="AI686" s="126"/>
    </row>
    <row r="687" spans="1:35" ht="12.75" customHeight="1">
      <c r="A687" s="351" t="s">
        <v>1443</v>
      </c>
      <c r="B687" s="352">
        <v>1049</v>
      </c>
      <c r="C687" s="285" t="s">
        <v>1444</v>
      </c>
      <c r="D687" s="333">
        <v>591</v>
      </c>
      <c r="E687" s="334"/>
      <c r="F687" s="125"/>
      <c r="G687" s="168"/>
      <c r="H687" s="168"/>
      <c r="I687" s="168"/>
      <c r="J687" s="334"/>
      <c r="K687" s="368">
        <v>18166.5</v>
      </c>
      <c r="L687" s="339">
        <v>40318.644999999997</v>
      </c>
      <c r="M687" s="339">
        <v>26877.4</v>
      </c>
      <c r="N687" s="339">
        <v>35315.4</v>
      </c>
      <c r="O687" s="339">
        <v>33994.9</v>
      </c>
      <c r="P687" s="339">
        <v>40763.65</v>
      </c>
      <c r="Q687" s="148">
        <f>SUM(E687:P687)</f>
        <v>195436.495</v>
      </c>
      <c r="R687" s="477">
        <v>0</v>
      </c>
      <c r="S687" s="309">
        <f>+R687</f>
        <v>0</v>
      </c>
      <c r="T687" s="125"/>
      <c r="U687" s="125"/>
      <c r="V687" s="125"/>
      <c r="W687" s="125"/>
      <c r="X687" s="125"/>
      <c r="Y687" s="125"/>
      <c r="Z687" s="125"/>
      <c r="AA687" s="125"/>
      <c r="AB687" s="125"/>
      <c r="AC687" s="125"/>
      <c r="AD687" s="125"/>
      <c r="AE687" s="125"/>
      <c r="AF687" s="125"/>
      <c r="AG687" s="125"/>
      <c r="AH687" s="125"/>
      <c r="AI687" s="126"/>
    </row>
    <row r="688" spans="1:35" ht="12.75" customHeight="1">
      <c r="A688" s="330"/>
      <c r="B688" s="337"/>
      <c r="C688" s="36" t="s">
        <v>1445</v>
      </c>
      <c r="D688" s="2"/>
      <c r="E688" s="334"/>
      <c r="F688" s="125"/>
      <c r="G688" s="168"/>
      <c r="H688" s="168"/>
      <c r="I688" s="168"/>
      <c r="J688" s="334"/>
      <c r="K688" s="369" t="s">
        <v>372</v>
      </c>
      <c r="L688" s="340">
        <v>1615.3</v>
      </c>
      <c r="M688" s="349" t="s">
        <v>372</v>
      </c>
      <c r="N688" s="340">
        <v>864.81</v>
      </c>
      <c r="O688" s="340">
        <v>666.74</v>
      </c>
      <c r="P688" s="340">
        <v>1682.05</v>
      </c>
      <c r="Q688" s="148">
        <f>SUM(E688:P688)</f>
        <v>4828.8999999999996</v>
      </c>
      <c r="R688" s="310">
        <f>Q688/7</f>
        <v>689.84285714285704</v>
      </c>
      <c r="S688" s="125"/>
      <c r="T688" s="309">
        <f>+R688</f>
        <v>689.84285714285704</v>
      </c>
      <c r="U688" s="125"/>
      <c r="V688" s="125"/>
      <c r="W688" s="125" t="s">
        <v>372</v>
      </c>
      <c r="X688" s="125" t="s">
        <v>372</v>
      </c>
      <c r="Y688" s="125" t="s">
        <v>372</v>
      </c>
      <c r="Z688" s="125" t="s">
        <v>372</v>
      </c>
      <c r="AA688" s="125" t="s">
        <v>372</v>
      </c>
      <c r="AB688" s="125" t="s">
        <v>372</v>
      </c>
      <c r="AC688" s="168">
        <f>L688</f>
        <v>1615.3</v>
      </c>
      <c r="AD688" s="125" t="s">
        <v>372</v>
      </c>
      <c r="AE688" s="168">
        <f>N688</f>
        <v>864.81</v>
      </c>
      <c r="AF688" s="168">
        <f>O688</f>
        <v>666.74</v>
      </c>
      <c r="AG688" s="168">
        <f>P688</f>
        <v>1682.05</v>
      </c>
      <c r="AH688" s="125"/>
      <c r="AI688" s="126"/>
    </row>
    <row r="689" spans="1:35" ht="12.75" customHeight="1">
      <c r="A689" s="36"/>
      <c r="B689" s="331"/>
      <c r="C689" s="36" t="s">
        <v>678</v>
      </c>
      <c r="D689" s="2"/>
      <c r="E689" s="370"/>
      <c r="F689" s="402"/>
      <c r="G689" s="403"/>
      <c r="H689" s="403"/>
      <c r="I689" s="403"/>
      <c r="J689" s="265"/>
      <c r="K689" s="401">
        <f t="shared" ref="K689:Q689" si="80">K687/$D$687</f>
        <v>30.738578680202998</v>
      </c>
      <c r="L689" s="49">
        <f t="shared" si="80"/>
        <v>68.221057529610803</v>
      </c>
      <c r="M689" s="49">
        <f t="shared" si="80"/>
        <v>45.477834179356996</v>
      </c>
      <c r="N689" s="49">
        <f t="shared" si="80"/>
        <v>59.7553299492386</v>
      </c>
      <c r="O689" s="49">
        <f t="shared" si="80"/>
        <v>57.520981387478898</v>
      </c>
      <c r="P689" s="49">
        <f t="shared" si="80"/>
        <v>68.974027072758005</v>
      </c>
      <c r="Q689" s="179">
        <f t="shared" si="80"/>
        <v>330.68780879864602</v>
      </c>
      <c r="R689" s="308">
        <f>+R687/D687</f>
        <v>0</v>
      </c>
      <c r="S689" s="125"/>
      <c r="T689" s="125"/>
      <c r="U689" s="221">
        <f>+Q689</f>
        <v>330.68780879864602</v>
      </c>
      <c r="V689" s="125"/>
      <c r="W689" s="125"/>
      <c r="X689" s="125"/>
      <c r="Y689" s="125"/>
      <c r="Z689" s="125"/>
      <c r="AA689" s="125"/>
      <c r="AB689" s="125"/>
      <c r="AC689" s="125"/>
      <c r="AD689" s="125"/>
      <c r="AE689" s="125"/>
      <c r="AF689" s="125"/>
      <c r="AG689" s="125"/>
      <c r="AH689" s="125"/>
      <c r="AI689" s="126"/>
    </row>
    <row r="690" spans="1:35" ht="12.75" customHeight="1">
      <c r="A690" s="36"/>
      <c r="B690" s="331"/>
      <c r="C690" s="36" t="s">
        <v>1446</v>
      </c>
      <c r="D690" s="337"/>
      <c r="E690" s="339"/>
      <c r="F690" s="243"/>
      <c r="G690" s="339"/>
      <c r="H690" s="339"/>
      <c r="I690" s="339"/>
      <c r="J690" s="339"/>
      <c r="K690" s="340"/>
      <c r="L690" s="349" t="s">
        <v>1447</v>
      </c>
      <c r="M690" s="340"/>
      <c r="N690" s="349" t="s">
        <v>1448</v>
      </c>
      <c r="O690" s="349" t="s">
        <v>1449</v>
      </c>
      <c r="P690" s="349" t="s">
        <v>1450</v>
      </c>
      <c r="Q690" s="95"/>
      <c r="R690" s="310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  <c r="AC690" s="125"/>
      <c r="AD690" s="125"/>
      <c r="AE690" s="125"/>
      <c r="AF690" s="125"/>
      <c r="AG690" s="125"/>
      <c r="AH690" s="125"/>
      <c r="AI690" s="126"/>
    </row>
    <row r="691" spans="1:35" ht="12.75" customHeight="1">
      <c r="A691" s="36"/>
      <c r="B691" s="331"/>
      <c r="C691" s="36" t="s">
        <v>1451</v>
      </c>
      <c r="D691" s="337"/>
      <c r="E691" s="340"/>
      <c r="F691" s="95"/>
      <c r="G691" s="340"/>
      <c r="H691" s="340"/>
      <c r="I691" s="340"/>
      <c r="J691" s="340"/>
      <c r="K691" s="340"/>
      <c r="L691" s="340"/>
      <c r="M691" s="340"/>
      <c r="N691" s="340"/>
      <c r="O691" s="340"/>
      <c r="P691" s="340"/>
      <c r="Q691" s="95"/>
      <c r="R691" s="310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  <c r="AC691" s="125"/>
      <c r="AD691" s="125"/>
      <c r="AE691" s="125"/>
      <c r="AF691" s="125"/>
      <c r="AG691" s="125"/>
      <c r="AH691" s="125"/>
      <c r="AI691" s="126"/>
    </row>
    <row r="692" spans="1:35" ht="12.75" customHeight="1">
      <c r="A692" s="36"/>
      <c r="B692" s="331"/>
      <c r="C692" s="36" t="s">
        <v>1452</v>
      </c>
      <c r="D692" s="337"/>
      <c r="E692" s="340"/>
      <c r="F692" s="95"/>
      <c r="G692" s="340"/>
      <c r="H692" s="340"/>
      <c r="I692" s="340"/>
      <c r="J692" s="340"/>
      <c r="K692" s="340"/>
      <c r="L692" s="340"/>
      <c r="M692" s="340"/>
      <c r="N692" s="340"/>
      <c r="O692" s="340"/>
      <c r="P692" s="340"/>
      <c r="Q692" s="95"/>
      <c r="R692" s="310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6"/>
    </row>
    <row r="693" spans="1:35" ht="12.75" customHeight="1">
      <c r="A693" s="222"/>
      <c r="B693" s="350"/>
      <c r="C693" s="222"/>
      <c r="D693" s="343"/>
      <c r="E693" s="344"/>
      <c r="F693" s="171"/>
      <c r="G693" s="344"/>
      <c r="H693" s="344"/>
      <c r="I693" s="344"/>
      <c r="J693" s="344"/>
      <c r="K693" s="344"/>
      <c r="L693" s="344"/>
      <c r="M693" s="344"/>
      <c r="N693" s="344"/>
      <c r="O693" s="344"/>
      <c r="P693" s="344"/>
      <c r="Q693" s="171"/>
      <c r="R693" s="306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6"/>
    </row>
    <row r="694" spans="1:35" ht="12.75" customHeight="1">
      <c r="A694" s="351" t="s">
        <v>579</v>
      </c>
      <c r="B694" s="352">
        <v>1058</v>
      </c>
      <c r="C694" s="285" t="s">
        <v>1453</v>
      </c>
      <c r="D694" s="333">
        <v>458</v>
      </c>
      <c r="E694" s="334"/>
      <c r="F694" s="125"/>
      <c r="G694" s="168"/>
      <c r="H694" s="168"/>
      <c r="I694" s="232">
        <v>8644.31</v>
      </c>
      <c r="J694" s="368">
        <v>9752.98</v>
      </c>
      <c r="K694" s="339">
        <v>11839.47</v>
      </c>
      <c r="L694" s="339">
        <v>15648.96</v>
      </c>
      <c r="M694" s="339">
        <v>12137.74</v>
      </c>
      <c r="N694" s="339">
        <v>13679.37</v>
      </c>
      <c r="O694" s="339">
        <v>16982.03</v>
      </c>
      <c r="P694" s="339">
        <v>21792.53</v>
      </c>
      <c r="Q694" s="148">
        <f>SUM(E694:P694)</f>
        <v>110477.39</v>
      </c>
      <c r="R694" s="477">
        <v>0</v>
      </c>
      <c r="S694" s="309">
        <f>+R694</f>
        <v>0</v>
      </c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6"/>
    </row>
    <row r="695" spans="1:35" ht="12.75" customHeight="1">
      <c r="A695" s="330"/>
      <c r="B695" s="337"/>
      <c r="C695" s="36" t="s">
        <v>1454</v>
      </c>
      <c r="D695" s="2"/>
      <c r="E695" s="334"/>
      <c r="F695" s="125"/>
      <c r="G695" s="168"/>
      <c r="H695" s="168"/>
      <c r="I695" s="348" t="s">
        <v>372</v>
      </c>
      <c r="J695" s="369" t="s">
        <v>372</v>
      </c>
      <c r="K695" s="349" t="s">
        <v>372</v>
      </c>
      <c r="L695" s="349" t="s">
        <v>372</v>
      </c>
      <c r="M695" s="349" t="s">
        <v>372</v>
      </c>
      <c r="N695" s="349" t="s">
        <v>372</v>
      </c>
      <c r="O695" s="349" t="s">
        <v>372</v>
      </c>
      <c r="P695" s="349" t="s">
        <v>372</v>
      </c>
      <c r="Q695" s="148">
        <f>SUM(E695:P695)</f>
        <v>0</v>
      </c>
      <c r="R695" s="310">
        <f>Q695/7</f>
        <v>0</v>
      </c>
      <c r="S695" s="125"/>
      <c r="T695" s="309">
        <f>+R695</f>
        <v>0</v>
      </c>
      <c r="U695" s="125"/>
      <c r="V695" s="125"/>
      <c r="W695" s="125" t="s">
        <v>372</v>
      </c>
      <c r="X695" s="125" t="s">
        <v>372</v>
      </c>
      <c r="Y695" s="125" t="s">
        <v>372</v>
      </c>
      <c r="Z695" s="125" t="s">
        <v>372</v>
      </c>
      <c r="AA695" s="125" t="s">
        <v>372</v>
      </c>
      <c r="AB695" s="125" t="s">
        <v>372</v>
      </c>
      <c r="AC695" s="125" t="s">
        <v>372</v>
      </c>
      <c r="AD695" s="125" t="s">
        <v>372</v>
      </c>
      <c r="AE695" s="125" t="s">
        <v>372</v>
      </c>
      <c r="AF695" s="125" t="s">
        <v>372</v>
      </c>
      <c r="AG695" s="125" t="s">
        <v>372</v>
      </c>
      <c r="AH695" s="125"/>
      <c r="AI695" s="126"/>
    </row>
    <row r="696" spans="1:35" ht="12.75" customHeight="1">
      <c r="A696" s="36"/>
      <c r="B696" s="331"/>
      <c r="C696" s="36" t="s">
        <v>1455</v>
      </c>
      <c r="D696" s="2"/>
      <c r="E696" s="370"/>
      <c r="F696" s="402"/>
      <c r="G696" s="403"/>
      <c r="H696" s="403"/>
      <c r="I696" s="118">
        <f t="shared" ref="I696:Q696" si="81">I694/$D$694</f>
        <v>18.874039301309999</v>
      </c>
      <c r="J696" s="49">
        <f t="shared" si="81"/>
        <v>21.294716157205201</v>
      </c>
      <c r="K696" s="49">
        <f t="shared" si="81"/>
        <v>25.8503711790393</v>
      </c>
      <c r="L696" s="49">
        <f t="shared" si="81"/>
        <v>34.168034934497797</v>
      </c>
      <c r="M696" s="49">
        <f t="shared" si="81"/>
        <v>26.501615720524001</v>
      </c>
      <c r="N696" s="49">
        <f t="shared" si="81"/>
        <v>29.867620087336199</v>
      </c>
      <c r="O696" s="49">
        <f t="shared" si="81"/>
        <v>37.078668122270699</v>
      </c>
      <c r="P696" s="49">
        <f t="shared" si="81"/>
        <v>47.581943231441002</v>
      </c>
      <c r="Q696" s="179">
        <f t="shared" si="81"/>
        <v>241.217008733624</v>
      </c>
      <c r="R696" s="308">
        <f>+R694/D694</f>
        <v>0</v>
      </c>
      <c r="S696" s="125"/>
      <c r="T696" s="125"/>
      <c r="U696" s="221">
        <f>+Q696</f>
        <v>241.217008733624</v>
      </c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6"/>
    </row>
    <row r="697" spans="1:35" ht="12.75" customHeight="1">
      <c r="A697" s="36"/>
      <c r="B697" s="331"/>
      <c r="C697" s="36" t="s">
        <v>1456</v>
      </c>
      <c r="D697" s="337"/>
      <c r="E697" s="339"/>
      <c r="F697" s="243"/>
      <c r="G697" s="339"/>
      <c r="H697" s="339"/>
      <c r="I697" s="339"/>
      <c r="J697" s="340"/>
      <c r="K697" s="340"/>
      <c r="L697" s="340"/>
      <c r="M697" s="340"/>
      <c r="N697" s="340"/>
      <c r="O697" s="340"/>
      <c r="P697" s="340"/>
      <c r="Q697" s="95"/>
      <c r="R697" s="310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125"/>
      <c r="AF697" s="125"/>
      <c r="AG697" s="125"/>
      <c r="AH697" s="125"/>
      <c r="AI697" s="126"/>
    </row>
    <row r="698" spans="1:35" ht="12.75" customHeight="1">
      <c r="A698" s="36"/>
      <c r="B698" s="331"/>
      <c r="C698" s="36" t="s">
        <v>1457</v>
      </c>
      <c r="D698" s="337"/>
      <c r="E698" s="340"/>
      <c r="F698" s="95"/>
      <c r="G698" s="340"/>
      <c r="H698" s="340"/>
      <c r="I698" s="340"/>
      <c r="J698" s="340"/>
      <c r="K698" s="340"/>
      <c r="L698" s="340"/>
      <c r="M698" s="340"/>
      <c r="N698" s="340"/>
      <c r="O698" s="340"/>
      <c r="P698" s="340"/>
      <c r="Q698" s="95"/>
      <c r="R698" s="310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125"/>
      <c r="AF698" s="125"/>
      <c r="AG698" s="125"/>
      <c r="AH698" s="125"/>
      <c r="AI698" s="126"/>
    </row>
    <row r="699" spans="1:35" ht="12.75" customHeight="1">
      <c r="A699" s="222"/>
      <c r="B699" s="350"/>
      <c r="C699" s="222"/>
      <c r="D699" s="343"/>
      <c r="E699" s="344"/>
      <c r="F699" s="171"/>
      <c r="G699" s="344"/>
      <c r="H699" s="344"/>
      <c r="I699" s="344"/>
      <c r="J699" s="344"/>
      <c r="K699" s="344"/>
      <c r="L699" s="344"/>
      <c r="M699" s="344"/>
      <c r="N699" s="344"/>
      <c r="O699" s="344"/>
      <c r="P699" s="344"/>
      <c r="Q699" s="171"/>
      <c r="R699" s="306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125"/>
      <c r="AF699" s="125"/>
      <c r="AG699" s="125"/>
      <c r="AH699" s="125"/>
      <c r="AI699" s="126"/>
    </row>
    <row r="700" spans="1:35" ht="12.75" customHeight="1">
      <c r="A700" s="351" t="s">
        <v>587</v>
      </c>
      <c r="B700" s="352">
        <v>1060</v>
      </c>
      <c r="C700" s="285" t="s">
        <v>588</v>
      </c>
      <c r="D700" s="333">
        <v>1160</v>
      </c>
      <c r="E700" s="334"/>
      <c r="F700" s="125"/>
      <c r="G700" s="168"/>
      <c r="H700" s="168"/>
      <c r="I700" s="169"/>
      <c r="J700" s="339">
        <v>6562.7</v>
      </c>
      <c r="K700" s="339">
        <v>20300.419999999998</v>
      </c>
      <c r="L700" s="339">
        <v>30443.42</v>
      </c>
      <c r="M700" s="339">
        <v>37380.25</v>
      </c>
      <c r="N700" s="339">
        <v>35783.879999999997</v>
      </c>
      <c r="O700" s="339">
        <v>32522.9</v>
      </c>
      <c r="P700" s="339">
        <v>68535.55</v>
      </c>
      <c r="Q700" s="148">
        <f>SUM(E700:P700)</f>
        <v>231529.12</v>
      </c>
      <c r="R700" s="477">
        <v>0</v>
      </c>
      <c r="S700" s="309">
        <f>+R700</f>
        <v>0</v>
      </c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125"/>
      <c r="AF700" s="125"/>
      <c r="AG700" s="125"/>
      <c r="AH700" s="125"/>
      <c r="AI700" s="126"/>
    </row>
    <row r="701" spans="1:35" ht="12.75" customHeight="1">
      <c r="A701" s="330"/>
      <c r="B701" s="337"/>
      <c r="C701" s="36" t="s">
        <v>1458</v>
      </c>
      <c r="D701" s="337"/>
      <c r="E701" s="334"/>
      <c r="F701" s="125"/>
      <c r="G701" s="168"/>
      <c r="H701" s="168"/>
      <c r="I701" s="169"/>
      <c r="J701" s="349" t="s">
        <v>372</v>
      </c>
      <c r="K701" s="349" t="s">
        <v>372</v>
      </c>
      <c r="L701" s="349" t="s">
        <v>372</v>
      </c>
      <c r="M701" s="349" t="s">
        <v>372</v>
      </c>
      <c r="N701" s="349" t="s">
        <v>372</v>
      </c>
      <c r="O701" s="349" t="s">
        <v>372</v>
      </c>
      <c r="P701" s="340">
        <v>1738.91</v>
      </c>
      <c r="Q701" s="148">
        <f>SUM(E701:P701)</f>
        <v>1738.91</v>
      </c>
      <c r="R701" s="310">
        <f>Q701/7</f>
        <v>248.41571428571399</v>
      </c>
      <c r="S701" s="125"/>
      <c r="T701" s="309">
        <f>+R701</f>
        <v>248.41571428571399</v>
      </c>
      <c r="U701" s="125"/>
      <c r="V701" s="125"/>
      <c r="W701" s="125" t="s">
        <v>372</v>
      </c>
      <c r="X701" s="125" t="s">
        <v>372</v>
      </c>
      <c r="Y701" s="125" t="s">
        <v>372</v>
      </c>
      <c r="Z701" s="125" t="s">
        <v>372</v>
      </c>
      <c r="AA701" s="125" t="s">
        <v>372</v>
      </c>
      <c r="AB701" s="125" t="s">
        <v>372</v>
      </c>
      <c r="AC701" s="125" t="s">
        <v>372</v>
      </c>
      <c r="AD701" s="125" t="s">
        <v>372</v>
      </c>
      <c r="AE701" s="125" t="s">
        <v>372</v>
      </c>
      <c r="AF701" s="125" t="s">
        <v>372</v>
      </c>
      <c r="AG701" s="168">
        <f>P701</f>
        <v>1738.91</v>
      </c>
      <c r="AH701" s="125"/>
      <c r="AI701" s="126"/>
    </row>
    <row r="702" spans="1:35" ht="12.75" customHeight="1">
      <c r="A702" s="36"/>
      <c r="B702" s="331"/>
      <c r="C702" s="36" t="s">
        <v>864</v>
      </c>
      <c r="D702" s="337"/>
      <c r="E702" s="334"/>
      <c r="F702" s="402"/>
      <c r="G702" s="168"/>
      <c r="H702" s="168"/>
      <c r="I702" s="169"/>
      <c r="J702" s="49">
        <f t="shared" ref="J702:P702" si="82">J700/$D700</f>
        <v>5.6574999999999998</v>
      </c>
      <c r="K702" s="49">
        <f t="shared" si="82"/>
        <v>17.500362068965501</v>
      </c>
      <c r="L702" s="49">
        <f t="shared" si="82"/>
        <v>26.2443275862069</v>
      </c>
      <c r="M702" s="49">
        <f t="shared" si="82"/>
        <v>32.224353448275899</v>
      </c>
      <c r="N702" s="49">
        <f t="shared" si="82"/>
        <v>30.848172413793101</v>
      </c>
      <c r="O702" s="49">
        <f t="shared" si="82"/>
        <v>28.036982758620699</v>
      </c>
      <c r="P702" s="49">
        <f t="shared" si="82"/>
        <v>59.0823706896552</v>
      </c>
      <c r="Q702" s="179">
        <f>Q700/$D$700</f>
        <v>199.59406896551701</v>
      </c>
      <c r="R702" s="308">
        <f>+R700/D700</f>
        <v>0</v>
      </c>
      <c r="S702" s="125"/>
      <c r="T702" s="125"/>
      <c r="U702" s="221">
        <f>+Q702</f>
        <v>199.59406896551701</v>
      </c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125"/>
      <c r="AF702" s="125"/>
      <c r="AG702" s="125"/>
      <c r="AH702" s="125"/>
      <c r="AI702" s="126"/>
    </row>
    <row r="703" spans="1:35" ht="12.75" customHeight="1">
      <c r="A703" s="36"/>
      <c r="B703" s="331"/>
      <c r="C703" s="36" t="s">
        <v>1459</v>
      </c>
      <c r="D703" s="337"/>
      <c r="E703" s="340"/>
      <c r="F703" s="243"/>
      <c r="G703" s="340"/>
      <c r="H703" s="340"/>
      <c r="I703" s="340"/>
      <c r="J703" s="340"/>
      <c r="K703" s="340"/>
      <c r="L703" s="340"/>
      <c r="M703" s="340"/>
      <c r="N703" s="340"/>
      <c r="O703" s="340"/>
      <c r="P703" s="349" t="s">
        <v>1460</v>
      </c>
      <c r="Q703" s="95"/>
      <c r="R703" s="310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125"/>
      <c r="AF703" s="125"/>
      <c r="AG703" s="125"/>
      <c r="AH703" s="125"/>
      <c r="AI703" s="126"/>
    </row>
    <row r="704" spans="1:35" ht="12.75" customHeight="1">
      <c r="A704" s="36"/>
      <c r="B704" s="331"/>
      <c r="C704" s="36" t="s">
        <v>1461</v>
      </c>
      <c r="D704" s="337"/>
      <c r="E704" s="340"/>
      <c r="F704" s="95"/>
      <c r="G704" s="340"/>
      <c r="H704" s="340"/>
      <c r="I704" s="340"/>
      <c r="J704" s="340"/>
      <c r="K704" s="340"/>
      <c r="L704" s="340"/>
      <c r="M704" s="340"/>
      <c r="N704" s="340"/>
      <c r="O704" s="340"/>
      <c r="P704" s="349" t="s">
        <v>1462</v>
      </c>
      <c r="Q704" s="95"/>
      <c r="R704" s="310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125"/>
      <c r="AF704" s="125"/>
      <c r="AG704" s="125"/>
      <c r="AH704" s="125"/>
      <c r="AI704" s="126"/>
    </row>
    <row r="705" spans="1:35" ht="12.75" customHeight="1">
      <c r="A705" s="36"/>
      <c r="B705" s="331"/>
      <c r="C705" s="36" t="s">
        <v>1463</v>
      </c>
      <c r="D705" s="337"/>
      <c r="E705" s="340"/>
      <c r="F705" s="95"/>
      <c r="G705" s="340"/>
      <c r="H705" s="340"/>
      <c r="I705" s="340"/>
      <c r="J705" s="340"/>
      <c r="K705" s="340"/>
      <c r="L705" s="340"/>
      <c r="M705" s="340"/>
      <c r="N705" s="340"/>
      <c r="O705" s="340"/>
      <c r="P705" s="340"/>
      <c r="Q705" s="95"/>
      <c r="R705" s="310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125"/>
      <c r="AF705" s="125"/>
      <c r="AG705" s="125"/>
      <c r="AH705" s="125"/>
      <c r="AI705" s="126"/>
    </row>
    <row r="706" spans="1:35" ht="12.75" customHeight="1">
      <c r="A706" s="36"/>
      <c r="B706" s="331"/>
      <c r="C706" s="36" t="s">
        <v>1464</v>
      </c>
      <c r="D706" s="337"/>
      <c r="E706" s="340"/>
      <c r="F706" s="95"/>
      <c r="G706" s="340"/>
      <c r="H706" s="340"/>
      <c r="I706" s="340"/>
      <c r="J706" s="340"/>
      <c r="K706" s="340"/>
      <c r="L706" s="340"/>
      <c r="M706" s="340"/>
      <c r="N706" s="340"/>
      <c r="O706" s="340"/>
      <c r="P706" s="340"/>
      <c r="Q706" s="95"/>
      <c r="R706" s="310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125"/>
      <c r="AF706" s="125"/>
      <c r="AG706" s="125"/>
      <c r="AH706" s="125"/>
      <c r="AI706" s="126"/>
    </row>
    <row r="707" spans="1:35" ht="12.75" customHeight="1">
      <c r="A707" s="222"/>
      <c r="B707" s="350"/>
      <c r="C707" s="222"/>
      <c r="D707" s="343"/>
      <c r="E707" s="344"/>
      <c r="F707" s="171"/>
      <c r="G707" s="344"/>
      <c r="H707" s="344"/>
      <c r="I707" s="344"/>
      <c r="J707" s="344"/>
      <c r="K707" s="344"/>
      <c r="L707" s="344"/>
      <c r="M707" s="344"/>
      <c r="N707" s="344"/>
      <c r="O707" s="344"/>
      <c r="P707" s="344"/>
      <c r="Q707" s="171"/>
      <c r="R707" s="306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125"/>
      <c r="AF707" s="125"/>
      <c r="AG707" s="125"/>
      <c r="AH707" s="125"/>
      <c r="AI707" s="126"/>
    </row>
    <row r="708" spans="1:35" ht="12.75" customHeight="1">
      <c r="A708" s="351" t="s">
        <v>592</v>
      </c>
      <c r="B708" s="352">
        <v>1041</v>
      </c>
      <c r="C708" s="285" t="s">
        <v>593</v>
      </c>
      <c r="D708" s="333">
        <v>2185</v>
      </c>
      <c r="E708" s="334"/>
      <c r="F708" s="125"/>
      <c r="G708" s="168"/>
      <c r="H708" s="168"/>
      <c r="I708" s="232">
        <v>21726</v>
      </c>
      <c r="J708" s="169">
        <v>32588</v>
      </c>
      <c r="K708" s="364">
        <v>44429</v>
      </c>
      <c r="L708" s="364">
        <v>63850</v>
      </c>
      <c r="M708" s="364">
        <v>60503.94</v>
      </c>
      <c r="N708" s="364">
        <v>71126.899999999994</v>
      </c>
      <c r="O708" s="364">
        <v>62252.6</v>
      </c>
      <c r="P708" s="364">
        <v>79630</v>
      </c>
      <c r="Q708" s="148">
        <f>SUM(E708:P708)</f>
        <v>436106.44</v>
      </c>
      <c r="R708" s="477">
        <v>0</v>
      </c>
      <c r="S708" s="309">
        <f>+R708</f>
        <v>0</v>
      </c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125"/>
      <c r="AF708" s="125"/>
      <c r="AG708" s="125"/>
      <c r="AH708" s="125"/>
      <c r="AI708" s="126"/>
    </row>
    <row r="709" spans="1:35" ht="12.75" customHeight="1">
      <c r="A709" s="330"/>
      <c r="B709" s="337"/>
      <c r="C709" s="36" t="s">
        <v>1465</v>
      </c>
      <c r="D709" s="2"/>
      <c r="E709" s="334"/>
      <c r="F709" s="125"/>
      <c r="G709" s="168"/>
      <c r="H709" s="168"/>
      <c r="I709" s="348" t="s">
        <v>372</v>
      </c>
      <c r="J709" s="349" t="s">
        <v>372</v>
      </c>
      <c r="K709" s="349" t="s">
        <v>372</v>
      </c>
      <c r="L709" s="349" t="s">
        <v>372</v>
      </c>
      <c r="M709" s="349" t="s">
        <v>372</v>
      </c>
      <c r="N709" s="349" t="s">
        <v>372</v>
      </c>
      <c r="O709" s="349" t="s">
        <v>372</v>
      </c>
      <c r="P709" s="349" t="s">
        <v>372</v>
      </c>
      <c r="Q709" s="148">
        <f>SUM(E709:P709)</f>
        <v>0</v>
      </c>
      <c r="R709" s="310">
        <f>Q709/7</f>
        <v>0</v>
      </c>
      <c r="S709" s="125"/>
      <c r="T709" s="309">
        <f>+R709</f>
        <v>0</v>
      </c>
      <c r="U709" s="125"/>
      <c r="V709" s="125"/>
      <c r="W709" s="125" t="s">
        <v>372</v>
      </c>
      <c r="X709" s="125" t="s">
        <v>372</v>
      </c>
      <c r="Y709" s="125" t="s">
        <v>372</v>
      </c>
      <c r="Z709" s="125" t="s">
        <v>372</v>
      </c>
      <c r="AA709" s="125" t="s">
        <v>372</v>
      </c>
      <c r="AB709" s="125" t="s">
        <v>372</v>
      </c>
      <c r="AC709" s="125" t="s">
        <v>372</v>
      </c>
      <c r="AD709" s="125" t="s">
        <v>372</v>
      </c>
      <c r="AE709" s="125" t="s">
        <v>372</v>
      </c>
      <c r="AF709" s="125" t="s">
        <v>372</v>
      </c>
      <c r="AG709" s="125" t="s">
        <v>372</v>
      </c>
      <c r="AH709" s="125"/>
      <c r="AI709" s="126"/>
    </row>
    <row r="710" spans="1:35" ht="12.75" customHeight="1">
      <c r="A710" s="36"/>
      <c r="B710" s="331"/>
      <c r="C710" s="36" t="s">
        <v>1411</v>
      </c>
      <c r="D710" s="2"/>
      <c r="E710" s="334"/>
      <c r="F710" s="125"/>
      <c r="G710" s="168"/>
      <c r="H710" s="168"/>
      <c r="I710" s="49">
        <f t="shared" ref="I710:Q710" si="83">I708/$D$708</f>
        <v>9.9432494279176193</v>
      </c>
      <c r="J710" s="49">
        <f t="shared" si="83"/>
        <v>14.9144164759725</v>
      </c>
      <c r="K710" s="49">
        <f t="shared" si="83"/>
        <v>20.3336384439359</v>
      </c>
      <c r="L710" s="49">
        <f t="shared" si="83"/>
        <v>29.2219679633867</v>
      </c>
      <c r="M710" s="49">
        <f t="shared" si="83"/>
        <v>27.690590389015998</v>
      </c>
      <c r="N710" s="49">
        <f t="shared" si="83"/>
        <v>32.552356979404998</v>
      </c>
      <c r="O710" s="49">
        <f t="shared" si="83"/>
        <v>28.4908924485126</v>
      </c>
      <c r="P710" s="49">
        <f t="shared" si="83"/>
        <v>36.443935926773499</v>
      </c>
      <c r="Q710" s="179">
        <f t="shared" si="83"/>
        <v>199.59104805492001</v>
      </c>
      <c r="R710" s="308">
        <f>+R708/D708</f>
        <v>0</v>
      </c>
      <c r="S710" s="125"/>
      <c r="T710" s="125"/>
      <c r="U710" s="221">
        <f>+Q710</f>
        <v>199.59104805492001</v>
      </c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125"/>
      <c r="AF710" s="125"/>
      <c r="AG710" s="125"/>
      <c r="AH710" s="125"/>
      <c r="AI710" s="126"/>
    </row>
    <row r="711" spans="1:35" ht="12.75" customHeight="1">
      <c r="A711" s="36"/>
      <c r="B711" s="331"/>
      <c r="C711" s="36" t="s">
        <v>1466</v>
      </c>
      <c r="D711" s="337"/>
      <c r="E711" s="340"/>
      <c r="F711" s="95"/>
      <c r="G711" s="340"/>
      <c r="H711" s="340"/>
      <c r="I711" s="340"/>
      <c r="J711" s="340"/>
      <c r="K711" s="340"/>
      <c r="L711" s="340"/>
      <c r="M711" s="340"/>
      <c r="N711" s="340"/>
      <c r="O711" s="340"/>
      <c r="P711" s="340"/>
      <c r="Q711" s="95"/>
      <c r="R711" s="310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125"/>
      <c r="AF711" s="125"/>
      <c r="AG711" s="125"/>
      <c r="AH711" s="125"/>
      <c r="AI711" s="126"/>
    </row>
    <row r="712" spans="1:35" ht="12.75" customHeight="1">
      <c r="A712" s="36"/>
      <c r="B712" s="331"/>
      <c r="C712" s="36" t="s">
        <v>1464</v>
      </c>
      <c r="D712" s="337"/>
      <c r="E712" s="340"/>
      <c r="F712" s="95"/>
      <c r="G712" s="340"/>
      <c r="H712" s="340"/>
      <c r="I712" s="340"/>
      <c r="J712" s="340"/>
      <c r="K712" s="340"/>
      <c r="L712" s="340"/>
      <c r="M712" s="340"/>
      <c r="N712" s="340"/>
      <c r="O712" s="340"/>
      <c r="P712" s="340"/>
      <c r="Q712" s="95"/>
      <c r="R712" s="310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125"/>
      <c r="AF712" s="125"/>
      <c r="AG712" s="125"/>
      <c r="AH712" s="125"/>
      <c r="AI712" s="126"/>
    </row>
    <row r="713" spans="1:35" ht="12.75" customHeight="1">
      <c r="A713" s="222"/>
      <c r="B713" s="350"/>
      <c r="C713" s="222"/>
      <c r="D713" s="343"/>
      <c r="E713" s="344"/>
      <c r="F713" s="171"/>
      <c r="G713" s="344"/>
      <c r="H713" s="344"/>
      <c r="I713" s="344"/>
      <c r="J713" s="344"/>
      <c r="K713" s="344"/>
      <c r="L713" s="344"/>
      <c r="M713" s="344"/>
      <c r="N713" s="344"/>
      <c r="O713" s="344"/>
      <c r="P713" s="344"/>
      <c r="Q713" s="171"/>
      <c r="R713" s="306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125"/>
      <c r="AF713" s="125"/>
      <c r="AG713" s="125"/>
      <c r="AH713" s="125"/>
      <c r="AI713" s="126"/>
    </row>
    <row r="714" spans="1:35" ht="12.75" customHeight="1">
      <c r="A714" s="351" t="s">
        <v>600</v>
      </c>
      <c r="B714" s="352">
        <v>1040</v>
      </c>
      <c r="C714" s="285" t="s">
        <v>601</v>
      </c>
      <c r="D714" s="333">
        <v>1085</v>
      </c>
      <c r="E714" s="334"/>
      <c r="F714" s="125"/>
      <c r="G714" s="168"/>
      <c r="H714" s="168"/>
      <c r="I714" s="168"/>
      <c r="J714" s="169"/>
      <c r="K714" s="169">
        <v>34874</v>
      </c>
      <c r="L714" s="364">
        <v>50810</v>
      </c>
      <c r="M714" s="364">
        <v>27553</v>
      </c>
      <c r="N714" s="364">
        <v>48794.1</v>
      </c>
      <c r="O714" s="364">
        <v>32051</v>
      </c>
      <c r="P714" s="364">
        <v>69368</v>
      </c>
      <c r="Q714" s="148">
        <f>SUM(E714:P714)</f>
        <v>263450.09999999998</v>
      </c>
      <c r="R714" s="477">
        <v>0</v>
      </c>
      <c r="S714" s="309">
        <f>+R714</f>
        <v>0</v>
      </c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125"/>
      <c r="AF714" s="125"/>
      <c r="AG714" s="125"/>
      <c r="AH714" s="125"/>
      <c r="AI714" s="126"/>
    </row>
    <row r="715" spans="1:35" ht="12.75" customHeight="1">
      <c r="A715" s="330"/>
      <c r="B715" s="337"/>
      <c r="C715" s="36" t="s">
        <v>1467</v>
      </c>
      <c r="D715" s="2"/>
      <c r="E715" s="334"/>
      <c r="F715" s="125"/>
      <c r="G715" s="168"/>
      <c r="H715" s="168"/>
      <c r="I715" s="168"/>
      <c r="J715" s="169"/>
      <c r="K715" s="349" t="s">
        <v>372</v>
      </c>
      <c r="L715" s="349" t="s">
        <v>372</v>
      </c>
      <c r="M715" s="349" t="s">
        <v>372</v>
      </c>
      <c r="N715" s="349" t="s">
        <v>372</v>
      </c>
      <c r="O715" s="349" t="s">
        <v>372</v>
      </c>
      <c r="P715" s="349" t="s">
        <v>372</v>
      </c>
      <c r="Q715" s="148">
        <f>SUM(E715:P715)</f>
        <v>0</v>
      </c>
      <c r="R715" s="310">
        <f>Q715/6</f>
        <v>0</v>
      </c>
      <c r="S715" s="125"/>
      <c r="T715" s="309">
        <f>+R715</f>
        <v>0</v>
      </c>
      <c r="U715" s="125"/>
      <c r="V715" s="125"/>
      <c r="W715" s="125" t="s">
        <v>372</v>
      </c>
      <c r="X715" s="125" t="s">
        <v>372</v>
      </c>
      <c r="Y715" s="125" t="s">
        <v>372</v>
      </c>
      <c r="Z715" s="125" t="s">
        <v>372</v>
      </c>
      <c r="AA715" s="125" t="s">
        <v>372</v>
      </c>
      <c r="AB715" s="125" t="s">
        <v>372</v>
      </c>
      <c r="AC715" s="125" t="s">
        <v>372</v>
      </c>
      <c r="AD715" s="125" t="s">
        <v>372</v>
      </c>
      <c r="AE715" s="125" t="s">
        <v>372</v>
      </c>
      <c r="AF715" s="125" t="s">
        <v>372</v>
      </c>
      <c r="AG715" s="125" t="s">
        <v>372</v>
      </c>
      <c r="AH715" s="125"/>
      <c r="AI715" s="126"/>
    </row>
    <row r="716" spans="1:35" ht="12.75" customHeight="1">
      <c r="A716" s="36"/>
      <c r="B716" s="331"/>
      <c r="C716" s="36" t="s">
        <v>1068</v>
      </c>
      <c r="D716" s="2"/>
      <c r="E716" s="370"/>
      <c r="F716" s="402"/>
      <c r="G716" s="403"/>
      <c r="H716" s="403"/>
      <c r="I716" s="403"/>
      <c r="J716" s="368"/>
      <c r="K716" s="49">
        <f t="shared" ref="K716:Q716" si="84">K714/$D$714</f>
        <v>32.141935483871002</v>
      </c>
      <c r="L716" s="49">
        <f t="shared" si="84"/>
        <v>46.829493087557601</v>
      </c>
      <c r="M716" s="49">
        <f t="shared" si="84"/>
        <v>25.394470046083001</v>
      </c>
      <c r="N716" s="49">
        <f t="shared" si="84"/>
        <v>44.971520737327197</v>
      </c>
      <c r="O716" s="49">
        <f t="shared" si="84"/>
        <v>29.540092165898599</v>
      </c>
      <c r="P716" s="49">
        <f t="shared" si="84"/>
        <v>63.933640552995399</v>
      </c>
      <c r="Q716" s="179">
        <f t="shared" si="84"/>
        <v>242.81115207373301</v>
      </c>
      <c r="R716" s="308">
        <f>+R714/D714</f>
        <v>0</v>
      </c>
      <c r="S716" s="125"/>
      <c r="T716" s="125"/>
      <c r="U716" s="221">
        <f>+Q716</f>
        <v>242.81115207373301</v>
      </c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125"/>
      <c r="AF716" s="125"/>
      <c r="AG716" s="125"/>
      <c r="AH716" s="125"/>
      <c r="AI716" s="126"/>
    </row>
    <row r="717" spans="1:35" ht="12.75" customHeight="1">
      <c r="A717" s="36"/>
      <c r="B717" s="331"/>
      <c r="C717" s="36" t="s">
        <v>1468</v>
      </c>
      <c r="D717" s="337"/>
      <c r="E717" s="340"/>
      <c r="F717" s="95"/>
      <c r="G717" s="340"/>
      <c r="H717" s="340"/>
      <c r="I717" s="340"/>
      <c r="J717" s="340"/>
      <c r="K717" s="340"/>
      <c r="L717" s="340"/>
      <c r="M717" s="340"/>
      <c r="N717" s="340"/>
      <c r="O717" s="340"/>
      <c r="P717" s="340"/>
      <c r="Q717" s="95"/>
      <c r="R717" s="310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125"/>
      <c r="AF717" s="125"/>
      <c r="AG717" s="125"/>
      <c r="AH717" s="125"/>
      <c r="AI717" s="126"/>
    </row>
    <row r="718" spans="1:35" ht="12.75" customHeight="1">
      <c r="A718" s="36"/>
      <c r="B718" s="331"/>
      <c r="C718" s="36" t="s">
        <v>1469</v>
      </c>
      <c r="D718" s="337"/>
      <c r="E718" s="340"/>
      <c r="F718" s="95"/>
      <c r="G718" s="340"/>
      <c r="H718" s="340"/>
      <c r="I718" s="340"/>
      <c r="J718" s="340"/>
      <c r="K718" s="340"/>
      <c r="L718" s="340"/>
      <c r="M718" s="340"/>
      <c r="N718" s="340"/>
      <c r="O718" s="340"/>
      <c r="P718" s="340"/>
      <c r="Q718" s="95"/>
      <c r="R718" s="310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125"/>
      <c r="AF718" s="125"/>
      <c r="AG718" s="125"/>
      <c r="AH718" s="125"/>
      <c r="AI718" s="126"/>
    </row>
    <row r="719" spans="1:35" ht="12.75" customHeight="1">
      <c r="A719" s="36"/>
      <c r="B719" s="331"/>
      <c r="C719" s="36" t="s">
        <v>1470</v>
      </c>
      <c r="D719" s="337"/>
      <c r="E719" s="340"/>
      <c r="F719" s="95"/>
      <c r="G719" s="340"/>
      <c r="H719" s="340"/>
      <c r="I719" s="340"/>
      <c r="J719" s="340"/>
      <c r="K719" s="340"/>
      <c r="L719" s="340"/>
      <c r="M719" s="340"/>
      <c r="N719" s="340"/>
      <c r="O719" s="340"/>
      <c r="P719" s="340"/>
      <c r="Q719" s="95"/>
      <c r="R719" s="310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125"/>
      <c r="AF719" s="125"/>
      <c r="AG719" s="125"/>
      <c r="AH719" s="125"/>
      <c r="AI719" s="126"/>
    </row>
    <row r="720" spans="1:35" ht="12.75" customHeight="1">
      <c r="A720" s="36"/>
      <c r="B720" s="331"/>
      <c r="C720" s="36" t="s">
        <v>1471</v>
      </c>
      <c r="D720" s="337"/>
      <c r="E720" s="340"/>
      <c r="F720" s="95"/>
      <c r="G720" s="340"/>
      <c r="H720" s="340"/>
      <c r="I720" s="340"/>
      <c r="J720" s="340"/>
      <c r="K720" s="340"/>
      <c r="L720" s="340"/>
      <c r="M720" s="340"/>
      <c r="N720" s="340"/>
      <c r="O720" s="340"/>
      <c r="P720" s="340"/>
      <c r="Q720" s="95"/>
      <c r="R720" s="310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125"/>
      <c r="AF720" s="125"/>
      <c r="AG720" s="125"/>
      <c r="AH720" s="125"/>
      <c r="AI720" s="126"/>
    </row>
    <row r="721" spans="1:35" ht="12.75" customHeight="1">
      <c r="A721" s="222"/>
      <c r="B721" s="350"/>
      <c r="C721" s="222"/>
      <c r="D721" s="343"/>
      <c r="E721" s="344"/>
      <c r="F721" s="171"/>
      <c r="G721" s="344"/>
      <c r="H721" s="344"/>
      <c r="I721" s="344"/>
      <c r="J721" s="344"/>
      <c r="K721" s="344"/>
      <c r="L721" s="344"/>
      <c r="M721" s="344"/>
      <c r="N721" s="344"/>
      <c r="O721" s="344"/>
      <c r="P721" s="344"/>
      <c r="Q721" s="171"/>
      <c r="R721" s="306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125"/>
      <c r="AF721" s="125"/>
      <c r="AG721" s="125"/>
      <c r="AH721" s="125"/>
      <c r="AI721" s="126"/>
    </row>
    <row r="722" spans="1:35" ht="12.75" customHeight="1">
      <c r="A722" s="351" t="s">
        <v>1472</v>
      </c>
      <c r="B722" s="352">
        <v>1056</v>
      </c>
      <c r="C722" s="285" t="s">
        <v>1473</v>
      </c>
      <c r="D722" s="333">
        <v>2391</v>
      </c>
      <c r="E722" s="334"/>
      <c r="F722" s="125"/>
      <c r="G722" s="168"/>
      <c r="H722" s="168"/>
      <c r="I722" s="168"/>
      <c r="J722" s="169"/>
      <c r="K722" s="368">
        <v>0</v>
      </c>
      <c r="L722" s="339">
        <v>0</v>
      </c>
      <c r="M722" s="339">
        <v>0</v>
      </c>
      <c r="N722" s="339">
        <v>0</v>
      </c>
      <c r="O722" s="339">
        <v>0</v>
      </c>
      <c r="P722" s="339">
        <v>0</v>
      </c>
      <c r="Q722" s="148">
        <f>SUM(E722:P722)</f>
        <v>0</v>
      </c>
      <c r="R722" s="477">
        <v>0</v>
      </c>
      <c r="S722" s="309">
        <f>+R722</f>
        <v>0</v>
      </c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125"/>
      <c r="AF722" s="125"/>
      <c r="AG722" s="125"/>
      <c r="AH722" s="125"/>
      <c r="AI722" s="126"/>
    </row>
    <row r="723" spans="1:35" ht="12.75" customHeight="1">
      <c r="A723" s="330"/>
      <c r="B723" s="337"/>
      <c r="C723" s="36" t="s">
        <v>1474</v>
      </c>
      <c r="D723" s="2"/>
      <c r="E723" s="334"/>
      <c r="F723" s="125"/>
      <c r="G723" s="168"/>
      <c r="H723" s="168"/>
      <c r="I723" s="168"/>
      <c r="J723" s="169"/>
      <c r="K723" s="404" t="s">
        <v>372</v>
      </c>
      <c r="L723" s="405" t="s">
        <v>372</v>
      </c>
      <c r="M723" s="405" t="s">
        <v>372</v>
      </c>
      <c r="N723" s="405" t="s">
        <v>372</v>
      </c>
      <c r="O723" s="405" t="s">
        <v>372</v>
      </c>
      <c r="P723" s="405" t="s">
        <v>372</v>
      </c>
      <c r="Q723" s="148">
        <f>SUM(E723:P723)</f>
        <v>0</v>
      </c>
      <c r="R723" s="310">
        <f>Q723/6</f>
        <v>0</v>
      </c>
      <c r="S723" s="125"/>
      <c r="T723" s="309">
        <f>+R723</f>
        <v>0</v>
      </c>
      <c r="U723" s="125"/>
      <c r="V723" s="125"/>
      <c r="W723" s="125" t="s">
        <v>372</v>
      </c>
      <c r="X723" s="125" t="s">
        <v>372</v>
      </c>
      <c r="Y723" s="125" t="s">
        <v>372</v>
      </c>
      <c r="Z723" s="125" t="s">
        <v>372</v>
      </c>
      <c r="AA723" s="125" t="s">
        <v>372</v>
      </c>
      <c r="AB723" s="125" t="s">
        <v>372</v>
      </c>
      <c r="AC723" s="125" t="s">
        <v>372</v>
      </c>
      <c r="AD723" s="125" t="s">
        <v>372</v>
      </c>
      <c r="AE723" s="125" t="s">
        <v>372</v>
      </c>
      <c r="AF723" s="125" t="s">
        <v>372</v>
      </c>
      <c r="AG723" s="125" t="s">
        <v>372</v>
      </c>
      <c r="AH723" s="125"/>
      <c r="AI723" s="126"/>
    </row>
    <row r="724" spans="1:35" ht="12.75" customHeight="1">
      <c r="A724" s="36"/>
      <c r="B724" s="331"/>
      <c r="C724" s="36" t="s">
        <v>692</v>
      </c>
      <c r="D724" s="2"/>
      <c r="E724" s="370"/>
      <c r="F724" s="402"/>
      <c r="G724" s="403"/>
      <c r="H724" s="403"/>
      <c r="I724" s="403"/>
      <c r="J724" s="368"/>
      <c r="K724" s="118">
        <f t="shared" ref="K724:Q724" si="85">K722/$D$722</f>
        <v>0</v>
      </c>
      <c r="L724" s="118">
        <f t="shared" si="85"/>
        <v>0</v>
      </c>
      <c r="M724" s="118">
        <f t="shared" si="85"/>
        <v>0</v>
      </c>
      <c r="N724" s="118">
        <f t="shared" si="85"/>
        <v>0</v>
      </c>
      <c r="O724" s="118">
        <f t="shared" si="85"/>
        <v>0</v>
      </c>
      <c r="P724" s="118">
        <f t="shared" si="85"/>
        <v>0</v>
      </c>
      <c r="Q724" s="179">
        <f t="shared" si="85"/>
        <v>0</v>
      </c>
      <c r="R724" s="308">
        <f>+R722/D722</f>
        <v>0</v>
      </c>
      <c r="S724" s="125"/>
      <c r="T724" s="125"/>
      <c r="U724" s="221">
        <f>+Q724</f>
        <v>0</v>
      </c>
      <c r="V724" s="125"/>
      <c r="W724" s="125"/>
      <c r="X724" s="125"/>
      <c r="Y724" s="125"/>
      <c r="Z724" s="125"/>
      <c r="AA724" s="125"/>
      <c r="AB724" s="125"/>
      <c r="AC724" s="125"/>
      <c r="AD724" s="125"/>
      <c r="AE724" s="125"/>
      <c r="AF724" s="125"/>
      <c r="AG724" s="125"/>
      <c r="AH724" s="125"/>
      <c r="AI724" s="126"/>
    </row>
    <row r="725" spans="1:35" ht="12.75" customHeight="1">
      <c r="A725" s="36"/>
      <c r="B725" s="331"/>
      <c r="C725" s="36" t="s">
        <v>1475</v>
      </c>
      <c r="D725" s="337"/>
      <c r="E725" s="364"/>
      <c r="F725" s="126"/>
      <c r="G725" s="364"/>
      <c r="H725" s="364"/>
      <c r="I725" s="364"/>
      <c r="J725" s="364"/>
      <c r="K725" s="364"/>
      <c r="L725" s="364"/>
      <c r="M725" s="364"/>
      <c r="N725" s="364"/>
      <c r="O725" s="364"/>
      <c r="P725" s="364"/>
      <c r="Q725" s="126"/>
      <c r="R725" s="476"/>
      <c r="S725" s="125"/>
      <c r="T725" s="125"/>
      <c r="U725" s="125"/>
      <c r="V725" s="125"/>
      <c r="W725" s="125"/>
      <c r="X725" s="125"/>
      <c r="Y725" s="125"/>
      <c r="Z725" s="125"/>
      <c r="AA725" s="125"/>
      <c r="AB725" s="125"/>
      <c r="AC725" s="125"/>
      <c r="AD725" s="125"/>
      <c r="AE725" s="125"/>
      <c r="AF725" s="125"/>
      <c r="AG725" s="125"/>
      <c r="AH725" s="125"/>
      <c r="AI725" s="126"/>
    </row>
    <row r="726" spans="1:35" ht="12.75" customHeight="1">
      <c r="A726" s="36"/>
      <c r="B726" s="331"/>
      <c r="C726" s="36" t="s">
        <v>1476</v>
      </c>
      <c r="D726" s="337"/>
      <c r="E726" s="407"/>
      <c r="F726" s="300"/>
      <c r="G726" s="407"/>
      <c r="H726" s="407"/>
      <c r="I726" s="407"/>
      <c r="J726" s="407"/>
      <c r="K726" s="407"/>
      <c r="L726" s="407"/>
      <c r="M726" s="407"/>
      <c r="N726" s="407"/>
      <c r="O726" s="407"/>
      <c r="P726" s="407"/>
      <c r="Q726" s="300"/>
      <c r="R726" s="466"/>
      <c r="S726" s="125"/>
      <c r="T726" s="125"/>
      <c r="U726" s="125"/>
      <c r="V726" s="125"/>
      <c r="W726" s="125"/>
      <c r="X726" s="125"/>
      <c r="Y726" s="125"/>
      <c r="Z726" s="125"/>
      <c r="AA726" s="125"/>
      <c r="AB726" s="125"/>
      <c r="AC726" s="125"/>
      <c r="AD726" s="125"/>
      <c r="AE726" s="125"/>
      <c r="AF726" s="125"/>
      <c r="AG726" s="125"/>
      <c r="AH726" s="125"/>
      <c r="AI726" s="126"/>
    </row>
    <row r="727" spans="1:35" ht="12.75" customHeight="1">
      <c r="A727" s="222"/>
      <c r="B727" s="350"/>
      <c r="C727" s="222"/>
      <c r="D727" s="343"/>
      <c r="E727" s="344"/>
      <c r="F727" s="171"/>
      <c r="G727" s="344"/>
      <c r="H727" s="344"/>
      <c r="I727" s="344"/>
      <c r="J727" s="344"/>
      <c r="K727" s="344"/>
      <c r="L727" s="344"/>
      <c r="M727" s="344"/>
      <c r="N727" s="344"/>
      <c r="O727" s="344"/>
      <c r="P727" s="344"/>
      <c r="Q727" s="171"/>
      <c r="R727" s="306"/>
      <c r="S727" s="125"/>
      <c r="T727" s="125"/>
      <c r="U727" s="125"/>
      <c r="V727" s="125"/>
      <c r="W727" s="125"/>
      <c r="X727" s="125"/>
      <c r="Y727" s="125"/>
      <c r="Z727" s="125"/>
      <c r="AA727" s="125"/>
      <c r="AB727" s="125"/>
      <c r="AC727" s="125"/>
      <c r="AD727" s="125"/>
      <c r="AE727" s="125"/>
      <c r="AF727" s="125"/>
      <c r="AG727" s="125"/>
      <c r="AH727" s="125"/>
      <c r="AI727" s="126"/>
    </row>
    <row r="728" spans="1:35" ht="12.75" customHeight="1">
      <c r="A728" s="36" t="s">
        <v>581</v>
      </c>
      <c r="B728" s="331">
        <v>1062</v>
      </c>
      <c r="C728" s="285" t="s">
        <v>1477</v>
      </c>
      <c r="D728" s="333">
        <v>374</v>
      </c>
      <c r="E728" s="334"/>
      <c r="F728" s="125"/>
      <c r="G728" s="168"/>
      <c r="H728" s="168"/>
      <c r="I728" s="169"/>
      <c r="J728" s="144">
        <v>19428.75</v>
      </c>
      <c r="K728" s="364">
        <v>36690.370000000003</v>
      </c>
      <c r="L728" s="364">
        <v>21977.439999999999</v>
      </c>
      <c r="M728" s="364">
        <v>22935.29</v>
      </c>
      <c r="N728" s="364">
        <v>22563.09</v>
      </c>
      <c r="O728" s="364">
        <v>20321.89</v>
      </c>
      <c r="P728" s="364">
        <v>21178.51</v>
      </c>
      <c r="Q728" s="148">
        <f>SUM(E728:P728)</f>
        <v>165095.34</v>
      </c>
      <c r="R728" s="477">
        <v>0</v>
      </c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  <c r="AC728" s="125"/>
      <c r="AD728" s="125"/>
      <c r="AE728" s="125"/>
      <c r="AF728" s="125"/>
      <c r="AG728" s="125"/>
      <c r="AH728" s="125"/>
      <c r="AI728" s="126"/>
    </row>
    <row r="729" spans="1:35" ht="12.75" customHeight="1">
      <c r="A729" s="36"/>
      <c r="B729" s="331"/>
      <c r="C729" s="36" t="s">
        <v>1478</v>
      </c>
      <c r="D729" s="2"/>
      <c r="E729" s="334"/>
      <c r="F729" s="125"/>
      <c r="G729" s="168"/>
      <c r="H729" s="168"/>
      <c r="I729" s="169"/>
      <c r="J729" s="411">
        <v>194.29</v>
      </c>
      <c r="K729" s="407">
        <v>366.9</v>
      </c>
      <c r="L729" s="407">
        <v>219.77</v>
      </c>
      <c r="M729" s="407">
        <v>229.35</v>
      </c>
      <c r="N729" s="407">
        <v>225.63</v>
      </c>
      <c r="O729" s="407">
        <v>203.22</v>
      </c>
      <c r="P729" s="407">
        <v>211.79</v>
      </c>
      <c r="Q729" s="148">
        <f>SUM(E729:P729)</f>
        <v>1650.95</v>
      </c>
      <c r="R729" s="310">
        <f>Q729/7</f>
        <v>235.85</v>
      </c>
      <c r="S729" s="125"/>
      <c r="T729" s="125"/>
      <c r="U729" s="125"/>
      <c r="V729" s="125"/>
      <c r="W729" s="125" t="s">
        <v>372</v>
      </c>
      <c r="X729" s="125" t="s">
        <v>372</v>
      </c>
      <c r="Y729" s="125" t="s">
        <v>372</v>
      </c>
      <c r="Z729" s="125" t="s">
        <v>372</v>
      </c>
      <c r="AA729" s="168">
        <f t="shared" ref="AA729:AG729" si="86">J729</f>
        <v>194.29</v>
      </c>
      <c r="AB729" s="168">
        <f t="shared" si="86"/>
        <v>366.9</v>
      </c>
      <c r="AC729" s="168">
        <f t="shared" si="86"/>
        <v>219.77</v>
      </c>
      <c r="AD729" s="168">
        <f t="shared" si="86"/>
        <v>229.35</v>
      </c>
      <c r="AE729" s="168">
        <f t="shared" si="86"/>
        <v>225.63</v>
      </c>
      <c r="AF729" s="168">
        <f t="shared" si="86"/>
        <v>203.22</v>
      </c>
      <c r="AG729" s="168">
        <f t="shared" si="86"/>
        <v>211.79</v>
      </c>
      <c r="AH729" s="125"/>
      <c r="AI729" s="126"/>
    </row>
    <row r="730" spans="1:35" ht="12.75" customHeight="1">
      <c r="A730" s="36"/>
      <c r="B730" s="331"/>
      <c r="C730" s="36" t="s">
        <v>1479</v>
      </c>
      <c r="D730" s="2"/>
      <c r="E730" s="370"/>
      <c r="F730" s="402"/>
      <c r="G730" s="403"/>
      <c r="H730" s="403"/>
      <c r="I730" s="368"/>
      <c r="J730" s="118">
        <f t="shared" ref="J730:Q730" si="87">J728/$D$728</f>
        <v>51.948529411764703</v>
      </c>
      <c r="K730" s="118">
        <f t="shared" si="87"/>
        <v>98.102593582887707</v>
      </c>
      <c r="L730" s="118">
        <f t="shared" si="87"/>
        <v>58.763208556149699</v>
      </c>
      <c r="M730" s="118">
        <f t="shared" si="87"/>
        <v>61.3243048128342</v>
      </c>
      <c r="N730" s="118">
        <f t="shared" si="87"/>
        <v>60.329117647058801</v>
      </c>
      <c r="O730" s="118">
        <f t="shared" si="87"/>
        <v>54.336604278074901</v>
      </c>
      <c r="P730" s="118">
        <f t="shared" si="87"/>
        <v>56.627032085561503</v>
      </c>
      <c r="Q730" s="179">
        <f t="shared" si="87"/>
        <v>441.43139037433201</v>
      </c>
      <c r="R730" s="308">
        <f>+R728/D728</f>
        <v>0</v>
      </c>
      <c r="S730" s="125"/>
      <c r="T730" s="125"/>
      <c r="U730" s="125"/>
      <c r="V730" s="125"/>
      <c r="W730" s="125"/>
      <c r="X730" s="125"/>
      <c r="Y730" s="125"/>
      <c r="Z730" s="125"/>
      <c r="AA730" s="125"/>
      <c r="AB730" s="125"/>
      <c r="AC730" s="125"/>
      <c r="AD730" s="125"/>
      <c r="AE730" s="125"/>
      <c r="AF730" s="125"/>
      <c r="AG730" s="125"/>
      <c r="AH730" s="125"/>
      <c r="AI730" s="126"/>
    </row>
    <row r="731" spans="1:35" ht="12.75" customHeight="1">
      <c r="A731" s="36"/>
      <c r="B731" s="331"/>
      <c r="C731" s="36" t="s">
        <v>1480</v>
      </c>
      <c r="D731" s="337"/>
      <c r="E731" s="364"/>
      <c r="F731" s="126"/>
      <c r="G731" s="364"/>
      <c r="H731" s="364"/>
      <c r="I731" s="364"/>
      <c r="J731" s="412" t="s">
        <v>1481</v>
      </c>
      <c r="K731" s="412" t="s">
        <v>1482</v>
      </c>
      <c r="L731" s="412" t="s">
        <v>1483</v>
      </c>
      <c r="M731" s="412" t="s">
        <v>1484</v>
      </c>
      <c r="N731" s="412" t="s">
        <v>1485</v>
      </c>
      <c r="O731" s="412" t="s">
        <v>1486</v>
      </c>
      <c r="P731" s="412" t="s">
        <v>1487</v>
      </c>
      <c r="Q731" s="300"/>
      <c r="R731" s="466"/>
      <c r="S731" s="125"/>
      <c r="T731" s="125"/>
      <c r="U731" s="125"/>
      <c r="V731" s="125"/>
      <c r="W731" s="125"/>
      <c r="X731" s="125"/>
      <c r="Y731" s="125"/>
      <c r="Z731" s="125"/>
      <c r="AA731" s="125"/>
      <c r="AB731" s="125"/>
      <c r="AC731" s="125"/>
      <c r="AD731" s="125"/>
      <c r="AE731" s="125"/>
      <c r="AF731" s="125"/>
      <c r="AG731" s="125"/>
      <c r="AH731" s="125"/>
      <c r="AI731" s="126"/>
    </row>
    <row r="732" spans="1:35" ht="12.75" customHeight="1">
      <c r="A732" s="36"/>
      <c r="B732" s="331"/>
      <c r="C732" s="36" t="s">
        <v>1488</v>
      </c>
      <c r="D732" s="337"/>
      <c r="E732" s="407"/>
      <c r="F732" s="300"/>
      <c r="G732" s="407"/>
      <c r="H732" s="407"/>
      <c r="I732" s="407"/>
      <c r="J732" s="407"/>
      <c r="K732" s="407"/>
      <c r="L732" s="407"/>
      <c r="M732" s="407"/>
      <c r="N732" s="407"/>
      <c r="O732" s="407"/>
      <c r="P732" s="407"/>
      <c r="Q732" s="300"/>
      <c r="R732" s="466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  <c r="AC732" s="125"/>
      <c r="AD732" s="125"/>
      <c r="AE732" s="125"/>
      <c r="AF732" s="125"/>
      <c r="AG732" s="125"/>
      <c r="AH732" s="125"/>
      <c r="AI732" s="126"/>
    </row>
    <row r="733" spans="1:35" ht="12.75" customHeight="1">
      <c r="A733" s="36"/>
      <c r="B733" s="331"/>
      <c r="C733" s="36" t="s">
        <v>1457</v>
      </c>
      <c r="D733" s="337"/>
      <c r="E733" s="407"/>
      <c r="F733" s="300"/>
      <c r="G733" s="407"/>
      <c r="H733" s="407"/>
      <c r="I733" s="407"/>
      <c r="J733" s="407"/>
      <c r="K733" s="407"/>
      <c r="L733" s="407"/>
      <c r="M733" s="407"/>
      <c r="N733" s="407"/>
      <c r="O733" s="407"/>
      <c r="P733" s="407"/>
      <c r="Q733" s="300"/>
      <c r="R733" s="466"/>
      <c r="S733" s="125"/>
      <c r="T733" s="125"/>
      <c r="U733" s="125"/>
      <c r="V733" s="125"/>
      <c r="W733" s="125"/>
      <c r="X733" s="125"/>
      <c r="Y733" s="125"/>
      <c r="Z733" s="125"/>
      <c r="AA733" s="125"/>
      <c r="AB733" s="125"/>
      <c r="AC733" s="125"/>
      <c r="AD733" s="125"/>
      <c r="AE733" s="125"/>
      <c r="AF733" s="125"/>
      <c r="AG733" s="125"/>
      <c r="AH733" s="125"/>
      <c r="AI733" s="126"/>
    </row>
    <row r="734" spans="1:35" ht="12.75" customHeight="1">
      <c r="A734" s="222"/>
      <c r="B734" s="350"/>
      <c r="C734" s="222"/>
      <c r="D734" s="343"/>
      <c r="E734" s="344"/>
      <c r="F734" s="171"/>
      <c r="G734" s="344"/>
      <c r="H734" s="344"/>
      <c r="I734" s="344"/>
      <c r="J734" s="344"/>
      <c r="K734" s="344"/>
      <c r="L734" s="344"/>
      <c r="M734" s="344"/>
      <c r="N734" s="344"/>
      <c r="O734" s="344"/>
      <c r="P734" s="344"/>
      <c r="Q734" s="171"/>
      <c r="R734" s="306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  <c r="AC734" s="125"/>
      <c r="AD734" s="125"/>
      <c r="AE734" s="125"/>
      <c r="AF734" s="125"/>
      <c r="AG734" s="125"/>
      <c r="AH734" s="125"/>
      <c r="AI734" s="126"/>
    </row>
    <row r="735" spans="1:35" ht="12.75" customHeight="1">
      <c r="A735" s="36" t="s">
        <v>495</v>
      </c>
      <c r="B735" s="331">
        <v>1069</v>
      </c>
      <c r="C735" s="285" t="s">
        <v>1489</v>
      </c>
      <c r="D735" s="333">
        <v>943</v>
      </c>
      <c r="E735" s="334"/>
      <c r="F735" s="125"/>
      <c r="G735" s="168"/>
      <c r="H735" s="168"/>
      <c r="I735" s="168"/>
      <c r="J735" s="169"/>
      <c r="K735" s="169">
        <v>340.45</v>
      </c>
      <c r="L735" s="364">
        <v>4846.72</v>
      </c>
      <c r="M735" s="364">
        <v>3363.76</v>
      </c>
      <c r="N735" s="364">
        <v>12438.4</v>
      </c>
      <c r="O735" s="364">
        <v>2439.1</v>
      </c>
      <c r="P735" s="364">
        <v>2758.31</v>
      </c>
      <c r="Q735" s="531">
        <f>SUM(E735:P735)</f>
        <v>26186.74</v>
      </c>
      <c r="R735" s="460">
        <v>0</v>
      </c>
      <c r="S735" s="309">
        <f>+R735</f>
        <v>0</v>
      </c>
      <c r="T735" s="125"/>
      <c r="U735" s="125"/>
      <c r="V735" s="125"/>
      <c r="W735" s="125"/>
      <c r="X735" s="125"/>
      <c r="Y735" s="125"/>
      <c r="Z735" s="125"/>
      <c r="AA735" s="125"/>
      <c r="AB735" s="125"/>
      <c r="AC735" s="125"/>
      <c r="AD735" s="125"/>
      <c r="AE735" s="125"/>
      <c r="AF735" s="125"/>
      <c r="AG735" s="125"/>
      <c r="AH735" s="125"/>
      <c r="AI735" s="126"/>
    </row>
    <row r="736" spans="1:35" ht="12.75" customHeight="1">
      <c r="A736" s="36"/>
      <c r="B736" s="331"/>
      <c r="C736" s="36" t="s">
        <v>1490</v>
      </c>
      <c r="D736" s="2"/>
      <c r="E736" s="334"/>
      <c r="F736" s="125"/>
      <c r="G736" s="168"/>
      <c r="H736" s="168"/>
      <c r="I736" s="168"/>
      <c r="J736" s="169"/>
      <c r="K736" s="413" t="s">
        <v>372</v>
      </c>
      <c r="L736" s="412" t="s">
        <v>372</v>
      </c>
      <c r="M736" s="412" t="s">
        <v>372</v>
      </c>
      <c r="N736" s="412" t="s">
        <v>372</v>
      </c>
      <c r="O736" s="412" t="s">
        <v>372</v>
      </c>
      <c r="P736" s="412" t="s">
        <v>372</v>
      </c>
      <c r="Q736" s="532">
        <f>SUM(E736:P736)</f>
        <v>0</v>
      </c>
      <c r="R736" s="533">
        <f>Q736/6</f>
        <v>0</v>
      </c>
      <c r="S736" s="125"/>
      <c r="T736" s="309">
        <f>+R736</f>
        <v>0</v>
      </c>
      <c r="U736" s="221">
        <f>+Q736</f>
        <v>0</v>
      </c>
      <c r="V736" s="125"/>
      <c r="W736" s="125"/>
      <c r="X736" s="125" t="s">
        <v>372</v>
      </c>
      <c r="Y736" s="125" t="s">
        <v>372</v>
      </c>
      <c r="Z736" s="125" t="s">
        <v>372</v>
      </c>
      <c r="AA736" s="125" t="s">
        <v>372</v>
      </c>
      <c r="AB736" s="125" t="s">
        <v>372</v>
      </c>
      <c r="AC736" s="125" t="s">
        <v>372</v>
      </c>
      <c r="AD736" s="125" t="s">
        <v>372</v>
      </c>
      <c r="AE736" s="125" t="s">
        <v>372</v>
      </c>
      <c r="AF736" s="125" t="s">
        <v>372</v>
      </c>
      <c r="AG736" s="125" t="s">
        <v>372</v>
      </c>
      <c r="AH736" s="125"/>
      <c r="AI736" s="126"/>
    </row>
    <row r="737" spans="1:35" ht="12.75" customHeight="1">
      <c r="A737" s="36"/>
      <c r="B737" s="331"/>
      <c r="C737" s="36" t="s">
        <v>692</v>
      </c>
      <c r="D737" s="2"/>
      <c r="E737" s="370"/>
      <c r="F737" s="402"/>
      <c r="G737" s="403"/>
      <c r="H737" s="403"/>
      <c r="I737" s="403"/>
      <c r="J737" s="368"/>
      <c r="K737" s="109">
        <f t="shared" ref="K737:Q737" si="88">K735/$D$735</f>
        <v>0.36102863202545099</v>
      </c>
      <c r="L737" s="109">
        <f t="shared" si="88"/>
        <v>5.1396818663838797</v>
      </c>
      <c r="M737" s="109">
        <f t="shared" si="88"/>
        <v>3.56708377518558</v>
      </c>
      <c r="N737" s="109">
        <f t="shared" si="88"/>
        <v>13.190243902439001</v>
      </c>
      <c r="O737" s="109">
        <f t="shared" si="88"/>
        <v>2.5865323435843099</v>
      </c>
      <c r="P737" s="109">
        <f t="shared" si="88"/>
        <v>2.92503711558855</v>
      </c>
      <c r="Q737" s="51">
        <f t="shared" si="88"/>
        <v>27.7696076352068</v>
      </c>
      <c r="R737" s="533">
        <f>+R735/D735</f>
        <v>0</v>
      </c>
      <c r="S737" s="125"/>
      <c r="T737" s="125"/>
      <c r="U737" s="125"/>
      <c r="V737" s="125"/>
      <c r="W737" s="125"/>
      <c r="X737" s="125"/>
      <c r="Y737" s="125"/>
      <c r="Z737" s="125"/>
      <c r="AA737" s="125"/>
      <c r="AB737" s="125"/>
      <c r="AC737" s="125"/>
      <c r="AD737" s="125"/>
      <c r="AE737" s="125"/>
      <c r="AF737" s="125"/>
      <c r="AG737" s="125"/>
      <c r="AH737" s="125"/>
      <c r="AI737" s="126"/>
    </row>
    <row r="738" spans="1:35" ht="12.75" customHeight="1">
      <c r="A738" s="36"/>
      <c r="B738" s="331"/>
      <c r="C738" s="36" t="s">
        <v>1491</v>
      </c>
      <c r="D738" s="337"/>
      <c r="E738" s="364"/>
      <c r="F738" s="126"/>
      <c r="G738" s="364"/>
      <c r="H738" s="364"/>
      <c r="I738" s="364"/>
      <c r="J738" s="364"/>
      <c r="K738" s="407"/>
      <c r="L738" s="407"/>
      <c r="M738" s="407"/>
      <c r="N738" s="407"/>
      <c r="O738" s="407"/>
      <c r="P738" s="407"/>
      <c r="Q738" s="300"/>
      <c r="R738" s="466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125"/>
      <c r="AF738" s="125"/>
      <c r="AG738" s="125"/>
      <c r="AH738" s="125"/>
      <c r="AI738" s="126"/>
    </row>
    <row r="739" spans="1:35" ht="12.75" customHeight="1">
      <c r="A739" s="36"/>
      <c r="B739" s="331"/>
      <c r="C739" s="36" t="s">
        <v>1492</v>
      </c>
      <c r="D739" s="337"/>
      <c r="E739" s="407"/>
      <c r="F739" s="300"/>
      <c r="G739" s="407"/>
      <c r="H739" s="407"/>
      <c r="I739" s="407"/>
      <c r="J739" s="407"/>
      <c r="K739" s="407"/>
      <c r="L739" s="407"/>
      <c r="M739" s="407"/>
      <c r="N739" s="407"/>
      <c r="O739" s="407"/>
      <c r="P739" s="407"/>
      <c r="Q739" s="300"/>
      <c r="R739" s="466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125"/>
      <c r="AF739" s="125"/>
      <c r="AG739" s="125"/>
      <c r="AH739" s="125"/>
      <c r="AI739" s="126"/>
    </row>
    <row r="740" spans="1:35" ht="12.75" customHeight="1">
      <c r="A740" s="36"/>
      <c r="B740" s="331"/>
      <c r="C740" s="36" t="s">
        <v>1493</v>
      </c>
      <c r="D740" s="337"/>
      <c r="E740" s="407"/>
      <c r="F740" s="300"/>
      <c r="G740" s="407"/>
      <c r="H740" s="407"/>
      <c r="I740" s="407"/>
      <c r="J740" s="407"/>
      <c r="K740" s="407"/>
      <c r="L740" s="407"/>
      <c r="M740" s="407"/>
      <c r="N740" s="407"/>
      <c r="O740" s="407"/>
      <c r="P740" s="407"/>
      <c r="Q740" s="300"/>
      <c r="R740" s="466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125"/>
      <c r="AF740" s="125"/>
      <c r="AG740" s="125"/>
      <c r="AH740" s="125"/>
      <c r="AI740" s="126"/>
    </row>
    <row r="741" spans="1:35" ht="12.75" customHeight="1">
      <c r="A741" s="36"/>
      <c r="B741" s="331"/>
      <c r="C741" s="36" t="s">
        <v>1494</v>
      </c>
      <c r="D741" s="337"/>
      <c r="E741" s="407"/>
      <c r="F741" s="300"/>
      <c r="G741" s="407"/>
      <c r="H741" s="407"/>
      <c r="I741" s="407"/>
      <c r="J741" s="407"/>
      <c r="K741" s="407"/>
      <c r="L741" s="407"/>
      <c r="M741" s="407"/>
      <c r="N741" s="407"/>
      <c r="O741" s="407"/>
      <c r="P741" s="407"/>
      <c r="Q741" s="300"/>
      <c r="R741" s="466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125"/>
      <c r="AF741" s="125"/>
      <c r="AG741" s="125"/>
      <c r="AH741" s="125"/>
      <c r="AI741" s="126"/>
    </row>
    <row r="742" spans="1:35" ht="12.75" customHeight="1">
      <c r="A742" s="36"/>
      <c r="B742" s="331"/>
      <c r="C742" s="36" t="s">
        <v>1495</v>
      </c>
      <c r="D742" s="337"/>
      <c r="E742" s="407"/>
      <c r="F742" s="300"/>
      <c r="G742" s="407"/>
      <c r="H742" s="407"/>
      <c r="I742" s="407"/>
      <c r="J742" s="407"/>
      <c r="K742" s="407"/>
      <c r="L742" s="407"/>
      <c r="M742" s="407"/>
      <c r="N742" s="407"/>
      <c r="O742" s="407"/>
      <c r="P742" s="407"/>
      <c r="Q742" s="300"/>
      <c r="R742" s="466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125"/>
      <c r="AF742" s="125"/>
      <c r="AG742" s="125"/>
      <c r="AH742" s="125"/>
      <c r="AI742" s="126"/>
    </row>
    <row r="743" spans="1:35" ht="12.75" customHeight="1">
      <c r="A743" s="222"/>
      <c r="B743" s="350"/>
      <c r="C743" s="222"/>
      <c r="D743" s="343"/>
      <c r="E743" s="344"/>
      <c r="F743" s="171"/>
      <c r="G743" s="344"/>
      <c r="H743" s="344"/>
      <c r="I743" s="344"/>
      <c r="J743" s="344"/>
      <c r="K743" s="344"/>
      <c r="L743" s="344"/>
      <c r="M743" s="344"/>
      <c r="N743" s="344"/>
      <c r="O743" s="344"/>
      <c r="P743" s="344"/>
      <c r="Q743" s="171"/>
      <c r="R743" s="306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125"/>
      <c r="AF743" s="125"/>
      <c r="AG743" s="125"/>
      <c r="AH743" s="125"/>
      <c r="AI743" s="126"/>
    </row>
    <row r="744" spans="1:35" ht="12.75" customHeight="1">
      <c r="A744" s="36" t="s">
        <v>373</v>
      </c>
      <c r="B744" s="331">
        <v>1073</v>
      </c>
      <c r="C744" s="408" t="s">
        <v>1496</v>
      </c>
      <c r="D744" s="333">
        <v>310</v>
      </c>
      <c r="E744" s="334"/>
      <c r="F744" s="125"/>
      <c r="G744" s="168"/>
      <c r="H744" s="168"/>
      <c r="I744" s="168"/>
      <c r="J744" s="168"/>
      <c r="K744" s="168"/>
      <c r="L744" s="169"/>
      <c r="M744" s="211">
        <v>6831</v>
      </c>
      <c r="N744" s="364">
        <v>9273.65</v>
      </c>
      <c r="O744" s="364">
        <v>7831.9</v>
      </c>
      <c r="P744" s="364">
        <v>9222.5</v>
      </c>
      <c r="Q744" s="531">
        <f>SUM(E744:P744)</f>
        <v>33159.050000000003</v>
      </c>
      <c r="R744" s="460">
        <v>0</v>
      </c>
      <c r="S744" s="309">
        <f>+R744</f>
        <v>0</v>
      </c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125"/>
      <c r="AF744" s="125"/>
      <c r="AG744" s="125"/>
      <c r="AH744" s="125"/>
      <c r="AI744" s="475">
        <f>SUM(L744:P744)</f>
        <v>33159.050000000003</v>
      </c>
    </row>
    <row r="745" spans="1:35" ht="12.75" customHeight="1">
      <c r="A745" s="36"/>
      <c r="B745" s="331"/>
      <c r="C745" s="36" t="s">
        <v>1497</v>
      </c>
      <c r="D745" s="2"/>
      <c r="E745" s="334"/>
      <c r="F745" s="125"/>
      <c r="G745" s="168"/>
      <c r="H745" s="168"/>
      <c r="I745" s="168"/>
      <c r="J745" s="168"/>
      <c r="K745" s="168"/>
      <c r="L745" s="169"/>
      <c r="M745" s="413" t="s">
        <v>372</v>
      </c>
      <c r="N745" s="412" t="s">
        <v>372</v>
      </c>
      <c r="O745" s="412" t="s">
        <v>372</v>
      </c>
      <c r="P745" s="412" t="s">
        <v>372</v>
      </c>
      <c r="Q745" s="532">
        <f>SUM(E745:P745)</f>
        <v>0</v>
      </c>
      <c r="R745" s="533">
        <f>Q745/4</f>
        <v>0</v>
      </c>
      <c r="S745" s="125"/>
      <c r="T745" s="309">
        <f>+R745</f>
        <v>0</v>
      </c>
      <c r="U745" s="221">
        <f>+Q745</f>
        <v>0</v>
      </c>
      <c r="V745" s="125"/>
      <c r="W745" s="125"/>
      <c r="X745" s="125" t="s">
        <v>372</v>
      </c>
      <c r="Y745" s="125" t="s">
        <v>372</v>
      </c>
      <c r="Z745" s="125" t="s">
        <v>372</v>
      </c>
      <c r="AA745" s="125" t="s">
        <v>372</v>
      </c>
      <c r="AB745" s="125" t="s">
        <v>372</v>
      </c>
      <c r="AC745" s="125" t="s">
        <v>372</v>
      </c>
      <c r="AD745" s="125" t="s">
        <v>372</v>
      </c>
      <c r="AE745" s="125" t="s">
        <v>372</v>
      </c>
      <c r="AF745" s="125" t="s">
        <v>372</v>
      </c>
      <c r="AG745" s="125" t="s">
        <v>372</v>
      </c>
      <c r="AH745" s="125"/>
      <c r="AI745" s="475">
        <f>SUM(L745:P745)</f>
        <v>0</v>
      </c>
    </row>
    <row r="746" spans="1:35" ht="12.75" customHeight="1">
      <c r="A746" s="36"/>
      <c r="B746" s="331"/>
      <c r="C746" s="36" t="s">
        <v>1498</v>
      </c>
      <c r="D746" s="2"/>
      <c r="E746" s="370"/>
      <c r="F746" s="402"/>
      <c r="G746" s="403"/>
      <c r="H746" s="403"/>
      <c r="I746" s="403"/>
      <c r="J746" s="403"/>
      <c r="K746" s="403"/>
      <c r="L746" s="368"/>
      <c r="M746" s="109">
        <f>M744/$D$744</f>
        <v>22.035483870967699</v>
      </c>
      <c r="N746" s="109">
        <f>N744/$D$744</f>
        <v>29.914999999999999</v>
      </c>
      <c r="O746" s="109">
        <f>O744/$D$744</f>
        <v>25.264193548387102</v>
      </c>
      <c r="P746" s="109">
        <f>P744/$D$744</f>
        <v>29.75</v>
      </c>
      <c r="Q746" s="51">
        <f>Q744/$D$744</f>
        <v>106.964677419355</v>
      </c>
      <c r="R746" s="533">
        <f>+R744/D744</f>
        <v>0</v>
      </c>
      <c r="S746" s="125"/>
      <c r="T746" s="125"/>
      <c r="U746" s="125"/>
      <c r="V746" s="125"/>
      <c r="W746" s="125"/>
      <c r="X746" s="125"/>
      <c r="Y746" s="125"/>
      <c r="Z746" s="125"/>
      <c r="AA746" s="125"/>
      <c r="AB746" s="125"/>
      <c r="AC746" s="125"/>
      <c r="AD746" s="125"/>
      <c r="AE746" s="125"/>
      <c r="AF746" s="125"/>
      <c r="AG746" s="125"/>
      <c r="AH746" s="125"/>
      <c r="AI746" s="475">
        <f>SUM(L746:P746)</f>
        <v>106.964677419355</v>
      </c>
    </row>
    <row r="747" spans="1:35" ht="12.75" customHeight="1">
      <c r="A747" s="36"/>
      <c r="B747" s="331"/>
      <c r="C747" s="36" t="s">
        <v>1499</v>
      </c>
      <c r="D747" s="337"/>
      <c r="E747" s="364"/>
      <c r="F747" s="126"/>
      <c r="G747" s="364"/>
      <c r="H747" s="364"/>
      <c r="I747" s="364"/>
      <c r="J747" s="364"/>
      <c r="K747" s="364"/>
      <c r="L747" s="364"/>
      <c r="M747" s="407"/>
      <c r="N747" s="407"/>
      <c r="O747" s="407"/>
      <c r="P747" s="407"/>
      <c r="Q747" s="300"/>
      <c r="R747" s="466"/>
      <c r="S747" s="125"/>
      <c r="T747" s="125"/>
      <c r="U747" s="125"/>
      <c r="V747" s="125"/>
      <c r="W747" s="125"/>
      <c r="X747" s="125"/>
      <c r="Y747" s="125"/>
      <c r="Z747" s="125"/>
      <c r="AA747" s="125"/>
      <c r="AB747" s="125"/>
      <c r="AC747" s="125"/>
      <c r="AD747" s="125"/>
      <c r="AE747" s="125"/>
      <c r="AF747" s="125"/>
      <c r="AG747" s="125"/>
      <c r="AH747" s="125"/>
      <c r="AI747" s="126"/>
    </row>
    <row r="748" spans="1:35" ht="12.75" customHeight="1">
      <c r="A748" s="36"/>
      <c r="B748" s="331"/>
      <c r="C748" s="36" t="s">
        <v>1500</v>
      </c>
      <c r="D748" s="337"/>
      <c r="E748" s="407"/>
      <c r="F748" s="300"/>
      <c r="G748" s="407"/>
      <c r="H748" s="407"/>
      <c r="I748" s="407"/>
      <c r="J748" s="407"/>
      <c r="K748" s="407"/>
      <c r="L748" s="407"/>
      <c r="M748" s="407"/>
      <c r="N748" s="407"/>
      <c r="O748" s="407"/>
      <c r="P748" s="407"/>
      <c r="Q748" s="300"/>
      <c r="R748" s="466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  <c r="AC748" s="125"/>
      <c r="AD748" s="125"/>
      <c r="AE748" s="125"/>
      <c r="AF748" s="125"/>
      <c r="AG748" s="125"/>
      <c r="AH748" s="125"/>
      <c r="AI748" s="126"/>
    </row>
    <row r="749" spans="1:35" ht="12.75" customHeight="1">
      <c r="A749" s="222"/>
      <c r="B749" s="350"/>
      <c r="C749" s="222"/>
      <c r="D749" s="343"/>
      <c r="E749" s="344"/>
      <c r="F749" s="171"/>
      <c r="G749" s="344"/>
      <c r="H749" s="344"/>
      <c r="I749" s="344"/>
      <c r="J749" s="344"/>
      <c r="K749" s="344"/>
      <c r="L749" s="344"/>
      <c r="M749" s="344"/>
      <c r="N749" s="344"/>
      <c r="O749" s="344"/>
      <c r="P749" s="344"/>
      <c r="Q749" s="171"/>
      <c r="R749" s="306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125"/>
      <c r="AF749" s="125"/>
      <c r="AG749" s="125"/>
      <c r="AH749" s="125"/>
      <c r="AI749" s="126"/>
    </row>
    <row r="750" spans="1:35" ht="12.75" customHeight="1">
      <c r="A750" s="36" t="s">
        <v>617</v>
      </c>
      <c r="B750" s="331">
        <v>725</v>
      </c>
      <c r="C750" s="285" t="s">
        <v>1501</v>
      </c>
      <c r="D750" s="333">
        <v>1616</v>
      </c>
      <c r="E750" s="334"/>
      <c r="F750" s="125"/>
      <c r="G750" s="168"/>
      <c r="H750" s="168"/>
      <c r="I750" s="168"/>
      <c r="J750" s="168"/>
      <c r="K750" s="169"/>
      <c r="L750" s="169">
        <v>99210.87</v>
      </c>
      <c r="M750" s="364">
        <v>94352.75</v>
      </c>
      <c r="N750" s="364">
        <v>93123.94</v>
      </c>
      <c r="O750" s="364">
        <v>91507.54</v>
      </c>
      <c r="P750" s="364">
        <v>154219.93</v>
      </c>
      <c r="Q750" s="531">
        <f>SUM(E750:P750)</f>
        <v>532415.03</v>
      </c>
      <c r="R750" s="476">
        <v>0</v>
      </c>
      <c r="S750" s="309">
        <f>+R750</f>
        <v>0</v>
      </c>
      <c r="T750" s="125"/>
      <c r="U750" s="125"/>
      <c r="V750" s="125"/>
      <c r="W750" s="125"/>
      <c r="X750" s="125"/>
      <c r="Y750" s="125"/>
      <c r="Z750" s="125"/>
      <c r="AA750" s="125"/>
      <c r="AB750" s="125"/>
      <c r="AC750" s="125"/>
      <c r="AD750" s="125"/>
      <c r="AE750" s="125"/>
      <c r="AF750" s="125"/>
      <c r="AG750" s="125"/>
      <c r="AH750" s="125"/>
      <c r="AI750" s="126"/>
    </row>
    <row r="751" spans="1:35" ht="12.75" customHeight="1">
      <c r="A751" s="36"/>
      <c r="B751" s="331"/>
      <c r="C751" s="36" t="s">
        <v>1502</v>
      </c>
      <c r="D751" s="2"/>
      <c r="E751" s="334"/>
      <c r="F751" s="125"/>
      <c r="G751" s="168"/>
      <c r="H751" s="168"/>
      <c r="I751" s="168"/>
      <c r="J751" s="168"/>
      <c r="K751" s="169"/>
      <c r="L751" s="413" t="s">
        <v>372</v>
      </c>
      <c r="M751" s="412" t="s">
        <v>372</v>
      </c>
      <c r="N751" s="412" t="s">
        <v>372</v>
      </c>
      <c r="O751" s="412" t="s">
        <v>372</v>
      </c>
      <c r="P751" s="407">
        <v>5652.19</v>
      </c>
      <c r="Q751" s="532">
        <f>SUM(E751:P751)</f>
        <v>5652.19</v>
      </c>
      <c r="R751" s="533">
        <f>Q751/5</f>
        <v>1130.4380000000001</v>
      </c>
      <c r="S751" s="125"/>
      <c r="T751" s="309">
        <f>+R751</f>
        <v>1130.4380000000001</v>
      </c>
      <c r="U751" s="221">
        <f>+Q751</f>
        <v>5652.19</v>
      </c>
      <c r="V751" s="125"/>
      <c r="W751" s="125"/>
      <c r="X751" s="125"/>
      <c r="Y751" s="125" t="s">
        <v>372</v>
      </c>
      <c r="Z751" s="125" t="s">
        <v>372</v>
      </c>
      <c r="AA751" s="125" t="s">
        <v>372</v>
      </c>
      <c r="AB751" s="125" t="s">
        <v>372</v>
      </c>
      <c r="AC751" s="125" t="s">
        <v>372</v>
      </c>
      <c r="AD751" s="125" t="s">
        <v>372</v>
      </c>
      <c r="AE751" s="125" t="s">
        <v>372</v>
      </c>
      <c r="AF751" s="125" t="s">
        <v>372</v>
      </c>
      <c r="AG751" s="168">
        <f>P751</f>
        <v>5652.19</v>
      </c>
      <c r="AH751" s="125"/>
      <c r="AI751" s="126"/>
    </row>
    <row r="752" spans="1:35" ht="12.75" customHeight="1">
      <c r="A752" s="36"/>
      <c r="B752" s="331"/>
      <c r="C752" s="36" t="s">
        <v>864</v>
      </c>
      <c r="D752" s="2"/>
      <c r="E752" s="370"/>
      <c r="F752" s="402"/>
      <c r="G752" s="403"/>
      <c r="H752" s="403"/>
      <c r="I752" s="403"/>
      <c r="J752" s="403"/>
      <c r="K752" s="368"/>
      <c r="L752" s="109">
        <f t="shared" ref="L752:Q752" si="89">L750/$D$750</f>
        <v>61.392865099009903</v>
      </c>
      <c r="M752" s="109">
        <f t="shared" si="89"/>
        <v>58.386602722772302</v>
      </c>
      <c r="N752" s="109">
        <f t="shared" si="89"/>
        <v>57.626200495049503</v>
      </c>
      <c r="O752" s="109">
        <f t="shared" si="89"/>
        <v>56.625952970297</v>
      </c>
      <c r="P752" s="109">
        <f t="shared" si="89"/>
        <v>95.433125000000004</v>
      </c>
      <c r="Q752" s="51">
        <f t="shared" si="89"/>
        <v>329.464746287129</v>
      </c>
      <c r="R752" s="533">
        <f>+R750/D750</f>
        <v>0</v>
      </c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  <c r="AC752" s="125"/>
      <c r="AD752" s="125"/>
      <c r="AE752" s="125"/>
      <c r="AF752" s="125"/>
      <c r="AG752" s="125"/>
      <c r="AH752" s="125"/>
      <c r="AI752" s="126"/>
    </row>
    <row r="753" spans="1:35" ht="12.75" customHeight="1">
      <c r="A753" s="36"/>
      <c r="B753" s="331"/>
      <c r="C753" s="36" t="s">
        <v>1503</v>
      </c>
      <c r="D753" s="337"/>
      <c r="E753" s="364"/>
      <c r="F753" s="126"/>
      <c r="G753" s="364"/>
      <c r="H753" s="364"/>
      <c r="I753" s="364"/>
      <c r="J753" s="364"/>
      <c r="K753" s="364"/>
      <c r="L753" s="407"/>
      <c r="M753" s="407"/>
      <c r="N753" s="407"/>
      <c r="O753" s="407"/>
      <c r="P753" s="412" t="s">
        <v>1504</v>
      </c>
      <c r="Q753" s="300"/>
      <c r="R753" s="466"/>
      <c r="S753" s="125"/>
      <c r="T753" s="125"/>
      <c r="U753" s="125"/>
      <c r="V753" s="125"/>
      <c r="W753" s="125"/>
      <c r="X753" s="125"/>
      <c r="Y753" s="125"/>
      <c r="Z753" s="125"/>
      <c r="AA753" s="125"/>
      <c r="AB753" s="125"/>
      <c r="AC753" s="125"/>
      <c r="AD753" s="125"/>
      <c r="AE753" s="125"/>
      <c r="AF753" s="125"/>
      <c r="AG753" s="125"/>
      <c r="AH753" s="125"/>
      <c r="AI753" s="126"/>
    </row>
    <row r="754" spans="1:35" ht="12.75" customHeight="1">
      <c r="A754" s="36"/>
      <c r="B754" s="331"/>
      <c r="C754" s="36" t="s">
        <v>1505</v>
      </c>
      <c r="D754" s="337"/>
      <c r="E754" s="407"/>
      <c r="F754" s="300"/>
      <c r="G754" s="407"/>
      <c r="H754" s="407"/>
      <c r="I754" s="407"/>
      <c r="J754" s="407"/>
      <c r="K754" s="407"/>
      <c r="L754" s="407"/>
      <c r="M754" s="407"/>
      <c r="N754" s="407"/>
      <c r="O754" s="407"/>
      <c r="P754" s="407"/>
      <c r="Q754" s="300"/>
      <c r="R754" s="466"/>
      <c r="S754" s="125"/>
      <c r="T754" s="125"/>
      <c r="U754" s="125"/>
      <c r="V754" s="125"/>
      <c r="W754" s="125"/>
      <c r="X754" s="125"/>
      <c r="Y754" s="125"/>
      <c r="Z754" s="125"/>
      <c r="AA754" s="125"/>
      <c r="AB754" s="125"/>
      <c r="AC754" s="125"/>
      <c r="AD754" s="125"/>
      <c r="AE754" s="125"/>
      <c r="AF754" s="125"/>
      <c r="AG754" s="125"/>
      <c r="AH754" s="125"/>
      <c r="AI754" s="126"/>
    </row>
    <row r="755" spans="1:35" ht="12.75" customHeight="1">
      <c r="A755" s="36"/>
      <c r="B755" s="331"/>
      <c r="C755" s="36" t="s">
        <v>1506</v>
      </c>
      <c r="D755" s="337"/>
      <c r="E755" s="407"/>
      <c r="F755" s="300"/>
      <c r="G755" s="407"/>
      <c r="H755" s="407"/>
      <c r="I755" s="407"/>
      <c r="J755" s="407"/>
      <c r="K755" s="407"/>
      <c r="L755" s="407"/>
      <c r="M755" s="407"/>
      <c r="N755" s="407"/>
      <c r="O755" s="407"/>
      <c r="P755" s="407"/>
      <c r="Q755" s="300"/>
      <c r="R755" s="466"/>
      <c r="S755" s="125"/>
      <c r="T755" s="125"/>
      <c r="U755" s="125"/>
      <c r="V755" s="125"/>
      <c r="W755" s="125"/>
      <c r="X755" s="125"/>
      <c r="Y755" s="125"/>
      <c r="Z755" s="125"/>
      <c r="AA755" s="125"/>
      <c r="AB755" s="125"/>
      <c r="AC755" s="125"/>
      <c r="AD755" s="125"/>
      <c r="AE755" s="125"/>
      <c r="AF755" s="125"/>
      <c r="AG755" s="125"/>
      <c r="AH755" s="125"/>
      <c r="AI755" s="126"/>
    </row>
    <row r="756" spans="1:35" ht="12.75" customHeight="1">
      <c r="A756" s="36"/>
      <c r="B756" s="331"/>
      <c r="C756" s="36" t="s">
        <v>1507</v>
      </c>
      <c r="D756" s="337"/>
      <c r="E756" s="407"/>
      <c r="F756" s="300"/>
      <c r="G756" s="407"/>
      <c r="H756" s="407"/>
      <c r="I756" s="407"/>
      <c r="J756" s="407"/>
      <c r="K756" s="407"/>
      <c r="L756" s="407"/>
      <c r="M756" s="407"/>
      <c r="N756" s="407"/>
      <c r="O756" s="407"/>
      <c r="P756" s="407"/>
      <c r="Q756" s="300"/>
      <c r="R756" s="466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  <c r="AC756" s="125"/>
      <c r="AD756" s="125"/>
      <c r="AE756" s="125"/>
      <c r="AF756" s="125"/>
      <c r="AG756" s="125"/>
      <c r="AH756" s="125"/>
      <c r="AI756" s="126"/>
    </row>
    <row r="757" spans="1:35" ht="12.75" customHeight="1">
      <c r="A757" s="36"/>
      <c r="B757" s="331"/>
      <c r="C757" s="36" t="s">
        <v>864</v>
      </c>
      <c r="D757" s="337"/>
      <c r="E757" s="407"/>
      <c r="F757" s="300"/>
      <c r="G757" s="407"/>
      <c r="H757" s="407"/>
      <c r="I757" s="407"/>
      <c r="J757" s="407"/>
      <c r="K757" s="407"/>
      <c r="L757" s="407"/>
      <c r="M757" s="407"/>
      <c r="N757" s="407"/>
      <c r="O757" s="407"/>
      <c r="P757" s="407"/>
      <c r="Q757" s="300"/>
      <c r="R757" s="466"/>
      <c r="S757" s="125"/>
      <c r="T757" s="125"/>
      <c r="U757" s="125"/>
      <c r="V757" s="125"/>
      <c r="W757" s="125"/>
      <c r="X757" s="125"/>
      <c r="Y757" s="125"/>
      <c r="Z757" s="125"/>
      <c r="AA757" s="125"/>
      <c r="AB757" s="125"/>
      <c r="AC757" s="125"/>
      <c r="AD757" s="125"/>
      <c r="AE757" s="125"/>
      <c r="AF757" s="125"/>
      <c r="AG757" s="125"/>
      <c r="AH757" s="125"/>
      <c r="AI757" s="126"/>
    </row>
    <row r="758" spans="1:35" ht="12.75" customHeight="1">
      <c r="A758" s="36"/>
      <c r="B758" s="331"/>
      <c r="C758" s="36" t="s">
        <v>1508</v>
      </c>
      <c r="D758" s="337"/>
      <c r="E758" s="407"/>
      <c r="F758" s="300"/>
      <c r="G758" s="407"/>
      <c r="H758" s="407"/>
      <c r="I758" s="407"/>
      <c r="J758" s="407"/>
      <c r="K758" s="407"/>
      <c r="L758" s="407"/>
      <c r="M758" s="407"/>
      <c r="N758" s="407"/>
      <c r="O758" s="407"/>
      <c r="P758" s="407"/>
      <c r="Q758" s="300"/>
      <c r="R758" s="466"/>
      <c r="S758" s="125"/>
      <c r="T758" s="125"/>
      <c r="U758" s="125"/>
      <c r="V758" s="125"/>
      <c r="W758" s="125"/>
      <c r="X758" s="125"/>
      <c r="Y758" s="125"/>
      <c r="Z758" s="125"/>
      <c r="AA758" s="125"/>
      <c r="AB758" s="125"/>
      <c r="AC758" s="125"/>
      <c r="AD758" s="125"/>
      <c r="AE758" s="125"/>
      <c r="AF758" s="125"/>
      <c r="AG758" s="125"/>
      <c r="AH758" s="125"/>
      <c r="AI758" s="126"/>
    </row>
    <row r="759" spans="1:35" ht="12.75" customHeight="1">
      <c r="A759" s="36"/>
      <c r="B759" s="331"/>
      <c r="C759" s="36" t="s">
        <v>1509</v>
      </c>
      <c r="D759" s="337"/>
      <c r="E759" s="407"/>
      <c r="F759" s="300"/>
      <c r="G759" s="407"/>
      <c r="H759" s="407"/>
      <c r="I759" s="407"/>
      <c r="J759" s="407"/>
      <c r="K759" s="407"/>
      <c r="L759" s="407"/>
      <c r="M759" s="407"/>
      <c r="N759" s="407"/>
      <c r="O759" s="407"/>
      <c r="P759" s="407"/>
      <c r="Q759" s="300"/>
      <c r="R759" s="466"/>
      <c r="S759" s="125"/>
      <c r="T759" s="125"/>
      <c r="U759" s="125"/>
      <c r="V759" s="125"/>
      <c r="W759" s="125"/>
      <c r="X759" s="125"/>
      <c r="Y759" s="125"/>
      <c r="Z759" s="125"/>
      <c r="AA759" s="125"/>
      <c r="AB759" s="125"/>
      <c r="AC759" s="125"/>
      <c r="AD759" s="125"/>
      <c r="AE759" s="125"/>
      <c r="AF759" s="125"/>
      <c r="AG759" s="125"/>
      <c r="AH759" s="125"/>
      <c r="AI759" s="126"/>
    </row>
    <row r="760" spans="1:35" ht="12.75" customHeight="1">
      <c r="A760" s="36"/>
      <c r="B760" s="331"/>
      <c r="C760" s="36" t="s">
        <v>1510</v>
      </c>
      <c r="D760" s="337"/>
      <c r="E760" s="407"/>
      <c r="F760" s="300"/>
      <c r="G760" s="407"/>
      <c r="H760" s="407"/>
      <c r="I760" s="407"/>
      <c r="J760" s="407"/>
      <c r="K760" s="407"/>
      <c r="L760" s="407"/>
      <c r="M760" s="407"/>
      <c r="N760" s="407"/>
      <c r="O760" s="407"/>
      <c r="P760" s="407"/>
      <c r="Q760" s="300"/>
      <c r="R760" s="466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  <c r="AC760" s="125"/>
      <c r="AD760" s="125"/>
      <c r="AE760" s="125"/>
      <c r="AF760" s="125"/>
      <c r="AG760" s="125"/>
      <c r="AH760" s="125"/>
      <c r="AI760" s="126"/>
    </row>
    <row r="761" spans="1:35" ht="12.75" customHeight="1">
      <c r="A761" s="36"/>
      <c r="B761" s="331"/>
      <c r="C761" s="36" t="s">
        <v>1511</v>
      </c>
      <c r="D761" s="337"/>
      <c r="E761" s="407"/>
      <c r="F761" s="300"/>
      <c r="G761" s="407"/>
      <c r="H761" s="407"/>
      <c r="I761" s="407"/>
      <c r="J761" s="407"/>
      <c r="K761" s="407"/>
      <c r="L761" s="407"/>
      <c r="M761" s="407"/>
      <c r="N761" s="407"/>
      <c r="O761" s="407"/>
      <c r="P761" s="407"/>
      <c r="Q761" s="300"/>
      <c r="R761" s="466"/>
      <c r="S761" s="125"/>
      <c r="T761" s="125"/>
      <c r="U761" s="125"/>
      <c r="V761" s="125"/>
      <c r="W761" s="125"/>
      <c r="X761" s="125"/>
      <c r="Y761" s="125"/>
      <c r="Z761" s="125"/>
      <c r="AA761" s="125"/>
      <c r="AB761" s="125"/>
      <c r="AC761" s="125"/>
      <c r="AD761" s="125"/>
      <c r="AE761" s="125"/>
      <c r="AF761" s="125"/>
      <c r="AG761" s="125"/>
      <c r="AH761" s="125"/>
      <c r="AI761" s="126"/>
    </row>
    <row r="762" spans="1:35" ht="12.75" customHeight="1">
      <c r="A762" s="222"/>
      <c r="B762" s="350"/>
      <c r="C762" s="222"/>
      <c r="D762" s="343"/>
      <c r="E762" s="344"/>
      <c r="F762" s="171"/>
      <c r="G762" s="344"/>
      <c r="H762" s="344"/>
      <c r="I762" s="344"/>
      <c r="J762" s="344"/>
      <c r="K762" s="344"/>
      <c r="L762" s="344"/>
      <c r="M762" s="344"/>
      <c r="N762" s="344"/>
      <c r="O762" s="344"/>
      <c r="P762" s="344"/>
      <c r="Q762" s="171"/>
      <c r="R762" s="306"/>
      <c r="S762" s="125"/>
      <c r="T762" s="125"/>
      <c r="U762" s="125"/>
      <c r="V762" s="125"/>
      <c r="W762" s="125"/>
      <c r="X762" s="125"/>
      <c r="Y762" s="125"/>
      <c r="Z762" s="125"/>
      <c r="AA762" s="125"/>
      <c r="AB762" s="125"/>
      <c r="AC762" s="125"/>
      <c r="AD762" s="125"/>
      <c r="AE762" s="125"/>
      <c r="AF762" s="125"/>
      <c r="AG762" s="125"/>
      <c r="AH762" s="125"/>
      <c r="AI762" s="126"/>
    </row>
    <row r="763" spans="1:35" ht="12.75" customHeight="1">
      <c r="A763" s="36" t="s">
        <v>596</v>
      </c>
      <c r="B763" s="331">
        <v>1070</v>
      </c>
      <c r="C763" s="285" t="s">
        <v>1512</v>
      </c>
      <c r="D763" s="333">
        <v>948</v>
      </c>
      <c r="E763" s="334"/>
      <c r="F763" s="125"/>
      <c r="G763" s="168"/>
      <c r="H763" s="168"/>
      <c r="I763" s="168"/>
      <c r="J763" s="169"/>
      <c r="K763" s="169">
        <v>7409.27</v>
      </c>
      <c r="L763" s="364"/>
      <c r="M763" s="364">
        <v>2184.9499999999998</v>
      </c>
      <c r="N763" s="364">
        <v>19217</v>
      </c>
      <c r="O763" s="364"/>
      <c r="P763" s="364"/>
      <c r="Q763" s="531">
        <f>SUM(E763:P763)</f>
        <v>28811.22</v>
      </c>
      <c r="R763" s="460">
        <v>0</v>
      </c>
      <c r="S763" s="309">
        <f>+R763</f>
        <v>0</v>
      </c>
      <c r="T763" s="125"/>
      <c r="U763" s="125"/>
      <c r="V763" s="125"/>
      <c r="W763" s="125"/>
      <c r="X763" s="125"/>
      <c r="Y763" s="125"/>
      <c r="Z763" s="125"/>
      <c r="AA763" s="125"/>
      <c r="AB763" s="125"/>
      <c r="AC763" s="125"/>
      <c r="AD763" s="125"/>
      <c r="AE763" s="125"/>
      <c r="AF763" s="125"/>
      <c r="AG763" s="125"/>
      <c r="AH763" s="125"/>
      <c r="AI763" s="126"/>
    </row>
    <row r="764" spans="1:35" ht="12.75" customHeight="1">
      <c r="A764" s="36"/>
      <c r="B764" s="331"/>
      <c r="C764" s="36" t="s">
        <v>1513</v>
      </c>
      <c r="D764" s="2"/>
      <c r="E764" s="334"/>
      <c r="F764" s="125"/>
      <c r="G764" s="168"/>
      <c r="H764" s="168"/>
      <c r="I764" s="168"/>
      <c r="J764" s="169"/>
      <c r="K764" s="413" t="s">
        <v>372</v>
      </c>
      <c r="L764" s="407"/>
      <c r="M764" s="412" t="s">
        <v>372</v>
      </c>
      <c r="N764" s="412" t="s">
        <v>372</v>
      </c>
      <c r="O764" s="407"/>
      <c r="P764" s="407"/>
      <c r="Q764" s="532">
        <f>SUM(E764:P764)</f>
        <v>0</v>
      </c>
      <c r="R764" s="533">
        <f>Q764/6</f>
        <v>0</v>
      </c>
      <c r="S764" s="125"/>
      <c r="T764" s="309">
        <f>+R764</f>
        <v>0</v>
      </c>
      <c r="U764" s="221">
        <f>+Q764</f>
        <v>0</v>
      </c>
      <c r="V764" s="125"/>
      <c r="W764" s="125"/>
      <c r="X764" s="125"/>
      <c r="Y764" s="125" t="s">
        <v>372</v>
      </c>
      <c r="Z764" s="125" t="s">
        <v>372</v>
      </c>
      <c r="AA764" s="125" t="s">
        <v>372</v>
      </c>
      <c r="AB764" s="125" t="s">
        <v>372</v>
      </c>
      <c r="AC764" s="125" t="s">
        <v>372</v>
      </c>
      <c r="AD764" s="125" t="s">
        <v>372</v>
      </c>
      <c r="AE764" s="125" t="s">
        <v>372</v>
      </c>
      <c r="AF764" s="125" t="s">
        <v>372</v>
      </c>
      <c r="AG764" s="125" t="s">
        <v>372</v>
      </c>
      <c r="AH764" s="125"/>
      <c r="AI764" s="126"/>
    </row>
    <row r="765" spans="1:35" ht="12.75" customHeight="1">
      <c r="A765" s="36"/>
      <c r="B765" s="331"/>
      <c r="C765" s="36" t="s">
        <v>1514</v>
      </c>
      <c r="D765" s="2"/>
      <c r="E765" s="370"/>
      <c r="F765" s="402"/>
      <c r="G765" s="403"/>
      <c r="H765" s="403"/>
      <c r="I765" s="403"/>
      <c r="J765" s="368"/>
      <c r="K765" s="109">
        <f t="shared" ref="K765:Q765" si="90">K763/$D$763</f>
        <v>7.8156856540084396</v>
      </c>
      <c r="L765" s="109">
        <f t="shared" si="90"/>
        <v>0</v>
      </c>
      <c r="M765" s="109">
        <f t="shared" si="90"/>
        <v>2.30479957805907</v>
      </c>
      <c r="N765" s="109">
        <f t="shared" si="90"/>
        <v>20.271097046413502</v>
      </c>
      <c r="O765" s="109">
        <f t="shared" si="90"/>
        <v>0</v>
      </c>
      <c r="P765" s="109">
        <f t="shared" si="90"/>
        <v>0</v>
      </c>
      <c r="Q765" s="51">
        <f t="shared" si="90"/>
        <v>30.391582278481</v>
      </c>
      <c r="R765" s="533">
        <f>+R763/D763</f>
        <v>0</v>
      </c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125"/>
      <c r="AF765" s="125"/>
      <c r="AG765" s="125"/>
      <c r="AH765" s="125"/>
      <c r="AI765" s="126"/>
    </row>
    <row r="766" spans="1:35" ht="12.75" customHeight="1">
      <c r="A766" s="36"/>
      <c r="B766" s="331"/>
      <c r="C766" s="36" t="s">
        <v>1515</v>
      </c>
      <c r="D766" s="337"/>
      <c r="E766" s="364"/>
      <c r="F766" s="126"/>
      <c r="G766" s="364"/>
      <c r="H766" s="364"/>
      <c r="I766" s="364"/>
      <c r="J766" s="364"/>
      <c r="K766" s="407"/>
      <c r="L766" s="407"/>
      <c r="M766" s="407"/>
      <c r="N766" s="407"/>
      <c r="O766" s="407"/>
      <c r="P766" s="407"/>
      <c r="Q766" s="300"/>
      <c r="R766" s="466"/>
      <c r="S766" s="125"/>
      <c r="T766" s="125"/>
      <c r="U766" s="125"/>
      <c r="V766" s="125"/>
      <c r="W766" s="125"/>
      <c r="X766" s="125"/>
      <c r="Y766" s="125"/>
      <c r="Z766" s="125"/>
      <c r="AA766" s="125"/>
      <c r="AB766" s="125"/>
      <c r="AC766" s="125"/>
      <c r="AD766" s="125"/>
      <c r="AE766" s="125"/>
      <c r="AF766" s="125"/>
      <c r="AG766" s="125"/>
      <c r="AH766" s="125"/>
      <c r="AI766" s="126"/>
    </row>
    <row r="767" spans="1:35" ht="12.75" customHeight="1">
      <c r="A767" s="36"/>
      <c r="B767" s="331"/>
      <c r="C767" s="409" t="s">
        <v>1516</v>
      </c>
      <c r="D767" s="337"/>
      <c r="E767" s="407"/>
      <c r="F767" s="300"/>
      <c r="G767" s="407"/>
      <c r="H767" s="407"/>
      <c r="I767" s="407"/>
      <c r="J767" s="407"/>
      <c r="K767" s="407"/>
      <c r="L767" s="407"/>
      <c r="M767" s="407"/>
      <c r="N767" s="407"/>
      <c r="O767" s="407"/>
      <c r="P767" s="407"/>
      <c r="Q767" s="300"/>
      <c r="R767" s="466"/>
      <c r="S767" s="125"/>
      <c r="T767" s="125"/>
      <c r="U767" s="125"/>
      <c r="V767" s="125"/>
      <c r="W767" s="125"/>
      <c r="X767" s="125"/>
      <c r="Y767" s="125"/>
      <c r="Z767" s="125"/>
      <c r="AA767" s="125"/>
      <c r="AB767" s="125"/>
      <c r="AC767" s="125"/>
      <c r="AD767" s="125"/>
      <c r="AE767" s="125"/>
      <c r="AF767" s="125"/>
      <c r="AG767" s="125"/>
      <c r="AH767" s="125"/>
      <c r="AI767" s="126"/>
    </row>
    <row r="768" spans="1:35" ht="12.75" customHeight="1">
      <c r="A768" s="36"/>
      <c r="B768" s="331"/>
      <c r="C768" s="409" t="s">
        <v>1517</v>
      </c>
      <c r="D768" s="337"/>
      <c r="E768" s="407"/>
      <c r="F768" s="300"/>
      <c r="G768" s="407"/>
      <c r="H768" s="407"/>
      <c r="I768" s="407"/>
      <c r="J768" s="407"/>
      <c r="K768" s="407"/>
      <c r="L768" s="407"/>
      <c r="M768" s="407"/>
      <c r="N768" s="407"/>
      <c r="O768" s="407"/>
      <c r="P768" s="407"/>
      <c r="Q768" s="300"/>
      <c r="R768" s="466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  <c r="AC768" s="125"/>
      <c r="AD768" s="125"/>
      <c r="AE768" s="125"/>
      <c r="AF768" s="125"/>
      <c r="AG768" s="125"/>
      <c r="AH768" s="125"/>
      <c r="AI768" s="126"/>
    </row>
    <row r="769" spans="1:35" ht="12.75" customHeight="1">
      <c r="A769" s="36"/>
      <c r="B769" s="331"/>
      <c r="C769" s="409" t="s">
        <v>1518</v>
      </c>
      <c r="D769" s="337"/>
      <c r="E769" s="407"/>
      <c r="F769" s="300"/>
      <c r="G769" s="407"/>
      <c r="H769" s="407"/>
      <c r="I769" s="407"/>
      <c r="J769" s="407"/>
      <c r="K769" s="407"/>
      <c r="L769" s="407"/>
      <c r="M769" s="407"/>
      <c r="N769" s="407"/>
      <c r="O769" s="407"/>
      <c r="P769" s="407"/>
      <c r="Q769" s="300"/>
      <c r="R769" s="466"/>
      <c r="S769" s="125"/>
      <c r="T769" s="125"/>
      <c r="U769" s="125"/>
      <c r="V769" s="125"/>
      <c r="W769" s="125"/>
      <c r="X769" s="125"/>
      <c r="Y769" s="125"/>
      <c r="Z769" s="125"/>
      <c r="AA769" s="125"/>
      <c r="AB769" s="125"/>
      <c r="AC769" s="125"/>
      <c r="AD769" s="125"/>
      <c r="AE769" s="125"/>
      <c r="AF769" s="125"/>
      <c r="AG769" s="125"/>
      <c r="AH769" s="125"/>
      <c r="AI769" s="126"/>
    </row>
    <row r="770" spans="1:35" ht="12.75" customHeight="1">
      <c r="A770" s="36"/>
      <c r="B770" s="331"/>
      <c r="C770" s="409" t="s">
        <v>1471</v>
      </c>
      <c r="D770" s="337"/>
      <c r="E770" s="340"/>
      <c r="F770" s="95"/>
      <c r="G770" s="340"/>
      <c r="H770" s="340"/>
      <c r="I770" s="340"/>
      <c r="J770" s="340"/>
      <c r="K770" s="340"/>
      <c r="L770" s="340"/>
      <c r="M770" s="340"/>
      <c r="N770" s="340"/>
      <c r="O770" s="407"/>
      <c r="P770" s="407"/>
      <c r="Q770" s="300"/>
      <c r="R770" s="466"/>
      <c r="S770" s="125"/>
      <c r="T770" s="125"/>
      <c r="U770" s="125"/>
      <c r="V770" s="125"/>
      <c r="W770" s="125"/>
      <c r="X770" s="125"/>
      <c r="Y770" s="125"/>
      <c r="Z770" s="125"/>
      <c r="AA770" s="125"/>
      <c r="AB770" s="125"/>
      <c r="AC770" s="125"/>
      <c r="AD770" s="125"/>
      <c r="AE770" s="125"/>
      <c r="AF770" s="125"/>
      <c r="AG770" s="125"/>
      <c r="AH770" s="125"/>
      <c r="AI770" s="126"/>
    </row>
    <row r="771" spans="1:35" ht="12.75" customHeight="1">
      <c r="A771" s="222"/>
      <c r="B771" s="350"/>
      <c r="C771" s="410"/>
      <c r="D771" s="356"/>
      <c r="E771" s="344"/>
      <c r="F771" s="171"/>
      <c r="G771" s="344"/>
      <c r="H771" s="344"/>
      <c r="I771" s="344"/>
      <c r="J771" s="344"/>
      <c r="K771" s="344"/>
      <c r="L771" s="344"/>
      <c r="M771" s="344"/>
      <c r="N771" s="344"/>
      <c r="O771" s="414"/>
      <c r="P771" s="344"/>
      <c r="Q771" s="171"/>
      <c r="R771" s="306"/>
      <c r="S771" s="125"/>
      <c r="T771" s="125"/>
      <c r="U771" s="125"/>
      <c r="V771" s="125"/>
      <c r="W771" s="125"/>
      <c r="X771" s="125"/>
      <c r="Y771" s="125"/>
      <c r="Z771" s="125"/>
      <c r="AA771" s="125"/>
      <c r="AB771" s="125"/>
      <c r="AC771" s="125"/>
      <c r="AD771" s="125"/>
      <c r="AE771" s="125"/>
      <c r="AF771" s="125"/>
      <c r="AG771" s="125"/>
      <c r="AH771" s="125"/>
      <c r="AI771" s="126"/>
    </row>
    <row r="772" spans="1:35" ht="12.75" customHeight="1">
      <c r="A772" s="36" t="s">
        <v>640</v>
      </c>
      <c r="B772" s="331">
        <v>1080</v>
      </c>
      <c r="C772" s="285" t="s">
        <v>1519</v>
      </c>
      <c r="D772" s="333">
        <v>295</v>
      </c>
      <c r="E772" s="334"/>
      <c r="F772" s="125"/>
      <c r="G772" s="168"/>
      <c r="H772" s="168"/>
      <c r="I772" s="168"/>
      <c r="J772" s="168"/>
      <c r="K772" s="168"/>
      <c r="L772" s="168"/>
      <c r="M772" s="168"/>
      <c r="N772" s="169"/>
      <c r="O772" s="169">
        <v>5037.41</v>
      </c>
      <c r="P772" s="364">
        <v>45524.44</v>
      </c>
      <c r="Q772" s="531">
        <f>SUM(E772:P772)</f>
        <v>50561.85</v>
      </c>
      <c r="R772" s="460">
        <v>0</v>
      </c>
      <c r="S772" s="309">
        <f>+R772</f>
        <v>0</v>
      </c>
      <c r="T772" s="125"/>
      <c r="U772" s="125"/>
      <c r="V772" s="125"/>
      <c r="W772" s="125"/>
      <c r="X772" s="125"/>
      <c r="Y772" s="125"/>
      <c r="Z772" s="125"/>
      <c r="AA772" s="125"/>
      <c r="AB772" s="125"/>
      <c r="AC772" s="125"/>
      <c r="AD772" s="125"/>
      <c r="AE772" s="125"/>
      <c r="AF772" s="125"/>
      <c r="AG772" s="125"/>
      <c r="AH772" s="125"/>
      <c r="AI772" s="126"/>
    </row>
    <row r="773" spans="1:35" ht="12.75" customHeight="1">
      <c r="A773" s="36"/>
      <c r="B773" s="331"/>
      <c r="C773" s="36" t="s">
        <v>1520</v>
      </c>
      <c r="D773" s="2"/>
      <c r="E773" s="334"/>
      <c r="F773" s="125"/>
      <c r="G773" s="168"/>
      <c r="H773" s="168"/>
      <c r="I773" s="168"/>
      <c r="J773" s="168"/>
      <c r="K773" s="168"/>
      <c r="L773" s="168"/>
      <c r="M773" s="168"/>
      <c r="N773" s="169"/>
      <c r="O773" s="413" t="s">
        <v>372</v>
      </c>
      <c r="P773" s="412" t="s">
        <v>372</v>
      </c>
      <c r="Q773" s="532">
        <f>SUM(E773:P773)</f>
        <v>0</v>
      </c>
      <c r="R773" s="533">
        <f>Q773/2</f>
        <v>0</v>
      </c>
      <c r="S773" s="125"/>
      <c r="T773" s="309">
        <f>+R773</f>
        <v>0</v>
      </c>
      <c r="U773" s="221">
        <f>+Q773</f>
        <v>0</v>
      </c>
      <c r="V773" s="125"/>
      <c r="W773" s="125"/>
      <c r="X773" s="125"/>
      <c r="Y773" s="125" t="s">
        <v>372</v>
      </c>
      <c r="Z773" s="125" t="s">
        <v>372</v>
      </c>
      <c r="AA773" s="125" t="s">
        <v>372</v>
      </c>
      <c r="AB773" s="125" t="s">
        <v>372</v>
      </c>
      <c r="AC773" s="125" t="s">
        <v>372</v>
      </c>
      <c r="AD773" s="125" t="s">
        <v>372</v>
      </c>
      <c r="AE773" s="125" t="s">
        <v>372</v>
      </c>
      <c r="AF773" s="125" t="s">
        <v>372</v>
      </c>
      <c r="AG773" s="125" t="s">
        <v>372</v>
      </c>
      <c r="AH773" s="125"/>
      <c r="AI773" s="126"/>
    </row>
    <row r="774" spans="1:35" ht="12.75" customHeight="1">
      <c r="A774" s="36"/>
      <c r="B774" s="331"/>
      <c r="C774" s="36" t="s">
        <v>1411</v>
      </c>
      <c r="D774" s="2"/>
      <c r="E774" s="370"/>
      <c r="F774" s="402"/>
      <c r="G774" s="403"/>
      <c r="H774" s="403"/>
      <c r="I774" s="403"/>
      <c r="J774" s="403"/>
      <c r="K774" s="403"/>
      <c r="L774" s="403"/>
      <c r="M774" s="403"/>
      <c r="N774" s="368"/>
      <c r="O774" s="109">
        <f>O772/$D$772</f>
        <v>17.075966101694899</v>
      </c>
      <c r="P774" s="109">
        <f>P772/$D$772</f>
        <v>154.32013559321999</v>
      </c>
      <c r="Q774" s="51">
        <f>Q772/$D$772</f>
        <v>171.39610169491499</v>
      </c>
      <c r="R774" s="533">
        <f>+R772/D772</f>
        <v>0</v>
      </c>
      <c r="S774" s="125"/>
      <c r="T774" s="125"/>
      <c r="U774" s="125"/>
      <c r="V774" s="125"/>
      <c r="W774" s="125"/>
      <c r="X774" s="125"/>
      <c r="Y774" s="125"/>
      <c r="Z774" s="125"/>
      <c r="AA774" s="125"/>
      <c r="AB774" s="125"/>
      <c r="AC774" s="125"/>
      <c r="AD774" s="125"/>
      <c r="AE774" s="125"/>
      <c r="AF774" s="125"/>
      <c r="AG774" s="125"/>
      <c r="AH774" s="125"/>
      <c r="AI774" s="126"/>
    </row>
    <row r="775" spans="1:35" ht="12.75" customHeight="1">
      <c r="A775" s="36"/>
      <c r="B775" s="331"/>
      <c r="C775" s="36" t="s">
        <v>1521</v>
      </c>
      <c r="D775" s="337"/>
      <c r="E775" s="364"/>
      <c r="F775" s="126"/>
      <c r="G775" s="364"/>
      <c r="H775" s="364"/>
      <c r="I775" s="364"/>
      <c r="J775" s="364"/>
      <c r="K775" s="364"/>
      <c r="L775" s="364"/>
      <c r="M775" s="364"/>
      <c r="N775" s="364"/>
      <c r="O775" s="407"/>
      <c r="P775" s="407"/>
      <c r="Q775" s="300"/>
      <c r="R775" s="466"/>
      <c r="S775" s="125"/>
      <c r="T775" s="125"/>
      <c r="U775" s="125"/>
      <c r="V775" s="125"/>
      <c r="W775" s="125"/>
      <c r="X775" s="125"/>
      <c r="Y775" s="125"/>
      <c r="Z775" s="125"/>
      <c r="AA775" s="125"/>
      <c r="AB775" s="125"/>
      <c r="AC775" s="125"/>
      <c r="AD775" s="125"/>
      <c r="AE775" s="125"/>
      <c r="AF775" s="125"/>
      <c r="AG775" s="125"/>
      <c r="AH775" s="125"/>
      <c r="AI775" s="126"/>
    </row>
    <row r="776" spans="1:35" ht="12.75" customHeight="1">
      <c r="A776" s="36"/>
      <c r="B776" s="331"/>
      <c r="C776" s="36" t="s">
        <v>1522</v>
      </c>
      <c r="D776" s="337"/>
      <c r="E776" s="407"/>
      <c r="F776" s="300"/>
      <c r="G776" s="407"/>
      <c r="H776" s="407"/>
      <c r="I776" s="407"/>
      <c r="J776" s="407"/>
      <c r="K776" s="407"/>
      <c r="L776" s="407"/>
      <c r="M776" s="407"/>
      <c r="N776" s="407"/>
      <c r="O776" s="407"/>
      <c r="P776" s="407"/>
      <c r="Q776" s="300"/>
      <c r="R776" s="466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  <c r="AC776" s="125"/>
      <c r="AD776" s="125"/>
      <c r="AE776" s="125"/>
      <c r="AF776" s="125"/>
      <c r="AG776" s="125"/>
      <c r="AH776" s="125"/>
      <c r="AI776" s="126"/>
    </row>
    <row r="777" spans="1:35" ht="12.75" customHeight="1">
      <c r="A777" s="222"/>
      <c r="B777" s="350"/>
      <c r="C777" s="222"/>
      <c r="D777" s="343"/>
      <c r="E777" s="344"/>
      <c r="F777" s="171"/>
      <c r="G777" s="344"/>
      <c r="H777" s="344"/>
      <c r="I777" s="344"/>
      <c r="J777" s="344"/>
      <c r="K777" s="344"/>
      <c r="L777" s="344"/>
      <c r="M777" s="344"/>
      <c r="N777" s="344"/>
      <c r="O777" s="344"/>
      <c r="P777" s="344"/>
      <c r="Q777" s="171"/>
      <c r="R777" s="306"/>
      <c r="S777" s="125"/>
      <c r="T777" s="125"/>
      <c r="U777" s="125"/>
      <c r="V777" s="125"/>
      <c r="W777" s="125"/>
      <c r="X777" s="125"/>
      <c r="Y777" s="125"/>
      <c r="Z777" s="125"/>
      <c r="AA777" s="125"/>
      <c r="AB777" s="125"/>
      <c r="AC777" s="125"/>
      <c r="AD777" s="125"/>
      <c r="AE777" s="125"/>
      <c r="AF777" s="125"/>
      <c r="AG777" s="125"/>
      <c r="AH777" s="125"/>
      <c r="AI777" s="126"/>
    </row>
    <row r="778" spans="1:35" ht="12.75" customHeight="1">
      <c r="A778" s="36" t="s">
        <v>635</v>
      </c>
      <c r="B778" s="331">
        <v>1088</v>
      </c>
      <c r="C778" s="285" t="s">
        <v>1523</v>
      </c>
      <c r="D778" s="333">
        <v>653</v>
      </c>
      <c r="E778" s="334"/>
      <c r="F778" s="125"/>
      <c r="G778" s="168"/>
      <c r="H778" s="168"/>
      <c r="I778" s="168"/>
      <c r="J778" s="168"/>
      <c r="K778" s="168"/>
      <c r="L778" s="168"/>
      <c r="M778" s="168"/>
      <c r="N778" s="169"/>
      <c r="O778" s="169">
        <v>9673.6</v>
      </c>
      <c r="P778" s="364">
        <v>26135</v>
      </c>
      <c r="Q778" s="531">
        <f>SUM(E778:P778)</f>
        <v>35808.6</v>
      </c>
      <c r="R778" s="460">
        <v>0</v>
      </c>
      <c r="S778" s="309">
        <f>+R778</f>
        <v>0</v>
      </c>
      <c r="T778" s="125"/>
      <c r="U778" s="125"/>
      <c r="V778" s="125"/>
      <c r="W778" s="125"/>
      <c r="X778" s="125"/>
      <c r="Y778" s="125"/>
      <c r="Z778" s="125"/>
      <c r="AA778" s="125"/>
      <c r="AB778" s="125"/>
      <c r="AC778" s="125"/>
      <c r="AD778" s="125"/>
      <c r="AE778" s="125"/>
      <c r="AF778" s="125"/>
      <c r="AG778" s="125"/>
      <c r="AH778" s="125"/>
      <c r="AI778" s="126"/>
    </row>
    <row r="779" spans="1:35" ht="12.75" customHeight="1">
      <c r="A779" s="36"/>
      <c r="B779" s="331"/>
      <c r="C779" s="36" t="s">
        <v>1524</v>
      </c>
      <c r="D779" s="2"/>
      <c r="E779" s="334"/>
      <c r="F779" s="125"/>
      <c r="G779" s="168"/>
      <c r="H779" s="168"/>
      <c r="I779" s="168"/>
      <c r="J779" s="168"/>
      <c r="K779" s="168"/>
      <c r="L779" s="168"/>
      <c r="M779" s="168"/>
      <c r="N779" s="169"/>
      <c r="O779" s="413" t="s">
        <v>372</v>
      </c>
      <c r="P779" s="412" t="s">
        <v>372</v>
      </c>
      <c r="Q779" s="532">
        <f>SUM(E779:P779)</f>
        <v>0</v>
      </c>
      <c r="R779" s="533">
        <f>Q779/2</f>
        <v>0</v>
      </c>
      <c r="S779" s="125"/>
      <c r="T779" s="309">
        <f>+R779</f>
        <v>0</v>
      </c>
      <c r="U779" s="221">
        <f>+Q779</f>
        <v>0</v>
      </c>
      <c r="V779" s="125"/>
      <c r="W779" s="125"/>
      <c r="X779" s="125"/>
      <c r="Y779" s="125"/>
      <c r="Z779" s="125" t="s">
        <v>372</v>
      </c>
      <c r="AA779" s="125" t="s">
        <v>372</v>
      </c>
      <c r="AB779" s="125" t="s">
        <v>372</v>
      </c>
      <c r="AC779" s="125" t="s">
        <v>372</v>
      </c>
      <c r="AD779" s="125" t="s">
        <v>372</v>
      </c>
      <c r="AE779" s="125" t="s">
        <v>372</v>
      </c>
      <c r="AF779" s="125" t="s">
        <v>372</v>
      </c>
      <c r="AG779" s="125" t="s">
        <v>372</v>
      </c>
      <c r="AH779" s="125"/>
      <c r="AI779" s="126"/>
    </row>
    <row r="780" spans="1:35" ht="12.75" customHeight="1">
      <c r="A780" s="36"/>
      <c r="B780" s="331"/>
      <c r="C780" s="36" t="s">
        <v>1092</v>
      </c>
      <c r="D780" s="2"/>
      <c r="E780" s="370"/>
      <c r="F780" s="402"/>
      <c r="G780" s="403"/>
      <c r="H780" s="403"/>
      <c r="I780" s="403"/>
      <c r="J780" s="403"/>
      <c r="K780" s="403"/>
      <c r="L780" s="403"/>
      <c r="M780" s="403"/>
      <c r="N780" s="368"/>
      <c r="O780" s="109">
        <f>O778/$D$778</f>
        <v>14.814088820826999</v>
      </c>
      <c r="P780" s="109">
        <f>P778/$D$778</f>
        <v>40.0229709035222</v>
      </c>
      <c r="Q780" s="51">
        <f>Q778/$D$778</f>
        <v>54.837059724349203</v>
      </c>
      <c r="R780" s="533">
        <f>+R778/D778</f>
        <v>0</v>
      </c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125"/>
      <c r="AF780" s="125"/>
      <c r="AG780" s="125"/>
      <c r="AH780" s="125"/>
      <c r="AI780" s="126"/>
    </row>
    <row r="781" spans="1:35" ht="12.75" customHeight="1">
      <c r="A781" s="36"/>
      <c r="B781" s="331"/>
      <c r="C781" s="36" t="s">
        <v>1525</v>
      </c>
      <c r="D781" s="337"/>
      <c r="E781" s="364"/>
      <c r="F781" s="126"/>
      <c r="G781" s="364"/>
      <c r="H781" s="364"/>
      <c r="I781" s="364"/>
      <c r="J781" s="364"/>
      <c r="K781" s="364"/>
      <c r="L781" s="364"/>
      <c r="M781" s="364"/>
      <c r="N781" s="364"/>
      <c r="O781" s="407"/>
      <c r="P781" s="407"/>
      <c r="Q781" s="300"/>
      <c r="R781" s="466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125"/>
      <c r="AF781" s="125"/>
      <c r="AG781" s="125"/>
      <c r="AH781" s="125"/>
      <c r="AI781" s="126"/>
    </row>
    <row r="782" spans="1:35" ht="12.75" customHeight="1">
      <c r="A782" s="36"/>
      <c r="B782" s="331"/>
      <c r="C782" s="36" t="s">
        <v>1522</v>
      </c>
      <c r="D782" s="337"/>
      <c r="E782" s="407"/>
      <c r="F782" s="300"/>
      <c r="G782" s="407"/>
      <c r="H782" s="407"/>
      <c r="I782" s="407"/>
      <c r="J782" s="407"/>
      <c r="K782" s="407"/>
      <c r="L782" s="407"/>
      <c r="M782" s="407"/>
      <c r="N782" s="407"/>
      <c r="O782" s="407"/>
      <c r="P782" s="407"/>
      <c r="Q782" s="300"/>
      <c r="R782" s="466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125"/>
      <c r="AF782" s="125"/>
      <c r="AG782" s="125"/>
      <c r="AH782" s="125"/>
      <c r="AI782" s="126"/>
    </row>
    <row r="783" spans="1:35" ht="12.75" customHeight="1">
      <c r="A783" s="222"/>
      <c r="B783" s="350"/>
      <c r="C783" s="222"/>
      <c r="D783" s="343"/>
      <c r="E783" s="344"/>
      <c r="F783" s="171"/>
      <c r="G783" s="344"/>
      <c r="H783" s="344"/>
      <c r="I783" s="344"/>
      <c r="J783" s="344"/>
      <c r="K783" s="344"/>
      <c r="L783" s="344"/>
      <c r="M783" s="344"/>
      <c r="N783" s="344"/>
      <c r="O783" s="344"/>
      <c r="P783" s="344"/>
      <c r="Q783" s="171"/>
      <c r="R783" s="306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125"/>
      <c r="AF783" s="125"/>
      <c r="AG783" s="125"/>
      <c r="AH783" s="125"/>
      <c r="AI783" s="126"/>
    </row>
    <row r="784" spans="1:35" ht="12.75" customHeight="1">
      <c r="A784" s="36" t="s">
        <v>653</v>
      </c>
      <c r="B784" s="331">
        <v>1090</v>
      </c>
      <c r="C784" s="346" t="s">
        <v>1526</v>
      </c>
      <c r="D784" s="361">
        <v>652</v>
      </c>
      <c r="E784" s="334"/>
      <c r="F784" s="125"/>
      <c r="G784" s="168"/>
      <c r="H784" s="168"/>
      <c r="I784" s="168"/>
      <c r="J784" s="168"/>
      <c r="K784" s="168"/>
      <c r="L784" s="168"/>
      <c r="M784" s="168"/>
      <c r="N784" s="168"/>
      <c r="O784" s="169"/>
      <c r="P784" s="169">
        <v>33862.720000000001</v>
      </c>
      <c r="Q784" s="531">
        <f>SUM(E784:P784)</f>
        <v>33862.720000000001</v>
      </c>
      <c r="R784" s="460">
        <v>0</v>
      </c>
      <c r="S784" s="309">
        <f>+R784</f>
        <v>0</v>
      </c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125"/>
      <c r="AF784" s="125"/>
      <c r="AG784" s="125"/>
      <c r="AH784" s="125"/>
      <c r="AI784" s="126"/>
    </row>
    <row r="785" spans="1:35" ht="12.75" customHeight="1">
      <c r="A785" s="36"/>
      <c r="B785" s="331"/>
      <c r="C785" s="36" t="s">
        <v>1527</v>
      </c>
      <c r="D785" s="2"/>
      <c r="E785" s="334"/>
      <c r="F785" s="125"/>
      <c r="G785" s="168"/>
      <c r="H785" s="168"/>
      <c r="I785" s="168"/>
      <c r="J785" s="168"/>
      <c r="K785" s="168"/>
      <c r="L785" s="168"/>
      <c r="M785" s="168"/>
      <c r="N785" s="168"/>
      <c r="O785" s="169"/>
      <c r="P785" s="411">
        <v>2044.43</v>
      </c>
      <c r="Q785" s="532">
        <f>SUM(E785:P785)</f>
        <v>2044.43</v>
      </c>
      <c r="R785" s="533">
        <f>Q785/1</f>
        <v>2044.43</v>
      </c>
      <c r="S785" s="125"/>
      <c r="T785" s="309">
        <f>+R785</f>
        <v>2044.43</v>
      </c>
      <c r="U785" s="221">
        <f>+Q785</f>
        <v>2044.43</v>
      </c>
      <c r="V785" s="125"/>
      <c r="W785" s="125"/>
      <c r="X785" s="125"/>
      <c r="Y785" s="125"/>
      <c r="Z785" s="125" t="s">
        <v>372</v>
      </c>
      <c r="AA785" s="125" t="s">
        <v>372</v>
      </c>
      <c r="AB785" s="125" t="s">
        <v>372</v>
      </c>
      <c r="AC785" s="125" t="s">
        <v>372</v>
      </c>
      <c r="AD785" s="125" t="s">
        <v>372</v>
      </c>
      <c r="AE785" s="125" t="s">
        <v>372</v>
      </c>
      <c r="AF785" s="125" t="s">
        <v>372</v>
      </c>
      <c r="AG785" s="168">
        <f>P785</f>
        <v>2044.43</v>
      </c>
      <c r="AH785" s="125"/>
      <c r="AI785" s="126"/>
    </row>
    <row r="786" spans="1:35" ht="12.75" customHeight="1">
      <c r="A786" s="36"/>
      <c r="B786" s="331"/>
      <c r="C786" s="36" t="s">
        <v>1092</v>
      </c>
      <c r="D786" s="2"/>
      <c r="E786" s="370"/>
      <c r="F786" s="402"/>
      <c r="G786" s="403"/>
      <c r="H786" s="403"/>
      <c r="I786" s="403"/>
      <c r="J786" s="403"/>
      <c r="K786" s="403"/>
      <c r="L786" s="403"/>
      <c r="M786" s="403"/>
      <c r="N786" s="403"/>
      <c r="O786" s="368"/>
      <c r="P786" s="109">
        <f>P784/$D$784</f>
        <v>51.9366871165644</v>
      </c>
      <c r="Q786" s="51">
        <f>Q784/$D$784</f>
        <v>51.9366871165644</v>
      </c>
      <c r="R786" s="533">
        <f>+R784/D784</f>
        <v>0</v>
      </c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125"/>
      <c r="AF786" s="125"/>
      <c r="AG786" s="125"/>
      <c r="AH786" s="125"/>
      <c r="AI786" s="126"/>
    </row>
    <row r="787" spans="1:35" ht="12.75" customHeight="1">
      <c r="A787" s="36"/>
      <c r="B787" s="331"/>
      <c r="C787" s="36" t="s">
        <v>1528</v>
      </c>
      <c r="D787" s="337"/>
      <c r="E787" s="364"/>
      <c r="F787" s="126"/>
      <c r="G787" s="364"/>
      <c r="H787" s="364"/>
      <c r="I787" s="364"/>
      <c r="J787" s="364"/>
      <c r="K787" s="364"/>
      <c r="L787" s="364"/>
      <c r="M787" s="364"/>
      <c r="N787" s="364"/>
      <c r="O787" s="364"/>
      <c r="P787" s="412" t="s">
        <v>1529</v>
      </c>
      <c r="Q787" s="300"/>
      <c r="R787" s="466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125"/>
      <c r="AF787" s="125"/>
      <c r="AG787" s="125"/>
      <c r="AH787" s="125"/>
      <c r="AI787" s="126"/>
    </row>
    <row r="788" spans="1:35" ht="12.75" customHeight="1">
      <c r="A788" s="36"/>
      <c r="B788" s="331"/>
      <c r="C788" s="36" t="s">
        <v>1530</v>
      </c>
      <c r="D788" s="337"/>
      <c r="E788" s="407"/>
      <c r="F788" s="300"/>
      <c r="G788" s="407"/>
      <c r="H788" s="407"/>
      <c r="I788" s="407"/>
      <c r="J788" s="407"/>
      <c r="K788" s="407"/>
      <c r="L788" s="407"/>
      <c r="M788" s="407"/>
      <c r="N788" s="407"/>
      <c r="O788" s="407"/>
      <c r="P788" s="407" t="s">
        <v>1531</v>
      </c>
      <c r="Q788" s="300"/>
      <c r="R788" s="466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125"/>
      <c r="AF788" s="125"/>
      <c r="AG788" s="125"/>
      <c r="AH788" s="125"/>
      <c r="AI788" s="126"/>
    </row>
    <row r="789" spans="1:35" ht="12.75" customHeight="1">
      <c r="A789" s="222"/>
      <c r="B789" s="350"/>
      <c r="C789" s="222"/>
      <c r="D789" s="343"/>
      <c r="E789" s="344"/>
      <c r="F789" s="171"/>
      <c r="G789" s="344"/>
      <c r="H789" s="344"/>
      <c r="I789" s="344"/>
      <c r="J789" s="344"/>
      <c r="K789" s="344"/>
      <c r="L789" s="344"/>
      <c r="M789" s="344"/>
      <c r="N789" s="344"/>
      <c r="O789" s="344"/>
      <c r="P789" s="344"/>
      <c r="Q789" s="171"/>
      <c r="R789" s="306"/>
      <c r="S789" s="125"/>
      <c r="T789" s="125"/>
      <c r="U789" s="125"/>
      <c r="V789" s="125"/>
      <c r="W789" s="125"/>
      <c r="X789" s="125"/>
      <c r="Y789" s="125"/>
      <c r="Z789" s="125"/>
      <c r="AA789" s="125"/>
      <c r="AB789" s="125"/>
      <c r="AC789" s="125"/>
      <c r="AD789" s="125"/>
      <c r="AE789" s="125"/>
      <c r="AF789" s="125"/>
      <c r="AG789" s="125"/>
      <c r="AH789" s="125"/>
      <c r="AI789" s="126"/>
    </row>
    <row r="790" spans="1:35" ht="12.75" customHeight="1">
      <c r="A790" s="36" t="s">
        <v>632</v>
      </c>
      <c r="B790" s="331">
        <v>1103</v>
      </c>
      <c r="C790" s="408" t="s">
        <v>1532</v>
      </c>
      <c r="D790" s="333">
        <v>2423</v>
      </c>
      <c r="E790" s="334"/>
      <c r="F790" s="125"/>
      <c r="G790" s="168"/>
      <c r="H790" s="168"/>
      <c r="I790" s="168"/>
      <c r="J790" s="168"/>
      <c r="K790" s="168"/>
      <c r="L790" s="168"/>
      <c r="M790" s="168"/>
      <c r="N790" s="168"/>
      <c r="O790" s="169"/>
      <c r="P790" s="169">
        <v>39534.239999999998</v>
      </c>
      <c r="Q790" s="531">
        <f>SUM(E790:P790)</f>
        <v>39534.239999999998</v>
      </c>
      <c r="R790" s="460">
        <v>0</v>
      </c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125"/>
      <c r="AF790" s="125"/>
      <c r="AG790" s="125"/>
      <c r="AH790" s="125"/>
      <c r="AI790" s="126"/>
    </row>
    <row r="791" spans="1:35" ht="12.75" customHeight="1">
      <c r="A791" s="36"/>
      <c r="B791" s="331"/>
      <c r="C791" s="36" t="s">
        <v>1533</v>
      </c>
      <c r="D791" s="2"/>
      <c r="E791" s="334"/>
      <c r="F791" s="125"/>
      <c r="G791" s="168"/>
      <c r="H791" s="168"/>
      <c r="I791" s="168"/>
      <c r="J791" s="168"/>
      <c r="K791" s="168"/>
      <c r="L791" s="168"/>
      <c r="M791" s="168"/>
      <c r="N791" s="168"/>
      <c r="O791" s="169"/>
      <c r="P791" s="369" t="s">
        <v>372</v>
      </c>
      <c r="Q791" s="532">
        <f>SUM(E791:P791)</f>
        <v>0</v>
      </c>
      <c r="R791" s="533">
        <f>Q791/2</f>
        <v>0</v>
      </c>
      <c r="S791" s="125"/>
      <c r="T791" s="125"/>
      <c r="U791" s="125"/>
      <c r="V791" s="125"/>
      <c r="W791" s="125"/>
      <c r="X791" s="125"/>
      <c r="Y791" s="125"/>
      <c r="Z791" s="125"/>
      <c r="AA791" s="125" t="s">
        <v>372</v>
      </c>
      <c r="AB791" s="125" t="s">
        <v>372</v>
      </c>
      <c r="AC791" s="125" t="s">
        <v>372</v>
      </c>
      <c r="AD791" s="125" t="s">
        <v>372</v>
      </c>
      <c r="AE791" s="125" t="s">
        <v>372</v>
      </c>
      <c r="AF791" s="125" t="s">
        <v>372</v>
      </c>
      <c r="AG791" s="125" t="s">
        <v>372</v>
      </c>
      <c r="AH791" s="125"/>
      <c r="AI791" s="126"/>
    </row>
    <row r="792" spans="1:35" ht="12.75" customHeight="1">
      <c r="A792" s="36"/>
      <c r="B792" s="331"/>
      <c r="C792" s="36" t="s">
        <v>1479</v>
      </c>
      <c r="D792" s="2"/>
      <c r="E792" s="334"/>
      <c r="F792" s="125"/>
      <c r="G792" s="168"/>
      <c r="H792" s="168"/>
      <c r="I792" s="168"/>
      <c r="J792" s="168"/>
      <c r="K792" s="168"/>
      <c r="L792" s="168"/>
      <c r="M792" s="168"/>
      <c r="N792" s="168"/>
      <c r="O792" s="38"/>
      <c r="P792" s="415">
        <f>P790/$D$790</f>
        <v>16.316236070986399</v>
      </c>
      <c r="Q792" s="51">
        <f>Q790/$D$790</f>
        <v>16.316236070986399</v>
      </c>
      <c r="R792" s="533">
        <f>+R790/D790</f>
        <v>0</v>
      </c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125"/>
      <c r="AF792" s="125"/>
      <c r="AG792" s="125"/>
      <c r="AH792" s="125"/>
      <c r="AI792" s="126"/>
    </row>
    <row r="793" spans="1:35" ht="12.75" customHeight="1">
      <c r="A793" s="36"/>
      <c r="B793" s="331"/>
      <c r="C793" s="36" t="s">
        <v>1534</v>
      </c>
      <c r="D793" s="2"/>
      <c r="E793" s="276"/>
      <c r="F793" s="406"/>
      <c r="G793" s="276"/>
      <c r="H793" s="276"/>
      <c r="I793" s="276"/>
      <c r="J793" s="276"/>
      <c r="K793" s="276"/>
      <c r="L793" s="276"/>
      <c r="M793" s="276"/>
      <c r="N793" s="276"/>
      <c r="O793" s="210"/>
      <c r="P793" s="211"/>
      <c r="Q793" s="536"/>
      <c r="R793" s="283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125"/>
      <c r="AF793" s="125"/>
      <c r="AG793" s="125"/>
      <c r="AH793" s="125"/>
      <c r="AI793" s="126"/>
    </row>
    <row r="794" spans="1:35" ht="12.75" customHeight="1">
      <c r="A794" s="36"/>
      <c r="B794" s="331"/>
      <c r="C794" s="36" t="s">
        <v>1535</v>
      </c>
      <c r="D794" s="337"/>
      <c r="E794" s="364"/>
      <c r="F794" s="126"/>
      <c r="G794" s="364"/>
      <c r="H794" s="364"/>
      <c r="I794" s="364"/>
      <c r="J794" s="364"/>
      <c r="K794" s="364"/>
      <c r="L794" s="364"/>
      <c r="M794" s="364"/>
      <c r="N794" s="364"/>
      <c r="O794" s="407"/>
      <c r="P794" s="407"/>
      <c r="Q794" s="300"/>
      <c r="R794" s="466"/>
      <c r="S794" s="125"/>
      <c r="T794" s="125"/>
      <c r="U794" s="125"/>
      <c r="V794" s="125"/>
      <c r="W794" s="125"/>
      <c r="X794" s="125"/>
      <c r="Y794" s="125"/>
      <c r="Z794" s="125"/>
      <c r="AA794" s="125"/>
      <c r="AB794" s="125"/>
      <c r="AC794" s="125"/>
      <c r="AD794" s="125"/>
      <c r="AE794" s="125"/>
      <c r="AF794" s="125"/>
      <c r="AG794" s="125"/>
      <c r="AH794" s="125"/>
      <c r="AI794" s="126"/>
    </row>
    <row r="795" spans="1:35" ht="12.75" customHeight="1">
      <c r="A795" s="36"/>
      <c r="B795" s="331"/>
      <c r="C795" s="36" t="s">
        <v>1536</v>
      </c>
      <c r="D795" s="337"/>
      <c r="E795" s="407"/>
      <c r="F795" s="300"/>
      <c r="G795" s="407"/>
      <c r="H795" s="407"/>
      <c r="I795" s="407"/>
      <c r="J795" s="407"/>
      <c r="K795" s="407"/>
      <c r="L795" s="407"/>
      <c r="M795" s="407"/>
      <c r="N795" s="407"/>
      <c r="O795" s="407"/>
      <c r="P795" s="407"/>
      <c r="Q795" s="300"/>
      <c r="R795" s="466"/>
      <c r="S795" s="125"/>
      <c r="T795" s="125"/>
      <c r="U795" s="125"/>
      <c r="V795" s="125"/>
      <c r="W795" s="125"/>
      <c r="X795" s="125"/>
      <c r="Y795" s="125"/>
      <c r="Z795" s="125"/>
      <c r="AA795" s="125"/>
      <c r="AB795" s="125"/>
      <c r="AC795" s="125"/>
      <c r="AD795" s="125"/>
      <c r="AE795" s="125"/>
      <c r="AF795" s="125"/>
      <c r="AG795" s="125"/>
      <c r="AH795" s="125"/>
      <c r="AI795" s="126"/>
    </row>
    <row r="796" spans="1:35" ht="12.75" customHeight="1">
      <c r="A796" s="222"/>
      <c r="B796" s="350"/>
      <c r="C796" s="222"/>
      <c r="D796" s="343"/>
      <c r="E796" s="344"/>
      <c r="F796" s="171"/>
      <c r="G796" s="344"/>
      <c r="H796" s="344"/>
      <c r="I796" s="344"/>
      <c r="J796" s="344"/>
      <c r="K796" s="344"/>
      <c r="L796" s="344"/>
      <c r="M796" s="344"/>
      <c r="N796" s="344"/>
      <c r="O796" s="344"/>
      <c r="P796" s="344"/>
      <c r="Q796" s="171"/>
      <c r="R796" s="306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  <c r="AC796" s="125"/>
      <c r="AD796" s="125"/>
      <c r="AE796" s="125"/>
      <c r="AF796" s="125"/>
      <c r="AG796" s="125"/>
      <c r="AH796" s="125"/>
      <c r="AI796" s="126"/>
    </row>
    <row r="797" spans="1:35" ht="12.75" customHeight="1">
      <c r="A797" s="36" t="s">
        <v>1537</v>
      </c>
      <c r="B797" s="331">
        <v>1115</v>
      </c>
      <c r="C797" s="285" t="s">
        <v>1538</v>
      </c>
      <c r="D797" s="333">
        <v>1401</v>
      </c>
      <c r="E797" s="334"/>
      <c r="F797" s="125"/>
      <c r="G797" s="168"/>
      <c r="H797" s="168"/>
      <c r="I797" s="168"/>
      <c r="J797" s="168"/>
      <c r="K797" s="168"/>
      <c r="L797" s="168"/>
      <c r="M797" s="168"/>
      <c r="N797" s="168"/>
      <c r="O797" s="168"/>
      <c r="P797" s="169"/>
      <c r="Q797" s="531">
        <f>SUM(E797:P797)</f>
        <v>0</v>
      </c>
      <c r="R797" s="460">
        <v>0</v>
      </c>
      <c r="S797" s="125"/>
      <c r="T797" s="125"/>
      <c r="U797" s="125"/>
      <c r="V797" s="125"/>
      <c r="W797" s="125"/>
      <c r="X797" s="125"/>
      <c r="Y797" s="125"/>
      <c r="Z797" s="125"/>
      <c r="AA797" s="125"/>
      <c r="AB797" s="125"/>
      <c r="AC797" s="125"/>
      <c r="AD797" s="125"/>
      <c r="AE797" s="125"/>
      <c r="AF797" s="125"/>
      <c r="AG797" s="125"/>
      <c r="AH797" s="125"/>
      <c r="AI797" s="126"/>
    </row>
    <row r="798" spans="1:35" ht="12.75" customHeight="1">
      <c r="A798" s="36"/>
      <c r="B798" s="331"/>
      <c r="C798" s="36" t="s">
        <v>1539</v>
      </c>
      <c r="D798" s="2"/>
      <c r="E798" s="334"/>
      <c r="F798" s="125"/>
      <c r="G798" s="168"/>
      <c r="H798" s="168"/>
      <c r="I798" s="168"/>
      <c r="J798" s="168"/>
      <c r="K798" s="168"/>
      <c r="L798" s="168"/>
      <c r="M798" s="168"/>
      <c r="N798" s="168"/>
      <c r="O798" s="168"/>
      <c r="P798" s="169"/>
      <c r="Q798" s="532">
        <f>SUM(E798:P798)</f>
        <v>0</v>
      </c>
      <c r="R798" s="533">
        <f>Q798/1</f>
        <v>0</v>
      </c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 t="s">
        <v>372</v>
      </c>
      <c r="AC798" s="125" t="s">
        <v>372</v>
      </c>
      <c r="AD798" s="125" t="s">
        <v>372</v>
      </c>
      <c r="AE798" s="125" t="s">
        <v>372</v>
      </c>
      <c r="AF798" s="125" t="s">
        <v>372</v>
      </c>
      <c r="AG798" s="125" t="s">
        <v>372</v>
      </c>
      <c r="AH798" s="125"/>
      <c r="AI798" s="126"/>
    </row>
    <row r="799" spans="1:35" ht="12.75" customHeight="1">
      <c r="A799" s="36"/>
      <c r="B799" s="331"/>
      <c r="C799" s="36" t="s">
        <v>1540</v>
      </c>
      <c r="D799" s="2"/>
      <c r="E799" s="370"/>
      <c r="F799" s="402"/>
      <c r="G799" s="403"/>
      <c r="H799" s="403"/>
      <c r="I799" s="403"/>
      <c r="J799" s="403"/>
      <c r="K799" s="403"/>
      <c r="L799" s="403"/>
      <c r="M799" s="403"/>
      <c r="N799" s="403"/>
      <c r="O799" s="403"/>
      <c r="P799" s="38"/>
      <c r="Q799" s="234">
        <f>Q797/$D$797</f>
        <v>0</v>
      </c>
      <c r="R799" s="533">
        <f>+R797/D797</f>
        <v>0</v>
      </c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125"/>
      <c r="AF799" s="125"/>
      <c r="AG799" s="125"/>
      <c r="AH799" s="125"/>
      <c r="AI799" s="126"/>
    </row>
    <row r="800" spans="1:35" ht="12.75" customHeight="1">
      <c r="A800" s="36"/>
      <c r="B800" s="331"/>
      <c r="C800" s="36" t="s">
        <v>1541</v>
      </c>
      <c r="D800" s="337"/>
      <c r="E800" s="364"/>
      <c r="F800" s="126"/>
      <c r="G800" s="364"/>
      <c r="H800" s="364"/>
      <c r="I800" s="364"/>
      <c r="J800" s="364"/>
      <c r="K800" s="364"/>
      <c r="L800" s="364"/>
      <c r="M800" s="364"/>
      <c r="N800" s="364"/>
      <c r="O800" s="364"/>
      <c r="P800" s="364"/>
      <c r="Q800" s="300"/>
      <c r="R800" s="466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125"/>
      <c r="AF800" s="125"/>
      <c r="AG800" s="125"/>
      <c r="AH800" s="125"/>
      <c r="AI800" s="126"/>
    </row>
    <row r="801" spans="1:35" ht="12.75" customHeight="1">
      <c r="A801" s="36"/>
      <c r="B801" s="331"/>
      <c r="C801" s="417" t="s">
        <v>1542</v>
      </c>
      <c r="D801" s="337"/>
      <c r="E801" s="407"/>
      <c r="F801" s="300"/>
      <c r="G801" s="407"/>
      <c r="H801" s="407"/>
      <c r="I801" s="407"/>
      <c r="J801" s="407"/>
      <c r="K801" s="407"/>
      <c r="L801" s="407"/>
      <c r="M801" s="407"/>
      <c r="N801" s="407"/>
      <c r="O801" s="407"/>
      <c r="P801" s="407"/>
      <c r="Q801" s="300"/>
      <c r="R801" s="466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125"/>
      <c r="AF801" s="125"/>
      <c r="AG801" s="125"/>
      <c r="AH801" s="125"/>
      <c r="AI801" s="126"/>
    </row>
    <row r="802" spans="1:35" ht="12.75" customHeight="1">
      <c r="A802" s="36"/>
      <c r="B802" s="331"/>
      <c r="C802" s="36" t="s">
        <v>1543</v>
      </c>
      <c r="D802" s="337"/>
      <c r="E802" s="407"/>
      <c r="F802" s="300"/>
      <c r="G802" s="407"/>
      <c r="H802" s="407"/>
      <c r="I802" s="407"/>
      <c r="J802" s="407"/>
      <c r="K802" s="407"/>
      <c r="L802" s="407"/>
      <c r="M802" s="407"/>
      <c r="N802" s="407"/>
      <c r="O802" s="407"/>
      <c r="P802" s="407"/>
      <c r="Q802" s="300"/>
      <c r="R802" s="466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25"/>
      <c r="AE802" s="125"/>
      <c r="AF802" s="125"/>
      <c r="AG802" s="125"/>
      <c r="AH802" s="125"/>
      <c r="AI802" s="126"/>
    </row>
    <row r="803" spans="1:35" ht="12.75" customHeight="1">
      <c r="A803" s="36"/>
      <c r="B803" s="331"/>
      <c r="C803" s="36" t="s">
        <v>1544</v>
      </c>
      <c r="D803" s="337"/>
      <c r="E803" s="407"/>
      <c r="F803" s="300"/>
      <c r="G803" s="407"/>
      <c r="H803" s="407"/>
      <c r="I803" s="407"/>
      <c r="J803" s="407"/>
      <c r="K803" s="407"/>
      <c r="L803" s="407"/>
      <c r="M803" s="407"/>
      <c r="N803" s="407"/>
      <c r="O803" s="407"/>
      <c r="P803" s="407"/>
      <c r="Q803" s="300"/>
      <c r="R803" s="466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25"/>
      <c r="AE803" s="125"/>
      <c r="AF803" s="125"/>
      <c r="AG803" s="125"/>
      <c r="AH803" s="125"/>
      <c r="AI803" s="126"/>
    </row>
    <row r="804" spans="1:35" ht="12.75" customHeight="1">
      <c r="A804" s="36"/>
      <c r="B804" s="331"/>
      <c r="C804" s="36" t="s">
        <v>1545</v>
      </c>
      <c r="D804" s="337"/>
      <c r="E804" s="407"/>
      <c r="F804" s="300"/>
      <c r="G804" s="407"/>
      <c r="H804" s="407"/>
      <c r="I804" s="407"/>
      <c r="J804" s="407"/>
      <c r="K804" s="407"/>
      <c r="L804" s="407"/>
      <c r="M804" s="407"/>
      <c r="N804" s="407"/>
      <c r="O804" s="407"/>
      <c r="P804" s="407"/>
      <c r="Q804" s="300"/>
      <c r="R804" s="466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25"/>
      <c r="AE804" s="125"/>
      <c r="AF804" s="125"/>
      <c r="AG804" s="125"/>
      <c r="AH804" s="125"/>
      <c r="AI804" s="126"/>
    </row>
    <row r="805" spans="1:35" ht="12.75" customHeight="1">
      <c r="A805" s="36"/>
      <c r="B805" s="331"/>
      <c r="C805" s="36" t="s">
        <v>1546</v>
      </c>
      <c r="D805" s="337"/>
      <c r="E805" s="407"/>
      <c r="F805" s="300"/>
      <c r="G805" s="407"/>
      <c r="H805" s="407"/>
      <c r="I805" s="407"/>
      <c r="J805" s="407"/>
      <c r="K805" s="407"/>
      <c r="L805" s="407"/>
      <c r="M805" s="407"/>
      <c r="N805" s="407"/>
      <c r="O805" s="407"/>
      <c r="P805" s="407"/>
      <c r="Q805" s="300"/>
      <c r="R805" s="466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25"/>
      <c r="AE805" s="125"/>
      <c r="AF805" s="125"/>
      <c r="AG805" s="125"/>
      <c r="AH805" s="125"/>
      <c r="AI805" s="126"/>
    </row>
    <row r="806" spans="1:35" ht="12.75" customHeight="1">
      <c r="A806" s="36"/>
      <c r="B806" s="331"/>
      <c r="C806" s="36" t="s">
        <v>1547</v>
      </c>
      <c r="D806" s="337"/>
      <c r="E806" s="407"/>
      <c r="F806" s="300"/>
      <c r="G806" s="407"/>
      <c r="H806" s="407"/>
      <c r="I806" s="407"/>
      <c r="J806" s="407"/>
      <c r="K806" s="407"/>
      <c r="L806" s="407"/>
      <c r="M806" s="407"/>
      <c r="N806" s="407"/>
      <c r="O806" s="407"/>
      <c r="P806" s="407"/>
      <c r="Q806" s="300"/>
      <c r="R806" s="466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25"/>
      <c r="AE806" s="125"/>
      <c r="AF806" s="125"/>
      <c r="AG806" s="125"/>
      <c r="AH806" s="125"/>
      <c r="AI806" s="126"/>
    </row>
    <row r="807" spans="1:35" ht="12.75" customHeight="1">
      <c r="A807" s="222"/>
      <c r="B807" s="350"/>
      <c r="C807" s="222"/>
      <c r="D807" s="343"/>
      <c r="E807" s="344"/>
      <c r="F807" s="171"/>
      <c r="G807" s="344"/>
      <c r="H807" s="344"/>
      <c r="I807" s="344"/>
      <c r="J807" s="344"/>
      <c r="K807" s="344"/>
      <c r="L807" s="344"/>
      <c r="M807" s="344"/>
      <c r="N807" s="344"/>
      <c r="O807" s="344"/>
      <c r="P807" s="344"/>
      <c r="Q807" s="171"/>
      <c r="R807" s="306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25"/>
      <c r="AE807" s="125"/>
      <c r="AF807" s="125"/>
      <c r="AG807" s="125"/>
      <c r="AH807" s="125"/>
      <c r="AI807" s="126"/>
    </row>
    <row r="808" spans="1:35" ht="12.75" customHeight="1">
      <c r="A808" s="36" t="s">
        <v>1548</v>
      </c>
      <c r="B808" s="331">
        <v>1123</v>
      </c>
      <c r="C808" s="285" t="s">
        <v>1549</v>
      </c>
      <c r="D808" s="353">
        <v>4492</v>
      </c>
      <c r="E808" s="399"/>
      <c r="F808" s="400"/>
      <c r="G808" s="418"/>
      <c r="H808" s="418"/>
      <c r="I808" s="418"/>
      <c r="J808" s="418"/>
      <c r="K808" s="418"/>
      <c r="L808" s="418"/>
      <c r="M808" s="418"/>
      <c r="N808" s="418"/>
      <c r="O808" s="418"/>
      <c r="P808" s="169"/>
      <c r="Q808" s="531">
        <f>SUM(E808:P808)</f>
        <v>0</v>
      </c>
      <c r="R808" s="460">
        <v>0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25"/>
      <c r="AE808" s="125"/>
      <c r="AF808" s="125"/>
      <c r="AG808" s="125"/>
      <c r="AH808" s="125"/>
      <c r="AI808" s="126"/>
    </row>
    <row r="809" spans="1:35" ht="12.75" customHeight="1">
      <c r="A809" s="36" t="s">
        <v>1550</v>
      </c>
      <c r="B809" s="331"/>
      <c r="C809" s="36" t="s">
        <v>1551</v>
      </c>
      <c r="D809" s="2"/>
      <c r="E809" s="334"/>
      <c r="F809" s="125"/>
      <c r="G809" s="168"/>
      <c r="H809" s="168"/>
      <c r="I809" s="168"/>
      <c r="J809" s="168"/>
      <c r="K809" s="168"/>
      <c r="L809" s="168"/>
      <c r="M809" s="168"/>
      <c r="N809" s="168"/>
      <c r="O809" s="168"/>
      <c r="P809" s="169"/>
      <c r="Q809" s="532">
        <f>SUM(E809:P809)</f>
        <v>0</v>
      </c>
      <c r="R809" s="533">
        <f>Q809/1</f>
        <v>0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 t="s">
        <v>372</v>
      </c>
      <c r="AD809" s="125" t="s">
        <v>372</v>
      </c>
      <c r="AE809" s="125" t="s">
        <v>372</v>
      </c>
      <c r="AF809" s="125" t="s">
        <v>372</v>
      </c>
      <c r="AG809" s="125" t="s">
        <v>372</v>
      </c>
      <c r="AH809" s="125"/>
      <c r="AI809" s="126"/>
    </row>
    <row r="810" spans="1:35" ht="12.75" customHeight="1">
      <c r="A810" s="36"/>
      <c r="B810" s="331"/>
      <c r="C810" s="36" t="s">
        <v>1552</v>
      </c>
      <c r="D810" s="2"/>
      <c r="E810" s="370"/>
      <c r="F810" s="402"/>
      <c r="G810" s="403"/>
      <c r="H810" s="403"/>
      <c r="I810" s="403"/>
      <c r="J810" s="403"/>
      <c r="K810" s="403"/>
      <c r="L810" s="403"/>
      <c r="M810" s="403"/>
      <c r="N810" s="403"/>
      <c r="O810" s="403"/>
      <c r="P810" s="38"/>
      <c r="Q810" s="234">
        <f>Q808/$D$808</f>
        <v>0</v>
      </c>
      <c r="R810" s="533">
        <f>+R808/D808</f>
        <v>0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25"/>
      <c r="AE810" s="125"/>
      <c r="AF810" s="125"/>
      <c r="AG810" s="125"/>
      <c r="AH810" s="125"/>
      <c r="AI810" s="126"/>
    </row>
    <row r="811" spans="1:35" ht="12.75" customHeight="1">
      <c r="A811" s="36"/>
      <c r="B811" s="331"/>
      <c r="C811" s="36" t="s">
        <v>1553</v>
      </c>
      <c r="D811" s="337"/>
      <c r="E811" s="364"/>
      <c r="F811" s="126"/>
      <c r="G811" s="364"/>
      <c r="H811" s="364"/>
      <c r="I811" s="364"/>
      <c r="J811" s="364"/>
      <c r="K811" s="364"/>
      <c r="L811" s="364"/>
      <c r="M811" s="364"/>
      <c r="N811" s="364"/>
      <c r="O811" s="364"/>
      <c r="P811" s="364"/>
      <c r="Q811" s="300"/>
      <c r="R811" s="466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25"/>
      <c r="AE811" s="125"/>
      <c r="AF811" s="125"/>
      <c r="AG811" s="125"/>
      <c r="AH811" s="125"/>
      <c r="AI811" s="126"/>
    </row>
    <row r="812" spans="1:35" ht="12.75" customHeight="1">
      <c r="A812" s="36"/>
      <c r="B812" s="331"/>
      <c r="C812" s="36" t="s">
        <v>1554</v>
      </c>
      <c r="D812" s="337"/>
      <c r="E812" s="407"/>
      <c r="F812" s="300"/>
      <c r="G812" s="407"/>
      <c r="H812" s="407"/>
      <c r="I812" s="407"/>
      <c r="J812" s="407"/>
      <c r="K812" s="407"/>
      <c r="L812" s="407"/>
      <c r="M812" s="407"/>
      <c r="N812" s="407"/>
      <c r="O812" s="407"/>
      <c r="P812" s="407"/>
      <c r="Q812" s="300"/>
      <c r="R812" s="466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25"/>
      <c r="AE812" s="125"/>
      <c r="AF812" s="125"/>
      <c r="AG812" s="125"/>
      <c r="AH812" s="125"/>
      <c r="AI812" s="126"/>
    </row>
    <row r="813" spans="1:35" ht="12.75" customHeight="1">
      <c r="A813" s="36"/>
      <c r="B813" s="331"/>
      <c r="C813" s="36" t="s">
        <v>1555</v>
      </c>
      <c r="D813" s="337"/>
      <c r="E813" s="407"/>
      <c r="F813" s="300"/>
      <c r="G813" s="407"/>
      <c r="H813" s="407"/>
      <c r="I813" s="407"/>
      <c r="J813" s="407"/>
      <c r="K813" s="407"/>
      <c r="L813" s="407"/>
      <c r="M813" s="407"/>
      <c r="N813" s="407"/>
      <c r="O813" s="407"/>
      <c r="P813" s="407"/>
      <c r="Q813" s="300"/>
      <c r="R813" s="466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25"/>
      <c r="AE813" s="125"/>
      <c r="AF813" s="125"/>
      <c r="AG813" s="125"/>
      <c r="AH813" s="125"/>
      <c r="AI813" s="126"/>
    </row>
    <row r="814" spans="1:35" ht="12.75" customHeight="1">
      <c r="A814" s="36"/>
      <c r="B814" s="331"/>
      <c r="C814" s="36" t="s">
        <v>1556</v>
      </c>
      <c r="D814" s="337"/>
      <c r="E814" s="407"/>
      <c r="F814" s="300"/>
      <c r="G814" s="407"/>
      <c r="H814" s="407"/>
      <c r="I814" s="407"/>
      <c r="J814" s="407"/>
      <c r="K814" s="407"/>
      <c r="L814" s="407"/>
      <c r="M814" s="407"/>
      <c r="N814" s="407"/>
      <c r="O814" s="407"/>
      <c r="P814" s="407"/>
      <c r="Q814" s="300"/>
      <c r="R814" s="466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25"/>
      <c r="AE814" s="125"/>
      <c r="AF814" s="125"/>
      <c r="AG814" s="125"/>
      <c r="AH814" s="125"/>
      <c r="AI814" s="126"/>
    </row>
    <row r="815" spans="1:35" ht="12.75" customHeight="1">
      <c r="A815" s="36"/>
      <c r="B815" s="331"/>
      <c r="C815" s="36" t="s">
        <v>1557</v>
      </c>
      <c r="D815" s="337"/>
      <c r="E815" s="407"/>
      <c r="F815" s="300"/>
      <c r="G815" s="407"/>
      <c r="H815" s="407"/>
      <c r="I815" s="407"/>
      <c r="J815" s="407"/>
      <c r="K815" s="407"/>
      <c r="L815" s="407"/>
      <c r="M815" s="407"/>
      <c r="N815" s="407"/>
      <c r="O815" s="407"/>
      <c r="P815" s="407"/>
      <c r="Q815" s="300"/>
      <c r="R815" s="466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25"/>
      <c r="AE815" s="125"/>
      <c r="AF815" s="125"/>
      <c r="AG815" s="125"/>
      <c r="AH815" s="125"/>
      <c r="AI815" s="126"/>
    </row>
    <row r="816" spans="1:35" ht="12.75" customHeight="1">
      <c r="A816" s="222"/>
      <c r="B816" s="350"/>
      <c r="C816" s="222"/>
      <c r="D816" s="343"/>
      <c r="E816" s="344"/>
      <c r="F816" s="171"/>
      <c r="G816" s="344"/>
      <c r="H816" s="344"/>
      <c r="I816" s="344"/>
      <c r="J816" s="344"/>
      <c r="K816" s="344"/>
      <c r="L816" s="344"/>
      <c r="M816" s="344"/>
      <c r="N816" s="344"/>
      <c r="O816" s="344"/>
      <c r="P816" s="344"/>
      <c r="Q816" s="171"/>
      <c r="R816" s="306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25"/>
      <c r="AE816" s="125"/>
      <c r="AF816" s="125"/>
      <c r="AG816" s="125"/>
      <c r="AH816" s="125"/>
      <c r="AI816" s="126"/>
    </row>
    <row r="817" spans="1:35" ht="12.75" customHeight="1">
      <c r="A817" s="36" t="s">
        <v>642</v>
      </c>
      <c r="B817" s="331">
        <v>1128</v>
      </c>
      <c r="C817" s="408" t="s">
        <v>1558</v>
      </c>
      <c r="D817" s="358">
        <v>681</v>
      </c>
      <c r="E817" s="399"/>
      <c r="F817" s="400"/>
      <c r="G817" s="418"/>
      <c r="H817" s="418"/>
      <c r="I817" s="418"/>
      <c r="J817" s="418"/>
      <c r="K817" s="418"/>
      <c r="L817" s="418"/>
      <c r="M817" s="418"/>
      <c r="N817" s="422"/>
      <c r="O817" s="169">
        <v>17361</v>
      </c>
      <c r="P817" s="364">
        <v>35299.699999999997</v>
      </c>
      <c r="Q817" s="531">
        <f>SUM(E817:P817)</f>
        <v>52660.7</v>
      </c>
      <c r="R817" s="460">
        <v>0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125"/>
      <c r="AE817" s="125"/>
      <c r="AF817" s="125"/>
      <c r="AG817" s="125"/>
      <c r="AH817" s="125"/>
      <c r="AI817" s="126"/>
    </row>
    <row r="818" spans="1:35" ht="12.75" customHeight="1">
      <c r="A818" s="36"/>
      <c r="B818" s="331"/>
      <c r="C818" s="36" t="s">
        <v>1559</v>
      </c>
      <c r="D818" s="2"/>
      <c r="E818" s="334"/>
      <c r="F818" s="125"/>
      <c r="G818" s="168"/>
      <c r="H818" s="168"/>
      <c r="I818" s="168"/>
      <c r="J818" s="168"/>
      <c r="K818" s="168"/>
      <c r="L818" s="168"/>
      <c r="M818" s="168"/>
      <c r="N818" s="169"/>
      <c r="O818" s="413" t="s">
        <v>372</v>
      </c>
      <c r="P818" s="407">
        <v>187.46</v>
      </c>
      <c r="Q818" s="532">
        <f>SUM(E818:P818)</f>
        <v>187.46</v>
      </c>
      <c r="R818" s="533">
        <f>Q818/2</f>
        <v>93.73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 t="s">
        <v>372</v>
      </c>
      <c r="AD818" s="125" t="s">
        <v>372</v>
      </c>
      <c r="AE818" s="125" t="s">
        <v>372</v>
      </c>
      <c r="AF818" s="125" t="s">
        <v>372</v>
      </c>
      <c r="AG818" s="168">
        <f>P818</f>
        <v>187.46</v>
      </c>
      <c r="AH818" s="125"/>
      <c r="AI818" s="126"/>
    </row>
    <row r="819" spans="1:35" ht="12.75" customHeight="1">
      <c r="A819" s="36"/>
      <c r="B819" s="331"/>
      <c r="C819" s="36" t="s">
        <v>678</v>
      </c>
      <c r="D819" s="2"/>
      <c r="E819" s="370"/>
      <c r="F819" s="402"/>
      <c r="G819" s="403"/>
      <c r="H819" s="403"/>
      <c r="I819" s="403"/>
      <c r="J819" s="403"/>
      <c r="K819" s="403"/>
      <c r="L819" s="403"/>
      <c r="M819" s="403"/>
      <c r="N819" s="368"/>
      <c r="O819" s="109">
        <f>O817/$D$817</f>
        <v>25.4933920704846</v>
      </c>
      <c r="P819" s="109">
        <f>P817/$D$817</f>
        <v>51.835095447870799</v>
      </c>
      <c r="Q819" s="51">
        <f>Q817/$D$817</f>
        <v>77.328487518355402</v>
      </c>
      <c r="R819" s="533">
        <f>+R817/D817</f>
        <v>0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125"/>
      <c r="AE819" s="125"/>
      <c r="AF819" s="125"/>
      <c r="AG819" s="125"/>
      <c r="AH819" s="125"/>
      <c r="AI819" s="126"/>
    </row>
    <row r="820" spans="1:35" ht="12.75" customHeight="1">
      <c r="A820" s="36"/>
      <c r="B820" s="331"/>
      <c r="C820" s="36" t="s">
        <v>1560</v>
      </c>
      <c r="D820" s="337"/>
      <c r="E820" s="364"/>
      <c r="F820" s="126"/>
      <c r="G820" s="364"/>
      <c r="H820" s="364"/>
      <c r="I820" s="364"/>
      <c r="J820" s="364"/>
      <c r="K820" s="364"/>
      <c r="L820" s="364"/>
      <c r="M820" s="364"/>
      <c r="N820" s="364"/>
      <c r="O820" s="407"/>
      <c r="P820" s="412" t="s">
        <v>1561</v>
      </c>
      <c r="Q820" s="300"/>
      <c r="R820" s="466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125"/>
      <c r="AE820" s="125"/>
      <c r="AF820" s="125"/>
      <c r="AG820" s="125"/>
      <c r="AH820" s="125"/>
      <c r="AI820" s="126"/>
    </row>
    <row r="821" spans="1:35" ht="12.75" customHeight="1">
      <c r="A821" s="36"/>
      <c r="B821" s="331"/>
      <c r="C821" s="36" t="s">
        <v>1522</v>
      </c>
      <c r="D821" s="337"/>
      <c r="E821" s="407"/>
      <c r="F821" s="300"/>
      <c r="G821" s="407"/>
      <c r="H821" s="407"/>
      <c r="I821" s="407"/>
      <c r="J821" s="407"/>
      <c r="K821" s="407"/>
      <c r="L821" s="407"/>
      <c r="M821" s="407"/>
      <c r="N821" s="407"/>
      <c r="O821" s="407"/>
      <c r="P821" s="407"/>
      <c r="Q821" s="300"/>
      <c r="R821" s="466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125"/>
      <c r="AE821" s="125"/>
      <c r="AF821" s="125"/>
      <c r="AG821" s="125"/>
      <c r="AH821" s="125"/>
      <c r="AI821" s="126"/>
    </row>
    <row r="822" spans="1:35" ht="12.75" customHeight="1">
      <c r="A822" s="222"/>
      <c r="B822" s="350"/>
      <c r="C822" s="222"/>
      <c r="D822" s="343"/>
      <c r="E822" s="344"/>
      <c r="F822" s="171"/>
      <c r="G822" s="344"/>
      <c r="H822" s="344"/>
      <c r="I822" s="344"/>
      <c r="J822" s="344"/>
      <c r="K822" s="344"/>
      <c r="L822" s="344"/>
      <c r="M822" s="344"/>
      <c r="N822" s="344"/>
      <c r="O822" s="344"/>
      <c r="P822" s="344"/>
      <c r="Q822" s="171"/>
      <c r="R822" s="306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125"/>
      <c r="AE822" s="125"/>
      <c r="AF822" s="125"/>
      <c r="AG822" s="125"/>
      <c r="AH822" s="125"/>
      <c r="AI822" s="126"/>
    </row>
    <row r="823" spans="1:35" ht="12.75" customHeight="1">
      <c r="A823" s="36" t="s">
        <v>978</v>
      </c>
      <c r="B823" s="331">
        <v>1132</v>
      </c>
      <c r="C823" s="285" t="s">
        <v>1562</v>
      </c>
      <c r="D823" s="353">
        <v>582</v>
      </c>
      <c r="E823" s="334"/>
      <c r="F823" s="125"/>
      <c r="G823" s="168"/>
      <c r="H823" s="168"/>
      <c r="I823" s="168"/>
      <c r="J823" s="168"/>
      <c r="K823" s="168"/>
      <c r="L823" s="168"/>
      <c r="M823" s="168"/>
      <c r="N823" s="168"/>
      <c r="O823" s="168"/>
      <c r="P823" s="422"/>
      <c r="Q823" s="531">
        <f>SUM(E823:P823)</f>
        <v>0</v>
      </c>
      <c r="R823" s="460">
        <v>0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125"/>
      <c r="AE823" s="125"/>
      <c r="AF823" s="125"/>
      <c r="AG823" s="125"/>
      <c r="AH823" s="125"/>
      <c r="AI823" s="126"/>
    </row>
    <row r="824" spans="1:35" ht="12.75" customHeight="1">
      <c r="A824" s="33" t="s">
        <v>1563</v>
      </c>
      <c r="B824" s="331"/>
      <c r="C824" s="36" t="s">
        <v>1564</v>
      </c>
      <c r="D824" s="2"/>
      <c r="E824" s="334"/>
      <c r="F824" s="125"/>
      <c r="G824" s="168"/>
      <c r="H824" s="168"/>
      <c r="I824" s="168"/>
      <c r="J824" s="168"/>
      <c r="K824" s="168"/>
      <c r="L824" s="168"/>
      <c r="M824" s="168"/>
      <c r="N824" s="168"/>
      <c r="O824" s="168"/>
      <c r="P824" s="169"/>
      <c r="Q824" s="532">
        <f>SUM(E824:P824)</f>
        <v>0</v>
      </c>
      <c r="R824" s="533">
        <f>Q824/2</f>
        <v>0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 t="s">
        <v>372</v>
      </c>
      <c r="AD824" s="125" t="s">
        <v>372</v>
      </c>
      <c r="AE824" s="125" t="s">
        <v>372</v>
      </c>
      <c r="AF824" s="125" t="s">
        <v>372</v>
      </c>
      <c r="AG824" s="125" t="s">
        <v>372</v>
      </c>
      <c r="AH824" s="125"/>
      <c r="AI824" s="126"/>
    </row>
    <row r="825" spans="1:35" ht="12.75" customHeight="1">
      <c r="A825" s="33" t="s">
        <v>1565</v>
      </c>
      <c r="B825" s="331"/>
      <c r="C825" s="36" t="s">
        <v>720</v>
      </c>
      <c r="D825" s="2"/>
      <c r="E825" s="370"/>
      <c r="F825" s="402"/>
      <c r="G825" s="403"/>
      <c r="H825" s="403"/>
      <c r="I825" s="403"/>
      <c r="J825" s="403"/>
      <c r="K825" s="403"/>
      <c r="L825" s="403"/>
      <c r="M825" s="403"/>
      <c r="N825" s="403"/>
      <c r="O825" s="106"/>
      <c r="P825" s="38"/>
      <c r="Q825" s="234">
        <f>Q823/$D$823</f>
        <v>0</v>
      </c>
      <c r="R825" s="533">
        <f>+R823/D823</f>
        <v>0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25"/>
      <c r="AD825" s="125"/>
      <c r="AE825" s="125"/>
      <c r="AF825" s="125"/>
      <c r="AG825" s="125"/>
      <c r="AH825" s="125"/>
      <c r="AI825" s="126"/>
    </row>
    <row r="826" spans="1:35" ht="12.75" customHeight="1">
      <c r="A826" s="33" t="s">
        <v>1566</v>
      </c>
      <c r="B826" s="331"/>
      <c r="C826" s="36" t="s">
        <v>1567</v>
      </c>
      <c r="D826" s="337"/>
      <c r="E826" s="364"/>
      <c r="F826" s="126"/>
      <c r="G826" s="364"/>
      <c r="H826" s="364"/>
      <c r="I826" s="364"/>
      <c r="J826" s="364"/>
      <c r="K826" s="364"/>
      <c r="L826" s="364"/>
      <c r="M826" s="364"/>
      <c r="N826" s="364"/>
      <c r="O826" s="364"/>
      <c r="P826" s="364"/>
      <c r="Q826" s="300"/>
      <c r="R826" s="466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25"/>
      <c r="AD826" s="125"/>
      <c r="AE826" s="125"/>
      <c r="AF826" s="125"/>
      <c r="AG826" s="125"/>
      <c r="AH826" s="125"/>
      <c r="AI826" s="126"/>
    </row>
    <row r="827" spans="1:35" ht="12.75" customHeight="1">
      <c r="A827" s="36"/>
      <c r="B827" s="331"/>
      <c r="C827" s="36" t="s">
        <v>1568</v>
      </c>
      <c r="D827" s="337"/>
      <c r="E827" s="407"/>
      <c r="F827" s="300"/>
      <c r="G827" s="407"/>
      <c r="H827" s="407"/>
      <c r="I827" s="407"/>
      <c r="J827" s="407"/>
      <c r="K827" s="407"/>
      <c r="L827" s="407"/>
      <c r="M827" s="407"/>
      <c r="N827" s="407"/>
      <c r="O827" s="407"/>
      <c r="P827" s="407"/>
      <c r="Q827" s="300"/>
      <c r="R827" s="466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25"/>
      <c r="AD827" s="125"/>
      <c r="AE827" s="125"/>
      <c r="AF827" s="125"/>
      <c r="AG827" s="125"/>
      <c r="AH827" s="125"/>
      <c r="AI827" s="126"/>
    </row>
    <row r="828" spans="1:35" ht="12.75" customHeight="1">
      <c r="A828" s="36"/>
      <c r="B828" s="331"/>
      <c r="C828" s="36" t="s">
        <v>1569</v>
      </c>
      <c r="D828" s="337"/>
      <c r="E828" s="407"/>
      <c r="F828" s="300"/>
      <c r="G828" s="407"/>
      <c r="H828" s="407"/>
      <c r="I828" s="407"/>
      <c r="J828" s="407"/>
      <c r="K828" s="407"/>
      <c r="L828" s="407"/>
      <c r="M828" s="407"/>
      <c r="N828" s="407"/>
      <c r="O828" s="407"/>
      <c r="P828" s="407"/>
      <c r="Q828" s="300"/>
      <c r="R828" s="466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6"/>
    </row>
    <row r="829" spans="1:35" ht="12.75" customHeight="1">
      <c r="A829" s="222"/>
      <c r="B829" s="350"/>
      <c r="C829" s="222"/>
      <c r="D829" s="343"/>
      <c r="E829" s="344"/>
      <c r="F829" s="171"/>
      <c r="G829" s="344"/>
      <c r="H829" s="344"/>
      <c r="I829" s="344"/>
      <c r="J829" s="344"/>
      <c r="K829" s="344"/>
      <c r="L829" s="344"/>
      <c r="M829" s="344"/>
      <c r="N829" s="344"/>
      <c r="O829" s="344"/>
      <c r="P829" s="344"/>
      <c r="Q829" s="171"/>
      <c r="R829" s="306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25"/>
      <c r="AD829" s="125"/>
      <c r="AE829" s="125"/>
      <c r="AF829" s="125"/>
      <c r="AG829" s="125"/>
      <c r="AH829" s="125"/>
      <c r="AI829" s="126"/>
    </row>
    <row r="830" spans="1:35" ht="12.75" customHeight="1">
      <c r="A830" s="36" t="s">
        <v>650</v>
      </c>
      <c r="B830" s="331">
        <v>1139</v>
      </c>
      <c r="C830" s="285" t="s">
        <v>651</v>
      </c>
      <c r="D830" s="419">
        <v>1135.4000000000001</v>
      </c>
      <c r="E830" s="334"/>
      <c r="F830" s="125"/>
      <c r="G830" s="168"/>
      <c r="H830" s="168"/>
      <c r="I830" s="168"/>
      <c r="J830" s="168"/>
      <c r="K830" s="168"/>
      <c r="L830" s="168"/>
      <c r="M830" s="168"/>
      <c r="N830" s="168"/>
      <c r="O830" s="169"/>
      <c r="P830" s="169">
        <v>38570.83</v>
      </c>
      <c r="Q830" s="531">
        <f>SUM(E830:P830)</f>
        <v>38570.83</v>
      </c>
      <c r="R830" s="460">
        <v>0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25"/>
      <c r="AD830" s="125"/>
      <c r="AE830" s="125"/>
      <c r="AF830" s="125"/>
      <c r="AG830" s="125"/>
      <c r="AH830" s="125"/>
      <c r="AI830" s="126"/>
    </row>
    <row r="831" spans="1:35" ht="12.75" customHeight="1">
      <c r="A831" s="36"/>
      <c r="B831" s="331"/>
      <c r="C831" s="36" t="s">
        <v>1570</v>
      </c>
      <c r="D831" s="2"/>
      <c r="E831" s="334"/>
      <c r="F831" s="125"/>
      <c r="G831" s="168"/>
      <c r="H831" s="168"/>
      <c r="I831" s="168"/>
      <c r="J831" s="168"/>
      <c r="K831" s="168"/>
      <c r="L831" s="168"/>
      <c r="M831" s="168"/>
      <c r="N831" s="168"/>
      <c r="O831" s="169"/>
      <c r="P831" s="413" t="s">
        <v>372</v>
      </c>
      <c r="Q831" s="532">
        <f>SUM(E831:P831)</f>
        <v>0</v>
      </c>
      <c r="R831" s="533">
        <f>Q831/1</f>
        <v>0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25" t="s">
        <v>372</v>
      </c>
      <c r="AD831" s="125" t="s">
        <v>372</v>
      </c>
      <c r="AE831" s="125" t="s">
        <v>372</v>
      </c>
      <c r="AF831" s="125" t="s">
        <v>372</v>
      </c>
      <c r="AG831" s="125" t="s">
        <v>372</v>
      </c>
      <c r="AH831" s="125"/>
      <c r="AI831" s="126"/>
    </row>
    <row r="832" spans="1:35" ht="12.75" customHeight="1">
      <c r="A832" s="36"/>
      <c r="B832" s="331"/>
      <c r="C832" s="36" t="s">
        <v>1571</v>
      </c>
      <c r="D832" s="2"/>
      <c r="E832" s="370"/>
      <c r="F832" s="402"/>
      <c r="G832" s="403"/>
      <c r="H832" s="403"/>
      <c r="I832" s="403"/>
      <c r="J832" s="403"/>
      <c r="K832" s="403"/>
      <c r="L832" s="403"/>
      <c r="M832" s="403"/>
      <c r="N832" s="403"/>
      <c r="O832" s="368"/>
      <c r="P832" s="109">
        <f>P830/$D$830</f>
        <v>33.971137924960402</v>
      </c>
      <c r="Q832" s="51">
        <f>Q830/$D$830</f>
        <v>33.971137924960402</v>
      </c>
      <c r="R832" s="533">
        <f>+R830/D830</f>
        <v>0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25"/>
      <c r="AD832" s="125"/>
      <c r="AE832" s="125"/>
      <c r="AF832" s="125"/>
      <c r="AG832" s="125"/>
      <c r="AH832" s="125"/>
      <c r="AI832" s="126"/>
    </row>
    <row r="833" spans="1:35" ht="12.75" customHeight="1">
      <c r="A833" s="36"/>
      <c r="B833" s="331"/>
      <c r="C833" s="36" t="s">
        <v>1572</v>
      </c>
      <c r="D833" s="337"/>
      <c r="E833" s="364"/>
      <c r="F833" s="126"/>
      <c r="G833" s="364"/>
      <c r="H833" s="364"/>
      <c r="I833" s="364"/>
      <c r="J833" s="364"/>
      <c r="K833" s="364"/>
      <c r="L833" s="364"/>
      <c r="M833" s="364"/>
      <c r="N833" s="364"/>
      <c r="O833" s="364"/>
      <c r="P833" s="407"/>
      <c r="Q833" s="300"/>
      <c r="R833" s="466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25"/>
      <c r="AD833" s="125"/>
      <c r="AE833" s="125"/>
      <c r="AF833" s="125"/>
      <c r="AG833" s="125"/>
      <c r="AH833" s="125"/>
      <c r="AI833" s="126"/>
    </row>
    <row r="834" spans="1:35" ht="12.75" customHeight="1">
      <c r="A834" s="36"/>
      <c r="B834" s="331"/>
      <c r="C834" s="36" t="s">
        <v>1573</v>
      </c>
      <c r="D834" s="337"/>
      <c r="E834" s="407"/>
      <c r="F834" s="300"/>
      <c r="G834" s="407"/>
      <c r="H834" s="407"/>
      <c r="I834" s="407"/>
      <c r="J834" s="407"/>
      <c r="K834" s="407"/>
      <c r="L834" s="407"/>
      <c r="M834" s="407"/>
      <c r="N834" s="407"/>
      <c r="O834" s="407"/>
      <c r="P834" s="407"/>
      <c r="Q834" s="300"/>
      <c r="R834" s="466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25"/>
      <c r="AD834" s="125"/>
      <c r="AE834" s="125"/>
      <c r="AF834" s="125"/>
      <c r="AG834" s="125"/>
      <c r="AH834" s="125"/>
      <c r="AI834" s="126"/>
    </row>
    <row r="835" spans="1:35" ht="12.75" customHeight="1">
      <c r="A835" s="36"/>
      <c r="B835" s="331"/>
      <c r="C835" s="36" t="s">
        <v>1574</v>
      </c>
      <c r="D835" s="337"/>
      <c r="E835" s="407"/>
      <c r="F835" s="300"/>
      <c r="G835" s="407"/>
      <c r="H835" s="407"/>
      <c r="I835" s="407"/>
      <c r="J835" s="407"/>
      <c r="K835" s="407"/>
      <c r="L835" s="407"/>
      <c r="M835" s="407"/>
      <c r="N835" s="407"/>
      <c r="O835" s="407"/>
      <c r="P835" s="407"/>
      <c r="Q835" s="300"/>
      <c r="R835" s="466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25"/>
      <c r="AD835" s="125"/>
      <c r="AE835" s="125"/>
      <c r="AF835" s="125"/>
      <c r="AG835" s="125"/>
      <c r="AH835" s="125"/>
      <c r="AI835" s="126"/>
    </row>
    <row r="836" spans="1:35" ht="12.75" customHeight="1">
      <c r="A836" s="222"/>
      <c r="B836" s="350"/>
      <c r="C836" s="222"/>
      <c r="D836" s="343"/>
      <c r="E836" s="344"/>
      <c r="F836" s="171"/>
      <c r="G836" s="344"/>
      <c r="H836" s="344"/>
      <c r="I836" s="344"/>
      <c r="J836" s="344"/>
      <c r="K836" s="344"/>
      <c r="L836" s="344"/>
      <c r="M836" s="344"/>
      <c r="N836" s="344"/>
      <c r="O836" s="344"/>
      <c r="P836" s="344"/>
      <c r="Q836" s="171"/>
      <c r="R836" s="306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25"/>
      <c r="AD836" s="125"/>
      <c r="AE836" s="125"/>
      <c r="AF836" s="125"/>
      <c r="AG836" s="125"/>
      <c r="AH836" s="125"/>
      <c r="AI836" s="126"/>
    </row>
    <row r="837" spans="1:35" ht="12.75" customHeight="1">
      <c r="A837" s="36" t="s">
        <v>442</v>
      </c>
      <c r="B837" s="331">
        <v>1141</v>
      </c>
      <c r="C837" s="285" t="s">
        <v>443</v>
      </c>
      <c r="D837" s="333">
        <v>344</v>
      </c>
      <c r="E837" s="334"/>
      <c r="F837" s="125"/>
      <c r="G837" s="168"/>
      <c r="H837" s="168"/>
      <c r="I837" s="168"/>
      <c r="J837" s="168"/>
      <c r="K837" s="168"/>
      <c r="L837" s="168"/>
      <c r="M837" s="168"/>
      <c r="N837" s="168"/>
      <c r="O837" s="169"/>
      <c r="P837" s="169"/>
      <c r="Q837" s="531">
        <f>SUM(E837:P837)</f>
        <v>0</v>
      </c>
      <c r="R837" s="460">
        <v>0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25"/>
      <c r="AD837" s="125"/>
      <c r="AE837" s="125"/>
      <c r="AF837" s="125"/>
      <c r="AG837" s="125"/>
      <c r="AH837" s="125"/>
      <c r="AI837" s="126"/>
    </row>
    <row r="838" spans="1:35" ht="12.75" customHeight="1">
      <c r="A838" s="36"/>
      <c r="B838" s="331"/>
      <c r="C838" s="36" t="s">
        <v>1575</v>
      </c>
      <c r="D838" s="2"/>
      <c r="E838" s="334"/>
      <c r="F838" s="125"/>
      <c r="G838" s="168"/>
      <c r="H838" s="168"/>
      <c r="I838" s="168"/>
      <c r="J838" s="168"/>
      <c r="K838" s="168"/>
      <c r="L838" s="168"/>
      <c r="M838" s="168"/>
      <c r="N838" s="168"/>
      <c r="O838" s="169"/>
      <c r="P838" s="411"/>
      <c r="Q838" s="532">
        <f>SUM(E838:P838)</f>
        <v>0</v>
      </c>
      <c r="R838" s="533">
        <f>Q838/1</f>
        <v>0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25"/>
      <c r="AD838" s="125" t="s">
        <v>372</v>
      </c>
      <c r="AE838" s="125" t="s">
        <v>372</v>
      </c>
      <c r="AF838" s="125" t="s">
        <v>372</v>
      </c>
      <c r="AG838" s="125" t="s">
        <v>372</v>
      </c>
      <c r="AH838" s="125"/>
      <c r="AI838" s="126"/>
    </row>
    <row r="839" spans="1:35" ht="12.75" customHeight="1">
      <c r="A839" s="36"/>
      <c r="B839" s="331"/>
      <c r="C839" s="36" t="s">
        <v>1411</v>
      </c>
      <c r="D839" s="2"/>
      <c r="E839" s="370"/>
      <c r="F839" s="402"/>
      <c r="G839" s="403"/>
      <c r="H839" s="403"/>
      <c r="I839" s="403"/>
      <c r="J839" s="403"/>
      <c r="K839" s="403"/>
      <c r="L839" s="403"/>
      <c r="M839" s="403"/>
      <c r="N839" s="403"/>
      <c r="O839" s="368"/>
      <c r="P839" s="109">
        <f>P837/$D$837</f>
        <v>0</v>
      </c>
      <c r="Q839" s="51">
        <f>Q837/$D$837</f>
        <v>0</v>
      </c>
      <c r="R839" s="533">
        <f>+R837/D837</f>
        <v>0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25"/>
      <c r="AD839" s="125"/>
      <c r="AE839" s="125"/>
      <c r="AF839" s="125"/>
      <c r="AG839" s="125"/>
      <c r="AH839" s="125"/>
      <c r="AI839" s="126"/>
    </row>
    <row r="840" spans="1:35" ht="12.75" customHeight="1">
      <c r="A840" s="36"/>
      <c r="B840" s="331"/>
      <c r="C840" s="36" t="s">
        <v>1576</v>
      </c>
      <c r="D840" s="337"/>
      <c r="E840" s="364"/>
      <c r="F840" s="126"/>
      <c r="G840" s="364"/>
      <c r="H840" s="364"/>
      <c r="I840" s="364"/>
      <c r="J840" s="364"/>
      <c r="K840" s="364"/>
      <c r="L840" s="364"/>
      <c r="M840" s="364"/>
      <c r="N840" s="364"/>
      <c r="O840" s="364"/>
      <c r="P840" s="407"/>
      <c r="Q840" s="300"/>
      <c r="R840" s="466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25"/>
      <c r="AD840" s="125"/>
      <c r="AE840" s="125"/>
      <c r="AF840" s="125"/>
      <c r="AG840" s="125"/>
      <c r="AH840" s="125"/>
      <c r="AI840" s="126"/>
    </row>
    <row r="841" spans="1:35" ht="12.75" customHeight="1">
      <c r="A841" s="36"/>
      <c r="B841" s="331"/>
      <c r="C841" s="36" t="s">
        <v>1577</v>
      </c>
      <c r="D841" s="337"/>
      <c r="E841" s="407"/>
      <c r="F841" s="300"/>
      <c r="G841" s="407"/>
      <c r="H841" s="407"/>
      <c r="I841" s="407"/>
      <c r="J841" s="407"/>
      <c r="K841" s="407"/>
      <c r="L841" s="407"/>
      <c r="M841" s="407"/>
      <c r="N841" s="407"/>
      <c r="O841" s="407"/>
      <c r="P841" s="407"/>
      <c r="Q841" s="300"/>
      <c r="R841" s="466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25"/>
      <c r="AD841" s="125"/>
      <c r="AE841" s="125"/>
      <c r="AF841" s="125"/>
      <c r="AG841" s="125"/>
      <c r="AH841" s="125"/>
      <c r="AI841" s="126"/>
    </row>
    <row r="842" spans="1:35" ht="12.75" customHeight="1">
      <c r="A842" s="222"/>
      <c r="B842" s="350"/>
      <c r="C842" s="222"/>
      <c r="D842" s="343"/>
      <c r="E842" s="344"/>
      <c r="F842" s="171"/>
      <c r="G842" s="344"/>
      <c r="H842" s="344"/>
      <c r="I842" s="344"/>
      <c r="J842" s="344"/>
      <c r="K842" s="344"/>
      <c r="L842" s="344"/>
      <c r="M842" s="344"/>
      <c r="N842" s="344"/>
      <c r="O842" s="344"/>
      <c r="P842" s="344"/>
      <c r="Q842" s="171"/>
      <c r="R842" s="306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25"/>
      <c r="AD842" s="125"/>
      <c r="AE842" s="125"/>
      <c r="AF842" s="125"/>
      <c r="AG842" s="125"/>
      <c r="AH842" s="125"/>
      <c r="AI842" s="126"/>
    </row>
    <row r="843" spans="1:35" ht="12.75" customHeight="1">
      <c r="A843" s="543" t="s">
        <v>427</v>
      </c>
      <c r="B843" s="331">
        <v>1109</v>
      </c>
      <c r="C843" s="332" t="s">
        <v>1578</v>
      </c>
      <c r="D843" s="353">
        <v>323</v>
      </c>
      <c r="E843" s="168"/>
      <c r="F843" s="125"/>
      <c r="G843" s="168"/>
      <c r="H843" s="168"/>
      <c r="I843" s="168"/>
      <c r="J843" s="168"/>
      <c r="K843" s="168"/>
      <c r="L843" s="168"/>
      <c r="M843" s="168"/>
      <c r="N843" s="339"/>
      <c r="O843" s="339"/>
      <c r="P843" s="339"/>
      <c r="Q843" s="531">
        <f>SUM(E843:P843)</f>
        <v>0</v>
      </c>
      <c r="R843" s="460">
        <v>0</v>
      </c>
      <c r="S843" s="125"/>
      <c r="T843" s="125"/>
      <c r="U843" s="125"/>
      <c r="V843" s="125"/>
      <c r="W843" s="125"/>
      <c r="X843" s="125"/>
      <c r="Y843" s="125"/>
      <c r="Z843" s="125"/>
      <c r="AA843" s="125"/>
      <c r="AB843" s="125"/>
      <c r="AC843" s="125"/>
      <c r="AD843" s="125"/>
      <c r="AE843" s="125"/>
      <c r="AF843" s="125"/>
      <c r="AG843" s="125"/>
      <c r="AH843" s="125"/>
      <c r="AI843" s="126"/>
    </row>
    <row r="844" spans="1:35" ht="12.75" customHeight="1">
      <c r="A844" s="543"/>
      <c r="B844" s="331"/>
      <c r="C844" s="3" t="s">
        <v>1579</v>
      </c>
      <c r="D844" s="2"/>
      <c r="E844" s="168"/>
      <c r="F844" s="125"/>
      <c r="G844" s="168"/>
      <c r="H844" s="168"/>
      <c r="I844" s="168"/>
      <c r="J844" s="168"/>
      <c r="K844" s="168"/>
      <c r="L844" s="168"/>
      <c r="M844" s="168"/>
      <c r="N844" s="340"/>
      <c r="O844" s="340"/>
      <c r="P844" s="340"/>
      <c r="Q844" s="532">
        <f>SUM(E844:P844)</f>
        <v>0</v>
      </c>
      <c r="R844" s="533">
        <f>Q844/3</f>
        <v>0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25"/>
      <c r="AD844" s="125"/>
      <c r="AE844" s="125"/>
      <c r="AF844" s="125"/>
      <c r="AG844" s="125"/>
      <c r="AH844" s="125"/>
      <c r="AI844" s="126"/>
    </row>
    <row r="845" spans="1:35" ht="12.75" customHeight="1">
      <c r="A845" s="543"/>
      <c r="B845" s="331"/>
      <c r="C845" s="3" t="s">
        <v>1580</v>
      </c>
      <c r="D845" s="2"/>
      <c r="E845" s="168"/>
      <c r="F845" s="125"/>
      <c r="G845" s="168"/>
      <c r="H845" s="168"/>
      <c r="I845" s="168"/>
      <c r="J845" s="168"/>
      <c r="K845" s="168"/>
      <c r="L845" s="168"/>
      <c r="M845" s="168"/>
      <c r="N845" s="109">
        <f>N843/$D$843</f>
        <v>0</v>
      </c>
      <c r="O845" s="109">
        <f>O843/$D$843</f>
        <v>0</v>
      </c>
      <c r="P845" s="109">
        <f>P843/$D$843</f>
        <v>0</v>
      </c>
      <c r="Q845" s="51">
        <f>Q843/$D$843</f>
        <v>0</v>
      </c>
      <c r="R845" s="533">
        <f>+R843/D843</f>
        <v>0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125"/>
      <c r="AE845" s="125"/>
      <c r="AF845" s="125"/>
      <c r="AG845" s="125"/>
      <c r="AH845" s="125"/>
      <c r="AI845" s="126"/>
    </row>
    <row r="846" spans="1:35" ht="12.75" customHeight="1">
      <c r="A846" s="543"/>
      <c r="B846" s="331"/>
      <c r="C846" s="3" t="s">
        <v>1581</v>
      </c>
      <c r="D846" s="2"/>
      <c r="E846" s="340"/>
      <c r="F846" s="95"/>
      <c r="G846" s="340"/>
      <c r="H846" s="340"/>
      <c r="I846" s="340"/>
      <c r="J846" s="340"/>
      <c r="K846" s="340"/>
      <c r="L846" s="340"/>
      <c r="M846" s="340"/>
      <c r="N846" s="340"/>
      <c r="O846" s="340"/>
      <c r="P846" s="340"/>
      <c r="Q846" s="95"/>
      <c r="R846" s="310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25"/>
      <c r="AD846" s="125"/>
      <c r="AE846" s="125"/>
      <c r="AF846" s="125"/>
      <c r="AG846" s="125"/>
      <c r="AH846" s="125"/>
      <c r="AI846" s="126"/>
    </row>
    <row r="847" spans="1:35" ht="12.75" customHeight="1">
      <c r="A847" s="544"/>
      <c r="B847" s="350"/>
      <c r="C847" s="359"/>
      <c r="D847" s="356"/>
      <c r="E847" s="344"/>
      <c r="F847" s="171"/>
      <c r="G847" s="344"/>
      <c r="H847" s="344"/>
      <c r="I847" s="344"/>
      <c r="J847" s="344"/>
      <c r="K847" s="344"/>
      <c r="L847" s="344"/>
      <c r="M847" s="344"/>
      <c r="N847" s="344"/>
      <c r="O847" s="344"/>
      <c r="P847" s="344"/>
      <c r="Q847" s="171"/>
      <c r="R847" s="306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25"/>
      <c r="AD847" s="125"/>
      <c r="AE847" s="125"/>
      <c r="AF847" s="125"/>
      <c r="AG847" s="125"/>
      <c r="AH847" s="125"/>
      <c r="AI847" s="126"/>
    </row>
    <row r="848" spans="1:35" ht="12.75" customHeight="1">
      <c r="A848" s="543" t="s">
        <v>445</v>
      </c>
      <c r="B848" s="331">
        <v>1148</v>
      </c>
      <c r="C848" s="285" t="s">
        <v>1582</v>
      </c>
      <c r="D848" s="353">
        <v>491</v>
      </c>
      <c r="E848" s="334"/>
      <c r="F848" s="125"/>
      <c r="G848" s="168"/>
      <c r="H848" s="168"/>
      <c r="I848" s="168"/>
      <c r="J848" s="168"/>
      <c r="K848" s="168"/>
      <c r="L848" s="168"/>
      <c r="M848" s="168"/>
      <c r="N848" s="168"/>
      <c r="O848" s="169"/>
      <c r="P848" s="368">
        <v>30301</v>
      </c>
      <c r="Q848" s="531">
        <f>SUM(E848:P848)</f>
        <v>30301</v>
      </c>
      <c r="R848" s="460">
        <v>0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25"/>
      <c r="AD848" s="125"/>
      <c r="AE848" s="125"/>
      <c r="AF848" s="125"/>
      <c r="AG848" s="125"/>
      <c r="AH848" s="125"/>
      <c r="AI848" s="126"/>
    </row>
    <row r="849" spans="1:35" ht="12.75" customHeight="1">
      <c r="A849" s="624" t="s">
        <v>1583</v>
      </c>
      <c r="B849" s="331"/>
      <c r="C849" s="3" t="s">
        <v>1584</v>
      </c>
      <c r="D849" s="2"/>
      <c r="E849" s="334"/>
      <c r="F849" s="125"/>
      <c r="G849" s="168"/>
      <c r="H849" s="168"/>
      <c r="I849" s="168"/>
      <c r="J849" s="168"/>
      <c r="K849" s="168"/>
      <c r="L849" s="168"/>
      <c r="M849" s="168"/>
      <c r="N849" s="168"/>
      <c r="O849" s="169"/>
      <c r="P849" s="369" t="s">
        <v>372</v>
      </c>
      <c r="Q849" s="532">
        <f>SUM(E849:P849)</f>
        <v>0</v>
      </c>
      <c r="R849" s="533">
        <f>Q849/1</f>
        <v>0</v>
      </c>
      <c r="S849" s="125"/>
      <c r="T849" s="125"/>
      <c r="U849" s="125"/>
      <c r="V849" s="125"/>
      <c r="W849" s="125"/>
      <c r="X849" s="125"/>
      <c r="Y849" s="125"/>
      <c r="Z849" s="125"/>
      <c r="AA849" s="125"/>
      <c r="AB849" s="125"/>
      <c r="AC849" s="125"/>
      <c r="AD849" s="125"/>
      <c r="AE849" s="125"/>
      <c r="AF849" s="125"/>
      <c r="AG849" s="125"/>
      <c r="AH849" s="125"/>
      <c r="AI849" s="126">
        <v>0</v>
      </c>
    </row>
    <row r="850" spans="1:35" ht="12.75" customHeight="1">
      <c r="A850" s="624" t="s">
        <v>1585</v>
      </c>
      <c r="B850" s="331"/>
      <c r="C850" s="3" t="s">
        <v>1411</v>
      </c>
      <c r="D850" s="2"/>
      <c r="E850" s="370"/>
      <c r="F850" s="402"/>
      <c r="G850" s="403"/>
      <c r="H850" s="403"/>
      <c r="I850" s="403"/>
      <c r="J850" s="403"/>
      <c r="K850" s="403"/>
      <c r="L850" s="403"/>
      <c r="M850" s="403"/>
      <c r="N850" s="403"/>
      <c r="O850" s="368"/>
      <c r="P850" s="109">
        <f>P848/$D$848</f>
        <v>61.712830957230103</v>
      </c>
      <c r="Q850" s="51">
        <f>Q848/$D$848</f>
        <v>61.712830957230103</v>
      </c>
      <c r="R850" s="533">
        <f>+R848/D848</f>
        <v>0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25"/>
      <c r="AD850" s="125"/>
      <c r="AE850" s="125"/>
      <c r="AF850" s="125"/>
      <c r="AG850" s="125"/>
      <c r="AH850" s="125"/>
      <c r="AI850" s="126"/>
    </row>
    <row r="851" spans="1:35" ht="12.75" customHeight="1">
      <c r="A851" s="543"/>
      <c r="B851" s="331"/>
      <c r="C851" s="3" t="s">
        <v>1586</v>
      </c>
      <c r="D851" s="2"/>
      <c r="E851" s="339"/>
      <c r="F851" s="243"/>
      <c r="G851" s="339"/>
      <c r="H851" s="339"/>
      <c r="I851" s="339"/>
      <c r="J851" s="339"/>
      <c r="K851" s="339"/>
      <c r="L851" s="339"/>
      <c r="M851" s="339"/>
      <c r="N851" s="339"/>
      <c r="O851" s="339"/>
      <c r="P851" s="340"/>
      <c r="Q851" s="95"/>
      <c r="R851" s="310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25"/>
      <c r="AD851" s="125"/>
      <c r="AE851" s="125"/>
      <c r="AF851" s="125"/>
      <c r="AG851" s="125"/>
      <c r="AH851" s="125"/>
      <c r="AI851" s="126"/>
    </row>
    <row r="852" spans="1:35" ht="12.75" customHeight="1">
      <c r="A852" s="543"/>
      <c r="B852" s="331"/>
      <c r="C852" s="3" t="s">
        <v>1587</v>
      </c>
      <c r="D852" s="2"/>
      <c r="E852" s="340"/>
      <c r="F852" s="95"/>
      <c r="G852" s="340"/>
      <c r="H852" s="340"/>
      <c r="I852" s="340"/>
      <c r="J852" s="340"/>
      <c r="K852" s="340"/>
      <c r="L852" s="340"/>
      <c r="M852" s="340"/>
      <c r="N852" s="340"/>
      <c r="O852" s="340"/>
      <c r="P852" s="340"/>
      <c r="Q852" s="95"/>
      <c r="R852" s="310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25"/>
      <c r="AD852" s="125"/>
      <c r="AE852" s="125"/>
      <c r="AF852" s="125"/>
      <c r="AG852" s="125"/>
      <c r="AH852" s="125"/>
      <c r="AI852" s="126"/>
    </row>
    <row r="853" spans="1:35" ht="12.75" customHeight="1">
      <c r="A853" s="544"/>
      <c r="B853" s="350"/>
      <c r="C853" s="222"/>
      <c r="D853" s="343"/>
      <c r="E853" s="344"/>
      <c r="F853" s="171"/>
      <c r="G853" s="344"/>
      <c r="H853" s="344"/>
      <c r="I853" s="344"/>
      <c r="J853" s="344"/>
      <c r="K853" s="344"/>
      <c r="L853" s="344"/>
      <c r="M853" s="344"/>
      <c r="N853" s="344"/>
      <c r="O853" s="344"/>
      <c r="P853" s="344"/>
      <c r="Q853" s="171"/>
      <c r="R853" s="306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25"/>
      <c r="AD853" s="125"/>
      <c r="AE853" s="125"/>
      <c r="AF853" s="125"/>
      <c r="AG853" s="125"/>
      <c r="AH853" s="125"/>
      <c r="AI853" s="126"/>
    </row>
    <row r="854" spans="1:35" ht="12.75" customHeight="1">
      <c r="A854" s="3"/>
      <c r="B854" s="2"/>
      <c r="C854" s="3"/>
      <c r="D854" s="2"/>
      <c r="E854" s="168"/>
      <c r="F854" s="125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25"/>
      <c r="R854" s="309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25"/>
      <c r="AD854" s="125"/>
      <c r="AE854" s="125"/>
      <c r="AF854" s="125"/>
      <c r="AG854" s="125"/>
      <c r="AH854" s="125"/>
      <c r="AI854" s="126"/>
    </row>
    <row r="855" spans="1:35" ht="12.75" customHeight="1">
      <c r="A855" s="3"/>
      <c r="B855" s="2"/>
      <c r="C855" s="3"/>
      <c r="D855" s="2"/>
      <c r="E855" s="168"/>
      <c r="F855" s="125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25"/>
      <c r="R855" s="309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25"/>
      <c r="AD855" s="125"/>
      <c r="AE855" s="125"/>
      <c r="AF855" s="125"/>
      <c r="AG855" s="125"/>
      <c r="AH855" s="125"/>
      <c r="AI855" s="126"/>
    </row>
    <row r="856" spans="1:35" ht="12.75" customHeight="1">
      <c r="A856" s="425" t="s">
        <v>1588</v>
      </c>
      <c r="B856" s="161"/>
      <c r="C856" s="426"/>
      <c r="D856" s="161"/>
      <c r="E856" s="168"/>
      <c r="F856" s="125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25"/>
      <c r="R856" s="309"/>
      <c r="S856" s="426"/>
      <c r="T856" s="426"/>
      <c r="U856" s="426"/>
      <c r="V856" s="426"/>
      <c r="W856" s="426"/>
      <c r="X856" s="426"/>
      <c r="Y856" s="426"/>
      <c r="Z856" s="426"/>
      <c r="AA856" s="426"/>
      <c r="AB856" s="426"/>
      <c r="AC856" s="426"/>
      <c r="AD856" s="426"/>
      <c r="AE856" s="426"/>
      <c r="AF856" s="426"/>
      <c r="AG856" s="426"/>
      <c r="AH856" s="426"/>
      <c r="AI856" s="553"/>
    </row>
    <row r="857" spans="1:35" ht="12.75" customHeight="1">
      <c r="A857" s="426"/>
      <c r="B857" s="161"/>
      <c r="C857" s="426"/>
      <c r="D857" s="161"/>
      <c r="E857" s="168"/>
      <c r="F857" s="125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25"/>
      <c r="R857" s="309"/>
      <c r="S857" s="426"/>
      <c r="T857" s="426"/>
      <c r="U857" s="426"/>
      <c r="V857" s="426"/>
      <c r="W857" s="426"/>
      <c r="X857" s="426"/>
      <c r="Y857" s="426"/>
      <c r="Z857" s="426"/>
      <c r="AA857" s="426"/>
      <c r="AB857" s="426"/>
      <c r="AC857" s="426"/>
      <c r="AD857" s="426"/>
      <c r="AE857" s="426"/>
      <c r="AF857" s="426"/>
      <c r="AG857" s="426"/>
      <c r="AH857" s="426"/>
      <c r="AI857" s="553"/>
    </row>
    <row r="858" spans="1:35" ht="12.75" customHeight="1">
      <c r="A858" s="426" t="s">
        <v>1589</v>
      </c>
      <c r="B858" s="161"/>
      <c r="C858" s="426"/>
      <c r="D858" s="161"/>
      <c r="E858" s="168"/>
      <c r="F858" s="125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25"/>
      <c r="R858" s="309"/>
      <c r="S858" s="426"/>
      <c r="T858" s="426"/>
      <c r="U858" s="426"/>
      <c r="V858" s="426"/>
      <c r="W858" s="431">
        <f>SUM(W9:W857)</f>
        <v>27531.63</v>
      </c>
      <c r="X858" s="431">
        <f>SUM(X9:X857)</f>
        <v>42346.21</v>
      </c>
      <c r="Y858" s="431">
        <f t="shared" ref="Y858:AG858" si="91">SUM(Y10:Y857)</f>
        <v>33663.040000000001</v>
      </c>
      <c r="Z858" s="431">
        <f t="shared" si="91"/>
        <v>40113.620000000003</v>
      </c>
      <c r="AA858" s="431">
        <f t="shared" si="91"/>
        <v>31388.31</v>
      </c>
      <c r="AB858" s="431">
        <f t="shared" si="91"/>
        <v>31039.39</v>
      </c>
      <c r="AC858" s="431">
        <f t="shared" si="91"/>
        <v>33871.99</v>
      </c>
      <c r="AD858" s="431">
        <f t="shared" si="91"/>
        <v>45355.15</v>
      </c>
      <c r="AE858" s="431">
        <f t="shared" si="91"/>
        <v>65720.039999999994</v>
      </c>
      <c r="AF858" s="431">
        <f t="shared" si="91"/>
        <v>34700.5</v>
      </c>
      <c r="AG858" s="431">
        <f t="shared" si="91"/>
        <v>111949.35</v>
      </c>
      <c r="AH858" s="426"/>
      <c r="AI858" s="553"/>
    </row>
    <row r="859" spans="1:35" ht="12.75" customHeight="1">
      <c r="A859" s="426" t="s">
        <v>1590</v>
      </c>
      <c r="B859" s="161"/>
      <c r="C859" s="426"/>
      <c r="D859" s="161"/>
      <c r="E859" s="168"/>
      <c r="F859" s="125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25"/>
      <c r="R859" s="309"/>
      <c r="S859" s="426"/>
      <c r="T859" s="426"/>
      <c r="U859" s="426"/>
      <c r="V859" s="426"/>
      <c r="W859" s="426"/>
      <c r="X859" s="426"/>
      <c r="Y859" s="426"/>
      <c r="Z859" s="426"/>
      <c r="AA859" s="426"/>
      <c r="AB859" s="426"/>
      <c r="AC859" s="426"/>
      <c r="AD859" s="426"/>
      <c r="AE859" s="426"/>
      <c r="AF859" s="426"/>
      <c r="AG859" s="426"/>
      <c r="AH859" s="426"/>
      <c r="AI859" s="553"/>
    </row>
    <row r="860" spans="1:35" ht="12.75" customHeight="1">
      <c r="A860" s="426" t="s">
        <v>1591</v>
      </c>
      <c r="B860" s="161"/>
      <c r="C860" s="426"/>
      <c r="D860" s="161"/>
      <c r="E860" s="168"/>
      <c r="F860" s="125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25"/>
      <c r="R860" s="309"/>
      <c r="S860" s="426"/>
      <c r="T860" s="426"/>
      <c r="U860" s="426"/>
      <c r="V860" s="426"/>
      <c r="W860" s="426"/>
      <c r="X860" s="426"/>
      <c r="Y860" s="426"/>
      <c r="Z860" s="426"/>
      <c r="AA860" s="426"/>
      <c r="AB860" s="426"/>
      <c r="AC860" s="426"/>
      <c r="AD860" s="426"/>
      <c r="AE860" s="426"/>
      <c r="AF860" s="426"/>
      <c r="AG860" s="426"/>
      <c r="AH860" s="426"/>
      <c r="AI860" s="553"/>
    </row>
    <row r="861" spans="1:35" ht="12.75" customHeight="1">
      <c r="A861" s="426"/>
      <c r="B861" s="161"/>
      <c r="C861" s="426"/>
      <c r="D861" s="161"/>
      <c r="E861" s="168"/>
      <c r="F861" s="125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25"/>
      <c r="R861" s="309"/>
      <c r="S861" s="426"/>
      <c r="T861" s="426"/>
      <c r="U861" s="426"/>
      <c r="V861" s="426"/>
      <c r="W861" s="426"/>
      <c r="X861" s="426"/>
      <c r="Y861" s="426"/>
      <c r="Z861" s="426"/>
      <c r="AA861" s="426"/>
      <c r="AB861" s="426"/>
      <c r="AC861" s="426"/>
      <c r="AD861" s="426"/>
      <c r="AE861" s="426"/>
      <c r="AF861" s="426"/>
      <c r="AG861" s="426"/>
      <c r="AH861" s="426"/>
      <c r="AI861" s="553"/>
    </row>
    <row r="862" spans="1:35" ht="12.75" customHeight="1">
      <c r="A862" s="425" t="s">
        <v>1592</v>
      </c>
      <c r="B862" s="155"/>
      <c r="C862" s="428"/>
      <c r="D862" s="15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309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25"/>
      <c r="AD862" s="125"/>
      <c r="AE862" s="125"/>
      <c r="AF862" s="125"/>
      <c r="AG862" s="125"/>
      <c r="AH862" s="125"/>
      <c r="AI862" s="126"/>
    </row>
    <row r="863" spans="1:35" ht="12.75" customHeight="1">
      <c r="A863" s="426" t="s">
        <v>1593</v>
      </c>
      <c r="B863" s="155"/>
      <c r="C863" s="429" t="s">
        <v>656</v>
      </c>
      <c r="D863" s="155"/>
      <c r="E863" s="125"/>
      <c r="F863" s="125" t="s">
        <v>1594</v>
      </c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309"/>
      <c r="T863" s="309">
        <f>SUM(T10:T862)</f>
        <v>46604.889510822497</v>
      </c>
      <c r="U863" s="309">
        <f>SUM(U10:U862)</f>
        <v>424751.85071929602</v>
      </c>
      <c r="V863" s="125"/>
      <c r="W863" s="125"/>
      <c r="X863" s="125"/>
      <c r="Y863" s="125"/>
      <c r="Z863" s="125"/>
      <c r="AA863" s="125"/>
      <c r="AB863" s="125"/>
      <c r="AC863" s="125"/>
      <c r="AD863" s="125"/>
      <c r="AE863" s="125"/>
      <c r="AF863" s="125"/>
      <c r="AG863" s="125"/>
      <c r="AH863" s="125"/>
      <c r="AI863" s="126"/>
    </row>
    <row r="864" spans="1:35" ht="12.75" customHeight="1">
      <c r="A864" s="125"/>
      <c r="B864" s="155"/>
      <c r="C864" s="125"/>
      <c r="D864" s="15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25"/>
      <c r="AD864" s="125"/>
      <c r="AE864" s="125"/>
      <c r="AF864" s="125"/>
      <c r="AG864" s="125"/>
      <c r="AH864" s="125"/>
      <c r="AI864" s="126"/>
    </row>
    <row r="865" spans="1:35" ht="12.75" customHeight="1">
      <c r="A865" s="125"/>
      <c r="B865" s="161" t="s">
        <v>1595</v>
      </c>
      <c r="C865" s="426" t="s">
        <v>1596</v>
      </c>
      <c r="D865" s="155"/>
      <c r="E865" s="125"/>
      <c r="F865" s="125" t="s">
        <v>1597</v>
      </c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25"/>
      <c r="AD865" s="125"/>
      <c r="AE865" s="125"/>
      <c r="AF865" s="125"/>
      <c r="AG865" s="125"/>
      <c r="AH865" s="125"/>
      <c r="AI865" s="126"/>
    </row>
    <row r="866" spans="1:35" ht="12.75" customHeight="1">
      <c r="A866" s="125"/>
      <c r="B866" s="161"/>
      <c r="C866" s="426" t="s">
        <v>1598</v>
      </c>
      <c r="D866" s="15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125"/>
      <c r="AE866" s="125"/>
      <c r="AF866" s="125"/>
      <c r="AG866" s="125"/>
      <c r="AH866" s="125"/>
      <c r="AI866" s="126"/>
    </row>
    <row r="867" spans="1:35" ht="12.75" customHeight="1">
      <c r="A867" s="125"/>
      <c r="B867" s="161"/>
      <c r="C867" s="426" t="s">
        <v>1599</v>
      </c>
      <c r="D867" s="155"/>
      <c r="E867" s="125"/>
      <c r="F867" s="125" t="s">
        <v>1600</v>
      </c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25"/>
      <c r="AD867" s="125"/>
      <c r="AE867" s="125"/>
      <c r="AF867" s="125"/>
      <c r="AG867" s="125"/>
      <c r="AH867" s="125"/>
      <c r="AI867" s="126"/>
    </row>
    <row r="868" spans="1:35" ht="12.75" customHeight="1">
      <c r="A868" s="125"/>
      <c r="B868" s="155"/>
      <c r="C868" s="125"/>
      <c r="D868" s="15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25"/>
      <c r="AD868" s="125"/>
      <c r="AE868" s="125"/>
      <c r="AF868" s="125"/>
      <c r="AG868" s="125"/>
      <c r="AH868" s="125"/>
      <c r="AI868" s="126"/>
    </row>
    <row r="869" spans="1:35" ht="12.75" customHeight="1">
      <c r="A869" s="125"/>
      <c r="B869" s="155"/>
      <c r="C869" s="426"/>
      <c r="D869" s="155"/>
      <c r="E869" s="125"/>
      <c r="F869" s="125" t="s">
        <v>1601</v>
      </c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25"/>
      <c r="AD869" s="125"/>
      <c r="AE869" s="125"/>
      <c r="AF869" s="125"/>
      <c r="AG869" s="125"/>
      <c r="AH869" s="125"/>
      <c r="AI869" s="126"/>
    </row>
    <row r="870" spans="1:35" ht="12.75" customHeight="1">
      <c r="A870" s="125"/>
      <c r="B870" s="155"/>
      <c r="C870" s="125"/>
      <c r="D870" s="15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25"/>
      <c r="AD870" s="125"/>
      <c r="AE870" s="125"/>
      <c r="AF870" s="125"/>
      <c r="AG870" s="125"/>
      <c r="AH870" s="125"/>
      <c r="AI870" s="126"/>
    </row>
    <row r="871" spans="1:35" ht="12.75" customHeight="1">
      <c r="A871" s="125"/>
      <c r="B871" s="155"/>
      <c r="C871" s="426"/>
      <c r="D871" s="15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25"/>
      <c r="AD871" s="125"/>
      <c r="AE871" s="125"/>
      <c r="AF871" s="125"/>
      <c r="AG871" s="125"/>
      <c r="AH871" s="125"/>
      <c r="AI871" s="126"/>
    </row>
    <row r="872" spans="1:35" ht="12.75" customHeight="1">
      <c r="A872" s="125"/>
      <c r="B872" s="155"/>
      <c r="C872" s="125"/>
      <c r="D872" s="15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25"/>
      <c r="AD872" s="125"/>
      <c r="AE872" s="125"/>
      <c r="AF872" s="125"/>
      <c r="AG872" s="125"/>
      <c r="AH872" s="125"/>
      <c r="AI872" s="126"/>
    </row>
    <row r="873" spans="1:35" ht="12.75" customHeight="1">
      <c r="A873" s="125"/>
      <c r="B873" s="155"/>
      <c r="C873" s="426"/>
      <c r="D873" s="15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25"/>
      <c r="AD873" s="125"/>
      <c r="AE873" s="125"/>
      <c r="AF873" s="125"/>
      <c r="AG873" s="125"/>
      <c r="AH873" s="125"/>
      <c r="AI873" s="126"/>
    </row>
    <row r="874" spans="1:35" ht="12.75" customHeight="1">
      <c r="A874" s="125"/>
      <c r="B874" s="155"/>
      <c r="C874" s="125"/>
      <c r="D874" s="15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25"/>
      <c r="AD874" s="125"/>
      <c r="AE874" s="125"/>
      <c r="AF874" s="125"/>
      <c r="AG874" s="125"/>
      <c r="AH874" s="125"/>
      <c r="AI874" s="126"/>
    </row>
    <row r="875" spans="1:35" ht="12.75" customHeight="1">
      <c r="A875" s="125"/>
      <c r="B875" s="155"/>
      <c r="C875" s="125" t="s">
        <v>1593</v>
      </c>
      <c r="D875" s="429">
        <f>SUM(D18:D868)</f>
        <v>260040.59</v>
      </c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25"/>
      <c r="AD875" s="125"/>
      <c r="AE875" s="125"/>
      <c r="AF875" s="125"/>
      <c r="AG875" s="125"/>
      <c r="AH875" s="125"/>
      <c r="AI875" s="126"/>
    </row>
  </sheetData>
  <mergeCells count="10">
    <mergeCell ref="C290:D290"/>
    <mergeCell ref="C457:D457"/>
    <mergeCell ref="C458:D458"/>
    <mergeCell ref="C570:D570"/>
    <mergeCell ref="A201:A202"/>
    <mergeCell ref="C49:D49"/>
    <mergeCell ref="C55:D55"/>
    <mergeCell ref="C124:D124"/>
    <mergeCell ref="C140:D140"/>
    <mergeCell ref="C187:D187"/>
  </mergeCells>
  <pageMargins left="0.15" right="0.15" top="0.32" bottom="0.46" header="0" footer="0"/>
  <pageSetup paperSize="9" orientation="landscape"/>
  <rowBreaks count="11" manualBreakCount="11">
    <brk id="82" man="1"/>
    <brk id="146" man="1"/>
    <brk id="233" man="1"/>
    <brk id="308" man="1"/>
    <brk id="402" man="1"/>
    <brk id="469" man="1"/>
    <brk id="517" man="1"/>
    <brk id="578" man="1"/>
    <brk id="651" man="1"/>
    <brk id="734" man="1"/>
    <brk id="816" man="1"/>
  </rowBreaks>
  <colBreaks count="1" manualBreakCount="1">
    <brk id="31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72"/>
  <sheetViews>
    <sheetView workbookViewId="0"/>
  </sheetViews>
  <sheetFormatPr defaultColWidth="12.54296875" defaultRowHeight="15" customHeight="1"/>
  <cols>
    <col min="1" max="1" width="14.6328125" customWidth="1"/>
    <col min="2" max="2" width="9.6328125" hidden="1" customWidth="1"/>
    <col min="3" max="3" width="54.6328125" customWidth="1"/>
    <col min="4" max="4" width="10.90625" customWidth="1"/>
    <col min="5" max="5" width="15.08984375" customWidth="1"/>
    <col min="6" max="6" width="15" customWidth="1"/>
    <col min="7" max="7" width="15.36328125" customWidth="1"/>
    <col min="8" max="8" width="15.08984375" customWidth="1"/>
    <col min="9" max="9" width="14.90625" customWidth="1"/>
    <col min="10" max="10" width="15.08984375" customWidth="1"/>
    <col min="11" max="11" width="14.90625" customWidth="1"/>
    <col min="12" max="13" width="15.08984375" customWidth="1"/>
    <col min="14" max="14" width="14.90625" customWidth="1"/>
    <col min="15" max="16" width="15.08984375" customWidth="1"/>
    <col min="17" max="17" width="15.36328125" customWidth="1"/>
    <col min="18" max="18" width="15.6328125" customWidth="1"/>
    <col min="19" max="19" width="13.36328125" hidden="1" customWidth="1"/>
    <col min="20" max="20" width="9.08984375" hidden="1" customWidth="1"/>
    <col min="21" max="21" width="11" hidden="1" customWidth="1"/>
    <col min="22" max="25" width="12.6328125" hidden="1" customWidth="1"/>
    <col min="26" max="27" width="12.6328125" customWidth="1"/>
    <col min="28" max="28" width="9.08984375" customWidth="1"/>
    <col min="29" max="29" width="17.36328125" customWidth="1"/>
    <col min="30" max="36" width="9.08984375" customWidth="1"/>
  </cols>
  <sheetData>
    <row r="1" spans="1:36" ht="18" customHeight="1">
      <c r="A1" s="1" t="s">
        <v>655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25"/>
      <c r="V1" s="125"/>
      <c r="W1" s="329"/>
      <c r="X1" s="125"/>
      <c r="Y1" s="329"/>
      <c r="Z1" s="125"/>
      <c r="AA1" s="329"/>
      <c r="AB1" s="125"/>
      <c r="AC1" s="126"/>
      <c r="AD1" s="125"/>
      <c r="AE1" s="125"/>
      <c r="AF1" s="125"/>
      <c r="AG1" s="125"/>
      <c r="AH1" s="125"/>
      <c r="AI1" s="125"/>
      <c r="AJ1" s="125"/>
    </row>
    <row r="2" spans="1:36" ht="12.75" customHeight="1">
      <c r="A2" s="4"/>
      <c r="B2" s="2" t="s">
        <v>656</v>
      </c>
      <c r="C2" s="3"/>
      <c r="D2" s="2"/>
      <c r="E2" s="3" t="s">
        <v>657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25"/>
      <c r="V2" s="125"/>
      <c r="W2" s="329"/>
      <c r="X2" s="125"/>
      <c r="Y2" s="329"/>
      <c r="Z2" s="125"/>
      <c r="AA2" s="329"/>
      <c r="AB2" s="125"/>
      <c r="AC2" s="126"/>
      <c r="AD2" s="125"/>
      <c r="AE2" s="125"/>
      <c r="AF2" s="125"/>
      <c r="AG2" s="125"/>
      <c r="AH2" s="125"/>
      <c r="AI2" s="125"/>
      <c r="AJ2" s="125"/>
    </row>
    <row r="3" spans="1:36" ht="12.75" customHeight="1">
      <c r="A3" s="5" t="s">
        <v>656</v>
      </c>
      <c r="B3" s="6"/>
      <c r="C3" s="7"/>
      <c r="D3" s="7"/>
      <c r="E3" s="8" t="s">
        <v>658</v>
      </c>
      <c r="F3" s="8"/>
      <c r="G3" s="8"/>
      <c r="H3" s="8"/>
      <c r="I3" s="8"/>
      <c r="J3" s="446"/>
      <c r="K3" s="8"/>
      <c r="L3" s="8"/>
      <c r="M3" s="8"/>
      <c r="N3" s="99"/>
      <c r="O3" s="100"/>
      <c r="P3" s="100"/>
      <c r="Q3" s="352"/>
      <c r="R3" s="449"/>
      <c r="S3" s="3"/>
      <c r="T3" s="3"/>
      <c r="U3" s="125"/>
      <c r="V3" s="125"/>
      <c r="W3" s="329"/>
      <c r="X3" s="125"/>
      <c r="Y3" s="329"/>
      <c r="Z3" s="125"/>
      <c r="AA3" s="329"/>
      <c r="AB3" s="125"/>
      <c r="AC3" s="126"/>
      <c r="AD3" s="125"/>
      <c r="AE3" s="125"/>
      <c r="AF3" s="125"/>
      <c r="AG3" s="125"/>
      <c r="AH3" s="125"/>
      <c r="AI3" s="125"/>
      <c r="AJ3" s="125"/>
    </row>
    <row r="4" spans="1:36" ht="41.25" customHeight="1">
      <c r="A4" s="9" t="s">
        <v>659</v>
      </c>
      <c r="B4" s="10" t="s">
        <v>660</v>
      </c>
      <c r="C4" s="11" t="s">
        <v>451</v>
      </c>
      <c r="D4" s="11" t="s">
        <v>661</v>
      </c>
      <c r="E4" s="437">
        <v>38718</v>
      </c>
      <c r="F4" s="437">
        <v>38749</v>
      </c>
      <c r="G4" s="437">
        <v>38777</v>
      </c>
      <c r="H4" s="437">
        <v>38808</v>
      </c>
      <c r="I4" s="437">
        <v>38838</v>
      </c>
      <c r="J4" s="437">
        <v>38869</v>
      </c>
      <c r="K4" s="437">
        <v>38899</v>
      </c>
      <c r="L4" s="437">
        <v>38930</v>
      </c>
      <c r="M4" s="437">
        <v>38961</v>
      </c>
      <c r="N4" s="437">
        <v>38991</v>
      </c>
      <c r="O4" s="437">
        <v>39022</v>
      </c>
      <c r="P4" s="437">
        <v>39052</v>
      </c>
      <c r="Q4" s="437" t="s">
        <v>662</v>
      </c>
      <c r="R4" s="450" t="s">
        <v>663</v>
      </c>
      <c r="S4" s="2"/>
      <c r="T4" s="2"/>
      <c r="U4" s="155"/>
      <c r="V4" s="155"/>
      <c r="W4" s="329"/>
      <c r="X4" s="155"/>
      <c r="Y4" s="329"/>
      <c r="Z4" s="155"/>
      <c r="AA4" s="329"/>
      <c r="AB4" s="155"/>
      <c r="AC4" s="473" t="s">
        <v>1602</v>
      </c>
      <c r="AD4" s="155"/>
      <c r="AE4" s="155"/>
      <c r="AF4" s="155"/>
      <c r="AG4" s="155"/>
      <c r="AH4" s="155"/>
      <c r="AI4" s="155"/>
      <c r="AJ4" s="155"/>
    </row>
    <row r="5" spans="1:36" ht="9" customHeight="1">
      <c r="A5" s="13"/>
      <c r="B5" s="14"/>
      <c r="C5" s="14"/>
      <c r="D5" s="14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51"/>
      <c r="S5" s="2"/>
      <c r="T5" s="2"/>
      <c r="U5" s="155"/>
      <c r="V5" s="155"/>
      <c r="W5" s="329"/>
      <c r="X5" s="155"/>
      <c r="Y5" s="329"/>
      <c r="Z5" s="155"/>
      <c r="AA5" s="329"/>
      <c r="AB5" s="155"/>
      <c r="AC5" s="474"/>
      <c r="AD5" s="155"/>
      <c r="AE5" s="155"/>
      <c r="AF5" s="155"/>
      <c r="AG5" s="155"/>
      <c r="AH5" s="155"/>
      <c r="AI5" s="155"/>
      <c r="AJ5" s="155"/>
    </row>
    <row r="6" spans="1:36" ht="12" customHeight="1">
      <c r="A6" s="16"/>
      <c r="B6" s="17"/>
      <c r="C6" s="17"/>
      <c r="D6" s="17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52"/>
      <c r="R6" s="453"/>
      <c r="S6" s="2"/>
      <c r="T6" s="2"/>
      <c r="U6" s="155"/>
      <c r="V6" s="155"/>
      <c r="W6" s="329"/>
      <c r="X6" s="155"/>
      <c r="Y6" s="329"/>
      <c r="Z6" s="155"/>
      <c r="AA6" s="329"/>
      <c r="AB6" s="155"/>
      <c r="AC6" s="474"/>
      <c r="AD6" s="155"/>
      <c r="AE6" s="155"/>
      <c r="AF6" s="155"/>
      <c r="AG6" s="155"/>
      <c r="AH6" s="155"/>
      <c r="AI6" s="155"/>
      <c r="AJ6" s="155"/>
    </row>
    <row r="7" spans="1:36" ht="16.5" customHeight="1">
      <c r="A7" s="13"/>
      <c r="B7" s="19"/>
      <c r="C7" s="19"/>
      <c r="D7" s="19"/>
      <c r="E7" s="440">
        <f t="shared" ref="E7:P7" si="0">E9+E23+E29+E40+E51+E58+E68+E77+E86+E101+E108+E116+E125+E132+E141+E147+E153+E168+E174+E182+E187+E193+E215+E222+E228+E239+E250+E256+E262+E279+E290+E295+E301+E309+E319+E327+E331+E336+E343+E348+E356+E366+E372+E378+E386+E392+E402+E410+E416+E422+E430+E436+E442+E448+E454+E459+E465+E471+E477+E483+E489+E496+E502+E510+E516+E524+E530+E537+E546+E552+E565+E574+E580+E586+E592+E599+E610+E619+E625+E632+E639+E645+E651+E657+E663+E669+E679+E684+E690+E697+E704+E712+E718+E724+E732+E738+E744</f>
        <v>10730220.460000001</v>
      </c>
      <c r="F7" s="440">
        <f t="shared" si="0"/>
        <v>9309504.1099999994</v>
      </c>
      <c r="G7" s="440">
        <f t="shared" si="0"/>
        <v>11542293.503</v>
      </c>
      <c r="H7" s="440">
        <f t="shared" si="0"/>
        <v>11278724.630000001</v>
      </c>
      <c r="I7" s="440">
        <f t="shared" si="0"/>
        <v>11486567.949999999</v>
      </c>
      <c r="J7" s="440">
        <f t="shared" si="0"/>
        <v>11568586.189999999</v>
      </c>
      <c r="K7" s="440">
        <f t="shared" si="0"/>
        <v>4955999.05</v>
      </c>
      <c r="L7" s="440">
        <f t="shared" si="0"/>
        <v>0</v>
      </c>
      <c r="M7" s="440">
        <f t="shared" si="0"/>
        <v>0</v>
      </c>
      <c r="N7" s="440">
        <f t="shared" si="0"/>
        <v>0</v>
      </c>
      <c r="O7" s="440">
        <f t="shared" si="0"/>
        <v>0</v>
      </c>
      <c r="P7" s="440">
        <f t="shared" si="0"/>
        <v>0</v>
      </c>
      <c r="Q7" s="440">
        <f>SUM(E7:P7)</f>
        <v>70871895.893000007</v>
      </c>
      <c r="R7" s="454">
        <f>+Q7/12</f>
        <v>5905991.3244166598</v>
      </c>
      <c r="S7" s="455"/>
      <c r="T7" s="3"/>
      <c r="U7" s="125"/>
      <c r="V7" s="125"/>
      <c r="W7" s="329"/>
      <c r="X7" s="125"/>
      <c r="Y7" s="329"/>
      <c r="Z7" s="125"/>
      <c r="AA7" s="329"/>
      <c r="AB7" s="125"/>
      <c r="AC7" s="126"/>
      <c r="AD7" s="125"/>
      <c r="AE7" s="125"/>
      <c r="AF7" s="125"/>
      <c r="AG7" s="125"/>
      <c r="AH7" s="125"/>
      <c r="AI7" s="125"/>
      <c r="AJ7" s="125"/>
    </row>
    <row r="8" spans="1:36" ht="16.5" customHeight="1">
      <c r="A8" s="21"/>
      <c r="B8" s="22"/>
      <c r="C8" s="22"/>
      <c r="D8" s="22"/>
      <c r="E8" s="83"/>
      <c r="F8" s="83"/>
      <c r="G8" s="83"/>
      <c r="H8" s="441"/>
      <c r="I8" s="441"/>
      <c r="J8" s="440"/>
      <c r="K8" s="440"/>
      <c r="L8" s="440"/>
      <c r="M8" s="440"/>
      <c r="N8" s="440"/>
      <c r="O8" s="440"/>
      <c r="P8" s="447"/>
      <c r="Q8" s="456"/>
      <c r="R8" s="457"/>
      <c r="S8" s="3"/>
      <c r="T8" s="3"/>
      <c r="U8" s="125"/>
      <c r="V8" s="458" t="s">
        <v>1603</v>
      </c>
      <c r="W8" s="161" t="s">
        <v>1604</v>
      </c>
      <c r="X8" s="161" t="s">
        <v>1605</v>
      </c>
      <c r="Y8" s="161" t="s">
        <v>1606</v>
      </c>
      <c r="Z8" s="161" t="s">
        <v>1607</v>
      </c>
      <c r="AA8" s="161" t="s">
        <v>1608</v>
      </c>
      <c r="AB8" s="125"/>
      <c r="AC8" s="126"/>
      <c r="AD8" s="125"/>
      <c r="AE8" s="125"/>
      <c r="AF8" s="125"/>
      <c r="AG8" s="125"/>
      <c r="AH8" s="125"/>
      <c r="AI8" s="125"/>
      <c r="AJ8" s="125"/>
    </row>
    <row r="9" spans="1:36" ht="12.75" customHeight="1">
      <c r="A9" s="26" t="s">
        <v>571</v>
      </c>
      <c r="B9" s="27">
        <v>566</v>
      </c>
      <c r="C9" s="442" t="s">
        <v>572</v>
      </c>
      <c r="D9" s="29">
        <v>1044</v>
      </c>
      <c r="E9" s="197">
        <v>97450.69</v>
      </c>
      <c r="F9" s="197">
        <v>36069.4</v>
      </c>
      <c r="G9" s="197">
        <v>32688.62</v>
      </c>
      <c r="H9" s="30">
        <v>38759.1</v>
      </c>
      <c r="I9" s="103">
        <v>46237.120000000003</v>
      </c>
      <c r="J9" s="45">
        <v>104231.44</v>
      </c>
      <c r="K9" s="45">
        <v>30286.7</v>
      </c>
      <c r="L9" s="45"/>
      <c r="M9" s="45"/>
      <c r="N9" s="45"/>
      <c r="O9" s="45"/>
      <c r="P9" s="45"/>
      <c r="Q9" s="459">
        <f>SUM(E9:P9)</f>
        <v>385723.07</v>
      </c>
      <c r="R9" s="460">
        <f>AVERAGE(E9:P9)</f>
        <v>55103.295714285698</v>
      </c>
      <c r="S9" s="309">
        <f>+R9</f>
        <v>55103.295714285698</v>
      </c>
      <c r="T9" s="125"/>
      <c r="U9" s="125"/>
      <c r="V9" s="125"/>
      <c r="W9" s="329"/>
      <c r="X9" s="125"/>
      <c r="Y9" s="329"/>
      <c r="Z9" s="125"/>
      <c r="AA9" s="329"/>
      <c r="AB9" s="125"/>
      <c r="AC9" s="126"/>
      <c r="AD9" s="125"/>
      <c r="AE9" s="125"/>
      <c r="AF9" s="125"/>
      <c r="AG9" s="125"/>
      <c r="AH9" s="125"/>
      <c r="AI9" s="125"/>
      <c r="AJ9" s="125"/>
    </row>
    <row r="10" spans="1:36" ht="12.75" customHeight="1">
      <c r="A10" s="31"/>
      <c r="B10" s="32"/>
      <c r="C10" s="33" t="s">
        <v>683</v>
      </c>
      <c r="D10" s="34"/>
      <c r="E10" s="35">
        <v>47.07</v>
      </c>
      <c r="F10" s="35" t="s">
        <v>372</v>
      </c>
      <c r="G10" s="35" t="s">
        <v>372</v>
      </c>
      <c r="H10" s="35" t="s">
        <v>372</v>
      </c>
      <c r="I10" s="104" t="s">
        <v>372</v>
      </c>
      <c r="J10" s="35" t="s">
        <v>372</v>
      </c>
      <c r="K10" s="35" t="s">
        <v>372</v>
      </c>
      <c r="L10" s="35"/>
      <c r="M10" s="35"/>
      <c r="N10" s="35"/>
      <c r="O10" s="35"/>
      <c r="P10" s="35"/>
      <c r="Q10" s="461">
        <f>SUM(E10:P10)</f>
        <v>47.07</v>
      </c>
      <c r="R10" s="308">
        <f>+Q10/12</f>
        <v>3.9224999999999999</v>
      </c>
      <c r="S10" s="221"/>
      <c r="T10" s="309">
        <f>+R10</f>
        <v>3.9224999999999999</v>
      </c>
      <c r="U10" s="221">
        <f>+Q10</f>
        <v>47.07</v>
      </c>
      <c r="V10" s="221">
        <f>E10</f>
        <v>47.07</v>
      </c>
      <c r="W10" s="329" t="s">
        <v>372</v>
      </c>
      <c r="X10" s="329" t="s">
        <v>372</v>
      </c>
      <c r="Y10" s="329" t="s">
        <v>372</v>
      </c>
      <c r="Z10" s="329" t="s">
        <v>372</v>
      </c>
      <c r="AA10" s="329" t="s">
        <v>372</v>
      </c>
      <c r="AB10" s="125"/>
      <c r="AC10" s="126"/>
      <c r="AD10" s="125"/>
      <c r="AE10" s="125"/>
      <c r="AF10" s="125"/>
      <c r="AG10" s="125"/>
      <c r="AH10" s="125"/>
      <c r="AI10" s="125"/>
      <c r="AJ10" s="125"/>
    </row>
    <row r="11" spans="1:36" ht="12.75" customHeight="1">
      <c r="A11" s="31"/>
      <c r="B11" s="32"/>
      <c r="C11" s="36" t="s">
        <v>684</v>
      </c>
      <c r="D11" s="34"/>
      <c r="E11" s="37">
        <f t="shared" ref="E11:Q11" si="1">E9/$D$9</f>
        <v>93.343572796934893</v>
      </c>
      <c r="F11" s="37">
        <f t="shared" si="1"/>
        <v>34.549233716475101</v>
      </c>
      <c r="G11" s="37">
        <f t="shared" si="1"/>
        <v>31.310938697318001</v>
      </c>
      <c r="H11" s="37">
        <f t="shared" si="1"/>
        <v>37.125574712643697</v>
      </c>
      <c r="I11" s="105">
        <f t="shared" si="1"/>
        <v>44.288429118773898</v>
      </c>
      <c r="J11" s="118">
        <f t="shared" si="1"/>
        <v>99.838544061302699</v>
      </c>
      <c r="K11" s="118">
        <f t="shared" si="1"/>
        <v>29.010249042145599</v>
      </c>
      <c r="L11" s="118">
        <f t="shared" si="1"/>
        <v>0</v>
      </c>
      <c r="M11" s="118">
        <f t="shared" si="1"/>
        <v>0</v>
      </c>
      <c r="N11" s="118">
        <f t="shared" si="1"/>
        <v>0</v>
      </c>
      <c r="O11" s="118">
        <f t="shared" si="1"/>
        <v>0</v>
      </c>
      <c r="P11" s="214">
        <f t="shared" si="1"/>
        <v>0</v>
      </c>
      <c r="Q11" s="234">
        <f t="shared" si="1"/>
        <v>369.46654214559402</v>
      </c>
      <c r="R11" s="308">
        <f>+R9/D9</f>
        <v>52.780934592227702</v>
      </c>
      <c r="S11" s="221"/>
      <c r="T11" s="125"/>
      <c r="U11" s="125"/>
      <c r="V11" s="125"/>
      <c r="W11" s="329"/>
      <c r="X11" s="125"/>
      <c r="Y11" s="329"/>
      <c r="Z11" s="125"/>
      <c r="AA11" s="329"/>
      <c r="AB11" s="125"/>
      <c r="AC11" s="126"/>
      <c r="AD11" s="125"/>
      <c r="AE11" s="125"/>
      <c r="AF11" s="125"/>
      <c r="AG11" s="125"/>
      <c r="AH11" s="125"/>
      <c r="AI11" s="125"/>
      <c r="AJ11" s="125"/>
    </row>
    <row r="12" spans="1:36" ht="12.75" customHeight="1">
      <c r="A12" s="31"/>
      <c r="B12" s="32"/>
      <c r="C12" s="36" t="s">
        <v>685</v>
      </c>
      <c r="D12" s="34"/>
      <c r="E12" s="38" t="s">
        <v>1609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178"/>
      <c r="R12" s="308"/>
      <c r="S12" s="221"/>
      <c r="T12" s="125"/>
      <c r="U12" s="125"/>
      <c r="V12" s="125"/>
      <c r="W12" s="329"/>
      <c r="X12" s="125"/>
      <c r="Y12" s="329"/>
      <c r="Z12" s="125"/>
      <c r="AA12" s="329"/>
      <c r="AB12" s="125"/>
      <c r="AC12" s="126"/>
      <c r="AD12" s="125"/>
      <c r="AE12" s="125"/>
      <c r="AF12" s="125"/>
      <c r="AG12" s="125"/>
      <c r="AH12" s="125"/>
      <c r="AI12" s="125"/>
      <c r="AJ12" s="125"/>
    </row>
    <row r="13" spans="1:36" ht="12.75" customHeight="1">
      <c r="A13" s="31"/>
      <c r="B13" s="32"/>
      <c r="C13" s="36" t="s">
        <v>688</v>
      </c>
      <c r="D13" s="3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178"/>
      <c r="R13" s="308"/>
      <c r="S13" s="221"/>
      <c r="T13" s="125"/>
      <c r="U13" s="125"/>
      <c r="V13" s="125"/>
      <c r="W13" s="329"/>
      <c r="X13" s="125"/>
      <c r="Y13" s="329"/>
      <c r="Z13" s="125"/>
      <c r="AA13" s="329"/>
      <c r="AB13" s="125"/>
      <c r="AC13" s="126"/>
      <c r="AD13" s="125"/>
      <c r="AE13" s="125"/>
      <c r="AF13" s="125"/>
      <c r="AG13" s="125"/>
      <c r="AH13" s="125"/>
      <c r="AI13" s="125"/>
      <c r="AJ13" s="125"/>
    </row>
    <row r="14" spans="1:36" ht="12.75" customHeight="1">
      <c r="A14" s="31"/>
      <c r="B14" s="32"/>
      <c r="C14" s="33" t="s">
        <v>689</v>
      </c>
      <c r="D14" s="3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178"/>
      <c r="R14" s="308"/>
      <c r="S14" s="221"/>
      <c r="T14" s="125"/>
      <c r="U14" s="125"/>
      <c r="V14" s="125"/>
      <c r="W14" s="329"/>
      <c r="X14" s="125"/>
      <c r="Y14" s="329"/>
      <c r="Z14" s="125"/>
      <c r="AA14" s="329"/>
      <c r="AB14" s="125"/>
      <c r="AC14" s="126"/>
      <c r="AD14" s="125"/>
      <c r="AE14" s="125"/>
      <c r="AF14" s="125"/>
      <c r="AG14" s="125"/>
      <c r="AH14" s="125"/>
      <c r="AI14" s="125"/>
      <c r="AJ14" s="125"/>
    </row>
    <row r="15" spans="1:36" ht="12.75" customHeight="1">
      <c r="A15" s="31"/>
      <c r="B15" s="32"/>
      <c r="C15" s="33" t="s">
        <v>690</v>
      </c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462"/>
      <c r="R15" s="310"/>
      <c r="S15" s="221"/>
      <c r="T15" s="125"/>
      <c r="U15" s="125"/>
      <c r="V15" s="125"/>
      <c r="W15" s="329"/>
      <c r="X15" s="125"/>
      <c r="Y15" s="329"/>
      <c r="Z15" s="125"/>
      <c r="AA15" s="329"/>
      <c r="AB15" s="125"/>
      <c r="AC15" s="126"/>
      <c r="AD15" s="125"/>
      <c r="AE15" s="125"/>
      <c r="AF15" s="125"/>
      <c r="AG15" s="125"/>
      <c r="AH15" s="125"/>
      <c r="AI15" s="125"/>
      <c r="AJ15" s="125"/>
    </row>
    <row r="16" spans="1:36" ht="12.75" customHeight="1">
      <c r="A16" s="31"/>
      <c r="B16" s="32"/>
      <c r="C16" s="36" t="s">
        <v>678</v>
      </c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462"/>
      <c r="R16" s="310"/>
      <c r="S16" s="221"/>
      <c r="T16" s="125"/>
      <c r="U16" s="125"/>
      <c r="V16" s="125"/>
      <c r="W16" s="329"/>
      <c r="X16" s="125"/>
      <c r="Y16" s="329"/>
      <c r="Z16" s="125"/>
      <c r="AA16" s="329"/>
      <c r="AB16" s="125"/>
      <c r="AC16" s="126"/>
      <c r="AD16" s="125"/>
      <c r="AE16" s="125"/>
      <c r="AF16" s="125"/>
      <c r="AG16" s="125"/>
      <c r="AH16" s="125"/>
      <c r="AI16" s="125"/>
      <c r="AJ16" s="125"/>
    </row>
    <row r="17" spans="1:36" ht="12.75" customHeight="1">
      <c r="A17" s="31"/>
      <c r="B17" s="32"/>
      <c r="C17" s="36" t="s">
        <v>688</v>
      </c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148"/>
      <c r="R17" s="310"/>
      <c r="S17" s="221"/>
      <c r="T17" s="125"/>
      <c r="U17" s="125"/>
      <c r="V17" s="125"/>
      <c r="W17" s="329"/>
      <c r="X17" s="125"/>
      <c r="Y17" s="329"/>
      <c r="Z17" s="125"/>
      <c r="AA17" s="329"/>
      <c r="AB17" s="125"/>
      <c r="AC17" s="126"/>
      <c r="AD17" s="125"/>
      <c r="AE17" s="125"/>
      <c r="AF17" s="125"/>
      <c r="AG17" s="125"/>
      <c r="AH17" s="125"/>
      <c r="AI17" s="125"/>
      <c r="AJ17" s="125"/>
    </row>
    <row r="18" spans="1:36" ht="12.75" customHeight="1">
      <c r="A18" s="31"/>
      <c r="B18" s="32"/>
      <c r="C18" s="36" t="s">
        <v>691</v>
      </c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148"/>
      <c r="R18" s="310"/>
      <c r="S18" s="221"/>
      <c r="T18" s="125"/>
      <c r="U18" s="125"/>
      <c r="V18" s="125"/>
      <c r="W18" s="329"/>
      <c r="X18" s="125"/>
      <c r="Y18" s="329"/>
      <c r="Z18" s="125"/>
      <c r="AA18" s="329"/>
      <c r="AB18" s="125"/>
      <c r="AC18" s="126"/>
      <c r="AD18" s="125"/>
      <c r="AE18" s="125"/>
      <c r="AF18" s="125"/>
      <c r="AG18" s="125"/>
      <c r="AH18" s="125"/>
      <c r="AI18" s="125"/>
      <c r="AJ18" s="125"/>
    </row>
    <row r="19" spans="1:36" ht="12.75" customHeight="1">
      <c r="A19" s="31"/>
      <c r="B19" s="32"/>
      <c r="C19" s="36" t="s">
        <v>692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148"/>
      <c r="R19" s="310"/>
      <c r="S19" s="221"/>
      <c r="T19" s="125"/>
      <c r="U19" s="125"/>
      <c r="V19" s="125"/>
      <c r="W19" s="329"/>
      <c r="X19" s="125"/>
      <c r="Y19" s="329"/>
      <c r="Z19" s="125"/>
      <c r="AA19" s="329"/>
      <c r="AB19" s="125"/>
      <c r="AC19" s="126"/>
      <c r="AD19" s="125"/>
      <c r="AE19" s="125"/>
      <c r="AF19" s="125"/>
      <c r="AG19" s="125"/>
      <c r="AH19" s="125"/>
      <c r="AI19" s="125"/>
      <c r="AJ19" s="125"/>
    </row>
    <row r="20" spans="1:36" ht="12.75" customHeight="1">
      <c r="A20" s="31"/>
      <c r="B20" s="32"/>
      <c r="C20" s="36" t="s">
        <v>693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148"/>
      <c r="R20" s="310"/>
      <c r="S20" s="221"/>
      <c r="T20" s="125"/>
      <c r="U20" s="125"/>
      <c r="V20" s="125"/>
      <c r="W20" s="329"/>
      <c r="X20" s="125"/>
      <c r="Y20" s="329"/>
      <c r="Z20" s="125"/>
      <c r="AA20" s="329"/>
      <c r="AB20" s="125"/>
      <c r="AC20" s="126"/>
      <c r="AD20" s="125"/>
      <c r="AE20" s="125"/>
      <c r="AF20" s="125"/>
      <c r="AG20" s="125"/>
      <c r="AH20" s="125"/>
      <c r="AI20" s="125"/>
      <c r="AJ20" s="125"/>
    </row>
    <row r="21" spans="1:36" ht="12.75" customHeight="1">
      <c r="A21" s="31"/>
      <c r="B21" s="32"/>
      <c r="C21" s="36" t="s">
        <v>1610</v>
      </c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148"/>
      <c r="R21" s="310"/>
      <c r="S21" s="221"/>
      <c r="T21" s="125"/>
      <c r="U21" s="125"/>
      <c r="V21" s="125"/>
      <c r="W21" s="329"/>
      <c r="X21" s="125"/>
      <c r="Y21" s="329"/>
      <c r="Z21" s="125"/>
      <c r="AA21" s="329"/>
      <c r="AB21" s="125"/>
      <c r="AC21" s="126"/>
      <c r="AD21" s="125"/>
      <c r="AE21" s="125"/>
      <c r="AF21" s="125"/>
      <c r="AG21" s="125"/>
      <c r="AH21" s="125"/>
      <c r="AI21" s="125"/>
      <c r="AJ21" s="125"/>
    </row>
    <row r="22" spans="1:36" ht="53.25" customHeight="1">
      <c r="A22" s="39"/>
      <c r="B22" s="40"/>
      <c r="C22" s="187" t="s">
        <v>1611</v>
      </c>
      <c r="D22" s="3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305"/>
      <c r="R22" s="306"/>
      <c r="S22" s="221"/>
      <c r="T22" s="125"/>
      <c r="U22" s="125"/>
      <c r="V22" s="125"/>
      <c r="W22" s="329"/>
      <c r="X22" s="125"/>
      <c r="Y22" s="329"/>
      <c r="Z22" s="125"/>
      <c r="AA22" s="329"/>
      <c r="AB22" s="125"/>
      <c r="AC22" s="126"/>
      <c r="AD22" s="125"/>
      <c r="AE22" s="125"/>
      <c r="AF22" s="125"/>
      <c r="AG22" s="125"/>
      <c r="AH22" s="125"/>
      <c r="AI22" s="125"/>
      <c r="AJ22" s="125"/>
    </row>
    <row r="23" spans="1:36" ht="12.75" customHeight="1">
      <c r="A23" s="42" t="s">
        <v>605</v>
      </c>
      <c r="B23" s="43">
        <v>723</v>
      </c>
      <c r="C23" s="443" t="s">
        <v>1612</v>
      </c>
      <c r="D23" s="29">
        <v>1477</v>
      </c>
      <c r="E23" s="240">
        <v>68269.649999999994</v>
      </c>
      <c r="F23" s="240">
        <v>66177.649999999994</v>
      </c>
      <c r="G23" s="240">
        <v>85198.45</v>
      </c>
      <c r="H23" s="240">
        <v>72288.149999999994</v>
      </c>
      <c r="I23" s="240">
        <v>81052.12</v>
      </c>
      <c r="J23" s="265">
        <v>83072.210000000006</v>
      </c>
      <c r="K23" s="240">
        <v>91035.7</v>
      </c>
      <c r="L23" s="240"/>
      <c r="M23" s="240"/>
      <c r="N23" s="240"/>
      <c r="O23" s="240"/>
      <c r="P23" s="240"/>
      <c r="Q23" s="377">
        <f>SUM(E23:P23)</f>
        <v>547093.93000000005</v>
      </c>
      <c r="R23" s="460">
        <f>AVERAGE(E23:P23)</f>
        <v>78156.275714285701</v>
      </c>
      <c r="S23" s="309">
        <f>+R23</f>
        <v>78156.275714285701</v>
      </c>
      <c r="T23" s="125"/>
      <c r="U23" s="125"/>
      <c r="V23" s="125"/>
      <c r="W23" s="329"/>
      <c r="X23" s="125"/>
      <c r="Y23" s="329"/>
      <c r="Z23" s="125"/>
      <c r="AA23" s="329"/>
      <c r="AB23" s="125"/>
      <c r="AC23" s="126"/>
      <c r="AD23" s="125"/>
      <c r="AE23" s="125"/>
      <c r="AF23" s="125"/>
      <c r="AG23" s="125"/>
      <c r="AH23" s="125"/>
      <c r="AI23" s="125"/>
      <c r="AJ23" s="125"/>
    </row>
    <row r="24" spans="1:36" ht="12.75" customHeight="1">
      <c r="A24" s="46"/>
      <c r="B24" s="47"/>
      <c r="C24" s="1439" t="s">
        <v>709</v>
      </c>
      <c r="D24" s="1426"/>
      <c r="E24" s="144" t="s">
        <v>372</v>
      </c>
      <c r="F24" s="144" t="s">
        <v>372</v>
      </c>
      <c r="G24" s="144" t="s">
        <v>372</v>
      </c>
      <c r="H24" s="144" t="s">
        <v>372</v>
      </c>
      <c r="I24" s="144" t="s">
        <v>372</v>
      </c>
      <c r="J24" s="145" t="s">
        <v>372</v>
      </c>
      <c r="K24" s="144" t="s">
        <v>372</v>
      </c>
      <c r="L24" s="144"/>
      <c r="M24" s="144"/>
      <c r="N24" s="144"/>
      <c r="O24" s="144"/>
      <c r="P24" s="144"/>
      <c r="Q24" s="461">
        <f>SUM(E24:P24)</f>
        <v>0</v>
      </c>
      <c r="R24" s="308">
        <f>Q24/12</f>
        <v>0</v>
      </c>
      <c r="S24" s="125"/>
      <c r="T24" s="309">
        <f>+R24</f>
        <v>0</v>
      </c>
      <c r="U24" s="221">
        <f>+Q24</f>
        <v>0</v>
      </c>
      <c r="V24" s="329" t="s">
        <v>372</v>
      </c>
      <c r="W24" s="329" t="s">
        <v>372</v>
      </c>
      <c r="X24" s="329" t="s">
        <v>372</v>
      </c>
      <c r="Y24" s="329" t="s">
        <v>372</v>
      </c>
      <c r="Z24" s="329" t="s">
        <v>372</v>
      </c>
      <c r="AA24" s="329" t="s">
        <v>372</v>
      </c>
      <c r="AB24" s="125"/>
      <c r="AC24" s="126"/>
      <c r="AD24" s="125"/>
      <c r="AE24" s="125"/>
      <c r="AF24" s="125"/>
      <c r="AG24" s="125"/>
      <c r="AH24" s="125"/>
      <c r="AI24" s="125"/>
      <c r="AJ24" s="125"/>
    </row>
    <row r="25" spans="1:36" ht="12.75" customHeight="1">
      <c r="A25" s="46"/>
      <c r="B25" s="47"/>
      <c r="C25" s="48" t="s">
        <v>710</v>
      </c>
      <c r="D25" s="34"/>
      <c r="E25" s="37">
        <f t="shared" ref="E25:Q25" si="2">E23/$D$23</f>
        <v>46.221834800270798</v>
      </c>
      <c r="F25" s="37">
        <f t="shared" si="2"/>
        <v>44.805450236966799</v>
      </c>
      <c r="G25" s="37">
        <f t="shared" si="2"/>
        <v>57.683446174678402</v>
      </c>
      <c r="H25" s="37">
        <f t="shared" si="2"/>
        <v>48.942552471225497</v>
      </c>
      <c r="I25" s="37">
        <f t="shared" si="2"/>
        <v>54.876181448882903</v>
      </c>
      <c r="J25" s="37">
        <f t="shared" si="2"/>
        <v>56.2438794854435</v>
      </c>
      <c r="K25" s="37">
        <f t="shared" si="2"/>
        <v>61.6355450236967</v>
      </c>
      <c r="L25" s="37">
        <f t="shared" si="2"/>
        <v>0</v>
      </c>
      <c r="M25" s="37">
        <f t="shared" si="2"/>
        <v>0</v>
      </c>
      <c r="N25" s="37">
        <f t="shared" si="2"/>
        <v>0</v>
      </c>
      <c r="O25" s="37">
        <f t="shared" si="2"/>
        <v>0</v>
      </c>
      <c r="P25" s="37">
        <f t="shared" si="2"/>
        <v>0</v>
      </c>
      <c r="Q25" s="461">
        <f t="shared" si="2"/>
        <v>370.40888964116499</v>
      </c>
      <c r="R25" s="308">
        <f>+R23/D23</f>
        <v>52.915555663023497</v>
      </c>
      <c r="S25" s="125"/>
      <c r="T25" s="125"/>
      <c r="U25" s="125"/>
      <c r="V25" s="125"/>
      <c r="W25" s="329"/>
      <c r="X25" s="125"/>
      <c r="Y25" s="329"/>
      <c r="Z25" s="125"/>
      <c r="AA25" s="329"/>
      <c r="AB25" s="125"/>
      <c r="AC25" s="126"/>
      <c r="AD25" s="125"/>
      <c r="AE25" s="125"/>
      <c r="AF25" s="125"/>
      <c r="AG25" s="125"/>
      <c r="AH25" s="125"/>
      <c r="AI25" s="125"/>
      <c r="AJ25" s="125"/>
    </row>
    <row r="26" spans="1:36" ht="12.75" customHeight="1">
      <c r="A26" s="46"/>
      <c r="B26" s="47"/>
      <c r="C26" s="50" t="s">
        <v>711</v>
      </c>
      <c r="D26" s="34"/>
      <c r="E26" s="35"/>
      <c r="F26" s="51"/>
      <c r="G26" s="35"/>
      <c r="H26" s="35"/>
      <c r="I26" s="35"/>
      <c r="J26" s="35"/>
      <c r="K26" s="45"/>
      <c r="L26" s="45"/>
      <c r="M26" s="45"/>
      <c r="N26" s="45"/>
      <c r="O26" s="45"/>
      <c r="P26" s="45"/>
      <c r="Q26" s="148"/>
      <c r="R26" s="310"/>
      <c r="S26" s="125"/>
      <c r="T26" s="125"/>
      <c r="U26" s="125"/>
      <c r="V26" s="125"/>
      <c r="W26" s="329"/>
      <c r="X26" s="125"/>
      <c r="Y26" s="329"/>
      <c r="Z26" s="125"/>
      <c r="AA26" s="329"/>
      <c r="AB26" s="125"/>
      <c r="AC26" s="126"/>
      <c r="AD26" s="125"/>
      <c r="AE26" s="125"/>
      <c r="AF26" s="125"/>
      <c r="AG26" s="125"/>
      <c r="AH26" s="125"/>
      <c r="AI26" s="125"/>
      <c r="AJ26" s="125"/>
    </row>
    <row r="27" spans="1:36" ht="12.75" customHeight="1">
      <c r="A27" s="46"/>
      <c r="B27" s="47"/>
      <c r="C27" s="50" t="s">
        <v>712</v>
      </c>
      <c r="D27" s="34"/>
      <c r="E27" s="35"/>
      <c r="F27" s="51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148"/>
      <c r="R27" s="310"/>
      <c r="S27" s="125"/>
      <c r="T27" s="125"/>
      <c r="U27" s="125"/>
      <c r="V27" s="125"/>
      <c r="W27" s="329"/>
      <c r="X27" s="125"/>
      <c r="Y27" s="329"/>
      <c r="Z27" s="125"/>
      <c r="AA27" s="329"/>
      <c r="AB27" s="125"/>
      <c r="AC27" s="126"/>
      <c r="AD27" s="125"/>
      <c r="AE27" s="125"/>
      <c r="AF27" s="125"/>
      <c r="AG27" s="125"/>
      <c r="AH27" s="125"/>
      <c r="AI27" s="125"/>
      <c r="AJ27" s="125"/>
    </row>
    <row r="28" spans="1:36" ht="50.25" customHeight="1">
      <c r="A28" s="52"/>
      <c r="B28" s="53"/>
      <c r="C28" s="54" t="s">
        <v>713</v>
      </c>
      <c r="D28" s="40"/>
      <c r="E28" s="55"/>
      <c r="F28" s="56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463"/>
      <c r="R28" s="311"/>
      <c r="S28" s="125"/>
      <c r="T28" s="125"/>
      <c r="U28" s="125"/>
      <c r="V28" s="125"/>
      <c r="W28" s="329"/>
      <c r="X28" s="125"/>
      <c r="Y28" s="329"/>
      <c r="Z28" s="125"/>
      <c r="AA28" s="329"/>
      <c r="AB28" s="125"/>
      <c r="AC28" s="126"/>
      <c r="AD28" s="125"/>
      <c r="AE28" s="125"/>
      <c r="AF28" s="125"/>
      <c r="AG28" s="125"/>
      <c r="AH28" s="125"/>
      <c r="AI28" s="125"/>
      <c r="AJ28" s="125"/>
    </row>
    <row r="29" spans="1:36" ht="12.75" customHeight="1">
      <c r="A29" s="31" t="s">
        <v>401</v>
      </c>
      <c r="B29" s="47">
        <v>608</v>
      </c>
      <c r="C29" s="408" t="s">
        <v>714</v>
      </c>
      <c r="D29" s="58">
        <v>1091</v>
      </c>
      <c r="E29" s="59">
        <v>74011.83</v>
      </c>
      <c r="F29" s="59">
        <v>80076.75</v>
      </c>
      <c r="G29" s="59">
        <v>96082.9</v>
      </c>
      <c r="H29" s="59">
        <v>84931.63</v>
      </c>
      <c r="I29" s="59">
        <v>87510.09</v>
      </c>
      <c r="J29" s="59">
        <v>90551.76</v>
      </c>
      <c r="K29" s="59">
        <v>92826.28</v>
      </c>
      <c r="L29" s="59"/>
      <c r="M29" s="59"/>
      <c r="N29" s="59"/>
      <c r="O29" s="59"/>
      <c r="P29" s="59"/>
      <c r="Q29" s="464">
        <f>SUM(E29:P29)</f>
        <v>605991.24</v>
      </c>
      <c r="R29" s="460">
        <f>AVERAGE(E29:P29)</f>
        <v>86570.177142857094</v>
      </c>
      <c r="S29" s="309">
        <f>+R29</f>
        <v>86570.177142857094</v>
      </c>
      <c r="T29" s="125"/>
      <c r="U29" s="125"/>
      <c r="V29" s="125"/>
      <c r="W29" s="329"/>
      <c r="X29" s="125"/>
      <c r="Y29" s="329"/>
      <c r="Z29" s="125"/>
      <c r="AA29" s="329"/>
      <c r="AB29" s="125"/>
      <c r="AC29" s="475">
        <f>SUM(E29:K29)</f>
        <v>605991.24</v>
      </c>
      <c r="AD29" s="125"/>
      <c r="AE29" s="125"/>
      <c r="AF29" s="125"/>
      <c r="AG29" s="125"/>
      <c r="AH29" s="125"/>
      <c r="AI29" s="125"/>
      <c r="AJ29" s="125"/>
    </row>
    <row r="30" spans="1:36" ht="12.75" customHeight="1">
      <c r="A30" s="31"/>
      <c r="B30" s="47"/>
      <c r="C30" s="1440" t="s">
        <v>715</v>
      </c>
      <c r="D30" s="1426"/>
      <c r="E30" s="60" t="s">
        <v>372</v>
      </c>
      <c r="F30" s="60" t="s">
        <v>372</v>
      </c>
      <c r="G30" s="60" t="s">
        <v>372</v>
      </c>
      <c r="H30" s="60" t="s">
        <v>372</v>
      </c>
      <c r="I30" s="60" t="s">
        <v>372</v>
      </c>
      <c r="J30" s="60" t="s">
        <v>372</v>
      </c>
      <c r="K30" s="60" t="s">
        <v>372</v>
      </c>
      <c r="L30" s="60"/>
      <c r="M30" s="60"/>
      <c r="N30" s="60"/>
      <c r="O30" s="60"/>
      <c r="P30" s="60"/>
      <c r="Q30" s="465">
        <f>SUM(E30:P30)</f>
        <v>0</v>
      </c>
      <c r="R30" s="460">
        <f>+Q30/12</f>
        <v>0</v>
      </c>
      <c r="S30" s="125"/>
      <c r="T30" s="309">
        <f>+R30</f>
        <v>0</v>
      </c>
      <c r="U30" s="221">
        <f>+Q30</f>
        <v>0</v>
      </c>
      <c r="V30" s="329" t="s">
        <v>372</v>
      </c>
      <c r="W30" s="329" t="s">
        <v>372</v>
      </c>
      <c r="X30" s="329" t="s">
        <v>372</v>
      </c>
      <c r="Y30" s="329" t="s">
        <v>372</v>
      </c>
      <c r="Z30" s="329" t="s">
        <v>372</v>
      </c>
      <c r="AA30" s="329" t="s">
        <v>372</v>
      </c>
      <c r="AB30" s="125"/>
      <c r="AC30" s="475">
        <f>SUM(E30:K30)</f>
        <v>0</v>
      </c>
      <c r="AD30" s="125"/>
      <c r="AE30" s="125"/>
      <c r="AF30" s="125"/>
      <c r="AG30" s="125"/>
      <c r="AH30" s="125"/>
      <c r="AI30" s="125"/>
      <c r="AJ30" s="125"/>
    </row>
    <row r="31" spans="1:36" ht="12.75" customHeight="1">
      <c r="A31" s="31"/>
      <c r="B31" s="47"/>
      <c r="C31" s="36" t="s">
        <v>678</v>
      </c>
      <c r="D31" s="34"/>
      <c r="E31" s="37">
        <f t="shared" ref="E31:Q31" si="3">E29/$D$29</f>
        <v>67.838524289642507</v>
      </c>
      <c r="F31" s="37">
        <f t="shared" si="3"/>
        <v>73.397571035747006</v>
      </c>
      <c r="G31" s="37">
        <f t="shared" si="3"/>
        <v>88.068652612282307</v>
      </c>
      <c r="H31" s="37">
        <f t="shared" si="3"/>
        <v>77.847506874427097</v>
      </c>
      <c r="I31" s="37">
        <f t="shared" si="3"/>
        <v>80.210898258478494</v>
      </c>
      <c r="J31" s="37">
        <f t="shared" si="3"/>
        <v>82.998863428047699</v>
      </c>
      <c r="K31" s="37">
        <f t="shared" si="3"/>
        <v>85.083666361136594</v>
      </c>
      <c r="L31" s="37">
        <f t="shared" si="3"/>
        <v>0</v>
      </c>
      <c r="M31" s="37">
        <f t="shared" si="3"/>
        <v>0</v>
      </c>
      <c r="N31" s="37">
        <f t="shared" si="3"/>
        <v>0</v>
      </c>
      <c r="O31" s="37">
        <f t="shared" si="3"/>
        <v>0</v>
      </c>
      <c r="P31" s="37">
        <f t="shared" si="3"/>
        <v>0</v>
      </c>
      <c r="Q31" s="35">
        <f t="shared" si="3"/>
        <v>555.44568285976197</v>
      </c>
      <c r="R31" s="308">
        <f>+R29/D29</f>
        <v>79.349383265680203</v>
      </c>
      <c r="S31" s="125"/>
      <c r="T31" s="125"/>
      <c r="U31" s="125"/>
      <c r="V31" s="125"/>
      <c r="W31" s="329"/>
      <c r="X31" s="125"/>
      <c r="Y31" s="329"/>
      <c r="Z31" s="125"/>
      <c r="AA31" s="329"/>
      <c r="AB31" s="125"/>
      <c r="AC31" s="475">
        <f>SUM(E31:K31)</f>
        <v>555.44568285976197</v>
      </c>
      <c r="AD31" s="125"/>
      <c r="AE31" s="125"/>
      <c r="AF31" s="125"/>
      <c r="AG31" s="125"/>
      <c r="AH31" s="125"/>
      <c r="AI31" s="125"/>
      <c r="AJ31" s="125"/>
    </row>
    <row r="32" spans="1:36" ht="12.75" customHeight="1">
      <c r="A32" s="31"/>
      <c r="B32" s="47"/>
      <c r="C32" s="36" t="s">
        <v>716</v>
      </c>
      <c r="D32" s="34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462"/>
      <c r="R32" s="310"/>
      <c r="S32" s="125"/>
      <c r="T32" s="125"/>
      <c r="U32" s="125"/>
      <c r="V32" s="125"/>
      <c r="W32" s="329"/>
      <c r="X32" s="125"/>
      <c r="Y32" s="329"/>
      <c r="Z32" s="125"/>
      <c r="AA32" s="329"/>
      <c r="AB32" s="125"/>
      <c r="AC32" s="126"/>
      <c r="AD32" s="125"/>
      <c r="AE32" s="125"/>
      <c r="AF32" s="125"/>
      <c r="AG32" s="125"/>
      <c r="AH32" s="125"/>
      <c r="AI32" s="125"/>
      <c r="AJ32" s="125"/>
    </row>
    <row r="33" spans="1:36" ht="12.75" customHeight="1">
      <c r="A33" s="31"/>
      <c r="B33" s="47"/>
      <c r="C33" s="33" t="s">
        <v>717</v>
      </c>
      <c r="D33" s="61"/>
      <c r="E33" s="62"/>
      <c r="F33" s="60"/>
      <c r="G33" s="60"/>
      <c r="H33" s="62"/>
      <c r="I33" s="62"/>
      <c r="J33" s="62"/>
      <c r="K33" s="62"/>
      <c r="L33" s="62"/>
      <c r="M33" s="62"/>
      <c r="N33" s="62"/>
      <c r="O33" s="62"/>
      <c r="P33" s="62"/>
      <c r="Q33" s="148"/>
      <c r="R33" s="310"/>
      <c r="S33" s="125"/>
      <c r="T33" s="125"/>
      <c r="U33" s="125"/>
      <c r="V33" s="125"/>
      <c r="W33" s="329"/>
      <c r="X33" s="125"/>
      <c r="Y33" s="329"/>
      <c r="Z33" s="125"/>
      <c r="AA33" s="329"/>
      <c r="AB33" s="125"/>
      <c r="AC33" s="126"/>
      <c r="AD33" s="125"/>
      <c r="AE33" s="125"/>
      <c r="AF33" s="125"/>
      <c r="AG33" s="125"/>
      <c r="AH33" s="125"/>
      <c r="AI33" s="125"/>
      <c r="AJ33" s="125"/>
    </row>
    <row r="34" spans="1:36" ht="12.75" customHeight="1">
      <c r="A34" s="31"/>
      <c r="B34" s="32"/>
      <c r="C34" s="33" t="s">
        <v>718</v>
      </c>
      <c r="D34" s="61"/>
      <c r="E34" s="62"/>
      <c r="F34" s="60"/>
      <c r="G34" s="60"/>
      <c r="H34" s="62"/>
      <c r="I34" s="62"/>
      <c r="J34" s="62"/>
      <c r="K34" s="62"/>
      <c r="L34" s="62"/>
      <c r="M34" s="62"/>
      <c r="N34" s="62"/>
      <c r="O34" s="62"/>
      <c r="P34" s="62"/>
      <c r="Q34" s="148"/>
      <c r="R34" s="310"/>
      <c r="S34" s="125"/>
      <c r="T34" s="125"/>
      <c r="U34" s="125"/>
      <c r="V34" s="125"/>
      <c r="W34" s="329"/>
      <c r="X34" s="125"/>
      <c r="Y34" s="329"/>
      <c r="Z34" s="125"/>
      <c r="AA34" s="329"/>
      <c r="AB34" s="125"/>
      <c r="AC34" s="126"/>
      <c r="AD34" s="125"/>
      <c r="AE34" s="125"/>
      <c r="AF34" s="125"/>
      <c r="AG34" s="125"/>
      <c r="AH34" s="125"/>
      <c r="AI34" s="125"/>
      <c r="AJ34" s="125"/>
    </row>
    <row r="35" spans="1:36" ht="12.75" customHeight="1">
      <c r="A35" s="31"/>
      <c r="B35" s="32"/>
      <c r="C35" s="36" t="s">
        <v>719</v>
      </c>
      <c r="D35" s="61"/>
      <c r="E35" s="62"/>
      <c r="F35" s="60"/>
      <c r="G35" s="60"/>
      <c r="H35" s="62"/>
      <c r="I35" s="62"/>
      <c r="J35" s="62"/>
      <c r="K35" s="62"/>
      <c r="L35" s="62"/>
      <c r="M35" s="62"/>
      <c r="N35" s="62"/>
      <c r="O35" s="62"/>
      <c r="P35" s="62"/>
      <c r="Q35" s="148"/>
      <c r="R35" s="310"/>
      <c r="S35" s="125"/>
      <c r="T35" s="125"/>
      <c r="U35" s="125"/>
      <c r="V35" s="125"/>
      <c r="W35" s="329"/>
      <c r="X35" s="125"/>
      <c r="Y35" s="329"/>
      <c r="Z35" s="125"/>
      <c r="AA35" s="329"/>
      <c r="AB35" s="125"/>
      <c r="AC35" s="126"/>
      <c r="AD35" s="125"/>
      <c r="AE35" s="125"/>
      <c r="AF35" s="125"/>
      <c r="AG35" s="125"/>
      <c r="AH35" s="125"/>
      <c r="AI35" s="125"/>
      <c r="AJ35" s="125"/>
    </row>
    <row r="36" spans="1:36" ht="12.75" customHeight="1">
      <c r="A36" s="31"/>
      <c r="B36" s="32"/>
      <c r="C36" s="36" t="s">
        <v>720</v>
      </c>
      <c r="D36" s="61"/>
      <c r="E36" s="63"/>
      <c r="F36" s="64"/>
      <c r="G36" s="64"/>
      <c r="H36" s="65"/>
      <c r="I36" s="65"/>
      <c r="J36" s="65"/>
      <c r="K36" s="115"/>
      <c r="L36" s="63"/>
      <c r="M36" s="63"/>
      <c r="N36" s="63"/>
      <c r="O36" s="115"/>
      <c r="P36" s="63"/>
      <c r="Q36" s="326"/>
      <c r="R36" s="466"/>
      <c r="S36" s="125"/>
      <c r="T36" s="125"/>
      <c r="U36" s="125"/>
      <c r="V36" s="125"/>
      <c r="W36" s="329"/>
      <c r="X36" s="125"/>
      <c r="Y36" s="329"/>
      <c r="Z36" s="125"/>
      <c r="AA36" s="329"/>
      <c r="AB36" s="125"/>
      <c r="AC36" s="126"/>
      <c r="AD36" s="125"/>
      <c r="AE36" s="125"/>
      <c r="AF36" s="125"/>
      <c r="AG36" s="125"/>
      <c r="AH36" s="125"/>
      <c r="AI36" s="125"/>
      <c r="AJ36" s="125"/>
    </row>
    <row r="37" spans="1:36" ht="12.75" customHeight="1">
      <c r="A37" s="31"/>
      <c r="B37" s="32"/>
      <c r="C37" s="36" t="s">
        <v>721</v>
      </c>
      <c r="D37" s="61"/>
      <c r="E37" s="63"/>
      <c r="F37" s="64"/>
      <c r="G37" s="64"/>
      <c r="H37" s="65"/>
      <c r="I37" s="65"/>
      <c r="J37" s="65"/>
      <c r="K37" s="115"/>
      <c r="L37" s="63"/>
      <c r="M37" s="63"/>
      <c r="N37" s="63"/>
      <c r="O37" s="115"/>
      <c r="P37" s="63"/>
      <c r="Q37" s="326"/>
      <c r="R37" s="466"/>
      <c r="S37" s="125"/>
      <c r="T37" s="125"/>
      <c r="U37" s="125"/>
      <c r="V37" s="125"/>
      <c r="W37" s="329"/>
      <c r="X37" s="125"/>
      <c r="Y37" s="329"/>
      <c r="Z37" s="125"/>
      <c r="AA37" s="329"/>
      <c r="AB37" s="125"/>
      <c r="AC37" s="126"/>
      <c r="AD37" s="125"/>
      <c r="AE37" s="125"/>
      <c r="AF37" s="125"/>
      <c r="AG37" s="125"/>
      <c r="AH37" s="125"/>
      <c r="AI37" s="125"/>
      <c r="AJ37" s="125"/>
    </row>
    <row r="38" spans="1:36" ht="12.75" customHeight="1">
      <c r="A38" s="31"/>
      <c r="B38" s="32"/>
      <c r="C38" s="36" t="s">
        <v>722</v>
      </c>
      <c r="D38" s="61"/>
      <c r="E38" s="63"/>
      <c r="F38" s="64"/>
      <c r="G38" s="64"/>
      <c r="H38" s="65"/>
      <c r="I38" s="65"/>
      <c r="J38" s="65"/>
      <c r="K38" s="115"/>
      <c r="L38" s="63"/>
      <c r="M38" s="63"/>
      <c r="N38" s="63"/>
      <c r="O38" s="115"/>
      <c r="P38" s="63"/>
      <c r="Q38" s="326"/>
      <c r="R38" s="466"/>
      <c r="S38" s="125"/>
      <c r="T38" s="125"/>
      <c r="U38" s="125"/>
      <c r="V38" s="125"/>
      <c r="W38" s="329"/>
      <c r="X38" s="125"/>
      <c r="Y38" s="329"/>
      <c r="Z38" s="125"/>
      <c r="AA38" s="329"/>
      <c r="AB38" s="125"/>
      <c r="AC38" s="126"/>
      <c r="AD38" s="125"/>
      <c r="AE38" s="125"/>
      <c r="AF38" s="125"/>
      <c r="AG38" s="125"/>
      <c r="AH38" s="125"/>
      <c r="AI38" s="125"/>
      <c r="AJ38" s="125"/>
    </row>
    <row r="39" spans="1:36" ht="27" customHeight="1">
      <c r="A39" s="39"/>
      <c r="B39" s="66"/>
      <c r="C39" s="67" t="s">
        <v>723</v>
      </c>
      <c r="D39" s="40"/>
      <c r="E39" s="68"/>
      <c r="F39" s="69"/>
      <c r="G39" s="69"/>
      <c r="H39" s="70"/>
      <c r="I39" s="70"/>
      <c r="J39" s="70"/>
      <c r="K39" s="116"/>
      <c r="L39" s="68"/>
      <c r="M39" s="68"/>
      <c r="N39" s="68"/>
      <c r="O39" s="116"/>
      <c r="P39" s="68"/>
      <c r="Q39" s="305"/>
      <c r="R39" s="306"/>
      <c r="S39" s="125"/>
      <c r="T39" s="125"/>
      <c r="U39" s="125"/>
      <c r="V39" s="125"/>
      <c r="W39" s="329"/>
      <c r="X39" s="125"/>
      <c r="Y39" s="329"/>
      <c r="Z39" s="125"/>
      <c r="AA39" s="329"/>
      <c r="AB39" s="125"/>
      <c r="AC39" s="126"/>
      <c r="AD39" s="125"/>
      <c r="AE39" s="125"/>
      <c r="AF39" s="125"/>
      <c r="AG39" s="125"/>
      <c r="AH39" s="125"/>
      <c r="AI39" s="125"/>
      <c r="AJ39" s="125"/>
    </row>
    <row r="40" spans="1:36" ht="12.75" customHeight="1">
      <c r="A40" s="31" t="s">
        <v>724</v>
      </c>
      <c r="B40" s="32">
        <v>410</v>
      </c>
      <c r="C40" s="239" t="s">
        <v>725</v>
      </c>
      <c r="D40" s="34">
        <v>1363</v>
      </c>
      <c r="E40" s="72">
        <v>55931.93</v>
      </c>
      <c r="F40" s="72">
        <v>57160.11</v>
      </c>
      <c r="G40" s="72">
        <v>69198.22</v>
      </c>
      <c r="H40" s="72">
        <v>56365.88</v>
      </c>
      <c r="I40" s="72">
        <v>62821.2</v>
      </c>
      <c r="J40" s="208">
        <v>35682.97</v>
      </c>
      <c r="K40" s="284"/>
      <c r="L40" s="112"/>
      <c r="M40" s="112"/>
      <c r="N40" s="112"/>
      <c r="O40" s="112"/>
      <c r="P40" s="59"/>
      <c r="Q40" s="467">
        <f>SUM(E40:P40)</f>
        <v>337160.31</v>
      </c>
      <c r="R40" s="460">
        <f>AVERAGE(E40:P40)</f>
        <v>56193.385000000002</v>
      </c>
      <c r="S40" s="309">
        <f>+R40</f>
        <v>56193.385000000002</v>
      </c>
      <c r="T40" s="125"/>
      <c r="U40" s="125"/>
      <c r="V40" s="125"/>
      <c r="W40" s="329"/>
      <c r="X40" s="125"/>
      <c r="Y40" s="329"/>
      <c r="Z40" s="125"/>
      <c r="AA40" s="329"/>
      <c r="AB40" s="125"/>
      <c r="AC40" s="126"/>
      <c r="AD40" s="125"/>
      <c r="AE40" s="125"/>
      <c r="AF40" s="125"/>
      <c r="AG40" s="125"/>
      <c r="AH40" s="125"/>
      <c r="AI40" s="125"/>
      <c r="AJ40" s="125"/>
    </row>
    <row r="41" spans="1:36" ht="12.75" customHeight="1">
      <c r="A41" s="31"/>
      <c r="B41" s="32"/>
      <c r="C41" s="73" t="s">
        <v>726</v>
      </c>
      <c r="D41" s="74"/>
      <c r="E41" s="75" t="s">
        <v>372</v>
      </c>
      <c r="F41" s="75" t="s">
        <v>372</v>
      </c>
      <c r="G41" s="75" t="s">
        <v>372</v>
      </c>
      <c r="H41" s="75" t="s">
        <v>372</v>
      </c>
      <c r="I41" s="75" t="s">
        <v>372</v>
      </c>
      <c r="J41" s="90" t="s">
        <v>372</v>
      </c>
      <c r="K41" s="448"/>
      <c r="L41" s="263"/>
      <c r="M41" s="263"/>
      <c r="N41" s="263"/>
      <c r="O41" s="263"/>
      <c r="P41" s="262"/>
      <c r="Q41" s="461">
        <f>SUM(E41:P41)</f>
        <v>0</v>
      </c>
      <c r="R41" s="460">
        <f>+Q41/12</f>
        <v>0</v>
      </c>
      <c r="S41" s="125"/>
      <c r="T41" s="309">
        <f>+R41</f>
        <v>0</v>
      </c>
      <c r="U41" s="221">
        <f>+Q41</f>
        <v>0</v>
      </c>
      <c r="V41" s="329" t="s">
        <v>372</v>
      </c>
      <c r="W41" s="329" t="s">
        <v>372</v>
      </c>
      <c r="X41" s="329" t="s">
        <v>372</v>
      </c>
      <c r="Y41" s="329" t="s">
        <v>372</v>
      </c>
      <c r="Z41" s="329" t="s">
        <v>372</v>
      </c>
      <c r="AA41" s="329" t="s">
        <v>372</v>
      </c>
      <c r="AB41" s="125"/>
      <c r="AC41" s="126"/>
      <c r="AD41" s="125"/>
      <c r="AE41" s="125"/>
      <c r="AF41" s="125"/>
      <c r="AG41" s="125"/>
      <c r="AH41" s="125"/>
      <c r="AI41" s="125"/>
      <c r="AJ41" s="125"/>
    </row>
    <row r="42" spans="1:36" ht="12.75" customHeight="1">
      <c r="A42" s="31"/>
      <c r="B42" s="32"/>
      <c r="C42" s="36" t="s">
        <v>727</v>
      </c>
      <c r="D42" s="34"/>
      <c r="E42" s="37">
        <f t="shared" ref="E42:J42" si="4">E40/$D$40</f>
        <v>41.035898752751301</v>
      </c>
      <c r="F42" s="37">
        <f t="shared" si="4"/>
        <v>41.936984592809999</v>
      </c>
      <c r="G42" s="37">
        <f t="shared" si="4"/>
        <v>50.769053558327201</v>
      </c>
      <c r="H42" s="37">
        <f t="shared" si="4"/>
        <v>41.354277329420398</v>
      </c>
      <c r="I42" s="37">
        <f t="shared" si="4"/>
        <v>46.090388848129102</v>
      </c>
      <c r="J42" s="105">
        <f t="shared" si="4"/>
        <v>26.179728539985302</v>
      </c>
      <c r="K42" s="265"/>
      <c r="L42" s="106"/>
      <c r="M42" s="106"/>
      <c r="N42" s="106"/>
      <c r="O42" s="106"/>
      <c r="P42" s="38"/>
      <c r="Q42" s="461">
        <f>Q40/$D$40</f>
        <v>247.366331621423</v>
      </c>
      <c r="R42" s="308">
        <f>+R40/D40</f>
        <v>41.227721936903897</v>
      </c>
      <c r="S42" s="125"/>
      <c r="T42" s="125"/>
      <c r="U42" s="125"/>
      <c r="V42" s="125"/>
      <c r="W42" s="329"/>
      <c r="X42" s="125"/>
      <c r="Y42" s="329"/>
      <c r="Z42" s="125"/>
      <c r="AA42" s="329"/>
      <c r="AB42" s="125"/>
      <c r="AC42" s="126"/>
      <c r="AD42" s="125"/>
      <c r="AE42" s="125"/>
      <c r="AF42" s="125"/>
      <c r="AG42" s="125"/>
      <c r="AH42" s="125"/>
      <c r="AI42" s="125"/>
      <c r="AJ42" s="125"/>
    </row>
    <row r="43" spans="1:36" ht="12.75" customHeight="1">
      <c r="A43" s="31"/>
      <c r="B43" s="32"/>
      <c r="C43" s="36" t="s">
        <v>728</v>
      </c>
      <c r="D43" s="34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177"/>
      <c r="R43" s="466"/>
      <c r="S43" s="125"/>
      <c r="T43" s="125"/>
      <c r="U43" s="125"/>
      <c r="V43" s="125"/>
      <c r="W43" s="329"/>
      <c r="X43" s="125"/>
      <c r="Y43" s="329"/>
      <c r="Z43" s="125"/>
      <c r="AA43" s="329"/>
      <c r="AB43" s="125"/>
      <c r="AC43" s="126"/>
      <c r="AD43" s="125"/>
      <c r="AE43" s="125"/>
      <c r="AF43" s="125"/>
      <c r="AG43" s="125"/>
      <c r="AH43" s="125"/>
      <c r="AI43" s="125"/>
      <c r="AJ43" s="125"/>
    </row>
    <row r="44" spans="1:36" ht="12.75" customHeight="1">
      <c r="A44" s="31"/>
      <c r="B44" s="32"/>
      <c r="C44" s="36" t="s">
        <v>729</v>
      </c>
      <c r="D44" s="34"/>
      <c r="E44" s="77"/>
      <c r="F44" s="77"/>
      <c r="G44" s="77"/>
      <c r="H44" s="77"/>
      <c r="I44" s="77"/>
      <c r="J44" s="77"/>
      <c r="K44" s="65"/>
      <c r="L44" s="65"/>
      <c r="M44" s="65"/>
      <c r="N44" s="65"/>
      <c r="O44" s="65"/>
      <c r="P44" s="65"/>
      <c r="Q44" s="468"/>
      <c r="R44" s="466"/>
      <c r="S44" s="125"/>
      <c r="T44" s="125"/>
      <c r="U44" s="125"/>
      <c r="V44" s="125"/>
      <c r="W44" s="329"/>
      <c r="X44" s="125"/>
      <c r="Y44" s="329"/>
      <c r="Z44" s="125"/>
      <c r="AA44" s="329"/>
      <c r="AB44" s="125"/>
      <c r="AC44" s="126"/>
      <c r="AD44" s="125"/>
      <c r="AE44" s="125"/>
      <c r="AF44" s="125"/>
      <c r="AG44" s="125"/>
      <c r="AH44" s="125"/>
      <c r="AI44" s="125"/>
      <c r="AJ44" s="125"/>
    </row>
    <row r="45" spans="1:36" ht="12.75" customHeight="1">
      <c r="A45" s="31"/>
      <c r="B45" s="32"/>
      <c r="C45" s="36" t="s">
        <v>727</v>
      </c>
      <c r="D45" s="32"/>
      <c r="E45" s="78"/>
      <c r="F45" s="78"/>
      <c r="G45" s="78"/>
      <c r="H45" s="78"/>
      <c r="I45" s="78"/>
      <c r="J45" s="78"/>
      <c r="K45" s="62"/>
      <c r="L45" s="62"/>
      <c r="M45" s="62"/>
      <c r="N45" s="62"/>
      <c r="O45" s="62"/>
      <c r="P45" s="62"/>
      <c r="Q45" s="148"/>
      <c r="R45" s="310"/>
      <c r="S45" s="125"/>
      <c r="T45" s="125"/>
      <c r="U45" s="125"/>
      <c r="V45" s="125"/>
      <c r="W45" s="329"/>
      <c r="X45" s="125"/>
      <c r="Y45" s="329"/>
      <c r="Z45" s="125"/>
      <c r="AA45" s="329"/>
      <c r="AB45" s="125"/>
      <c r="AC45" s="126"/>
      <c r="AD45" s="125"/>
      <c r="AE45" s="125"/>
      <c r="AF45" s="125"/>
      <c r="AG45" s="125"/>
      <c r="AH45" s="125"/>
      <c r="AI45" s="125"/>
      <c r="AJ45" s="125"/>
    </row>
    <row r="46" spans="1:36" ht="12.75" customHeight="1">
      <c r="A46" s="31"/>
      <c r="B46" s="32"/>
      <c r="C46" s="36" t="s">
        <v>730</v>
      </c>
      <c r="D46" s="32"/>
      <c r="E46" s="78"/>
      <c r="F46" s="78"/>
      <c r="G46" s="78"/>
      <c r="H46" s="78"/>
      <c r="I46" s="78"/>
      <c r="J46" s="78"/>
      <c r="K46" s="62"/>
      <c r="L46" s="62"/>
      <c r="M46" s="62"/>
      <c r="N46" s="62"/>
      <c r="O46" s="62"/>
      <c r="P46" s="62"/>
      <c r="Q46" s="148"/>
      <c r="R46" s="310"/>
      <c r="S46" s="125"/>
      <c r="T46" s="125"/>
      <c r="U46" s="125"/>
      <c r="V46" s="125"/>
      <c r="W46" s="329"/>
      <c r="X46" s="125"/>
      <c r="Y46" s="329"/>
      <c r="Z46" s="125"/>
      <c r="AA46" s="329"/>
      <c r="AB46" s="125"/>
      <c r="AC46" s="126"/>
      <c r="AD46" s="125"/>
      <c r="AE46" s="125"/>
      <c r="AF46" s="125"/>
      <c r="AG46" s="125"/>
      <c r="AH46" s="125"/>
      <c r="AI46" s="125"/>
      <c r="AJ46" s="125"/>
    </row>
    <row r="47" spans="1:36" ht="12.75" customHeight="1">
      <c r="A47" s="31"/>
      <c r="B47" s="32"/>
      <c r="C47" s="36" t="s">
        <v>731</v>
      </c>
      <c r="D47" s="32"/>
      <c r="E47" s="78"/>
      <c r="F47" s="78"/>
      <c r="G47" s="78"/>
      <c r="H47" s="78"/>
      <c r="I47" s="78"/>
      <c r="J47" s="78"/>
      <c r="K47" s="62"/>
      <c r="L47" s="62"/>
      <c r="M47" s="62"/>
      <c r="N47" s="62"/>
      <c r="O47" s="62"/>
      <c r="P47" s="62"/>
      <c r="Q47" s="148"/>
      <c r="R47" s="310"/>
      <c r="S47" s="125"/>
      <c r="T47" s="125"/>
      <c r="U47" s="125"/>
      <c r="V47" s="125"/>
      <c r="W47" s="329"/>
      <c r="X47" s="125"/>
      <c r="Y47" s="329"/>
      <c r="Z47" s="125"/>
      <c r="AA47" s="329"/>
      <c r="AB47" s="125"/>
      <c r="AC47" s="126"/>
      <c r="AD47" s="125"/>
      <c r="AE47" s="125"/>
      <c r="AF47" s="125"/>
      <c r="AG47" s="125"/>
      <c r="AH47" s="125"/>
      <c r="AI47" s="125"/>
      <c r="AJ47" s="125"/>
    </row>
    <row r="48" spans="1:36" ht="12.75" customHeight="1">
      <c r="A48" s="31"/>
      <c r="B48" s="32"/>
      <c r="C48" s="36" t="s">
        <v>732</v>
      </c>
      <c r="D48" s="32"/>
      <c r="E48" s="78"/>
      <c r="F48" s="78"/>
      <c r="G48" s="79"/>
      <c r="H48" s="79"/>
      <c r="I48" s="79"/>
      <c r="J48" s="79"/>
      <c r="K48" s="122"/>
      <c r="L48" s="122"/>
      <c r="M48" s="122"/>
      <c r="N48" s="122"/>
      <c r="O48" s="122"/>
      <c r="P48" s="122"/>
      <c r="Q48" s="148"/>
      <c r="R48" s="310"/>
      <c r="S48" s="125"/>
      <c r="T48" s="125"/>
      <c r="U48" s="125"/>
      <c r="V48" s="125"/>
      <c r="W48" s="329"/>
      <c r="X48" s="125"/>
      <c r="Y48" s="329"/>
      <c r="Z48" s="125"/>
      <c r="AA48" s="329"/>
      <c r="AB48" s="125"/>
      <c r="AC48" s="126"/>
      <c r="AD48" s="125"/>
      <c r="AE48" s="125"/>
      <c r="AF48" s="125"/>
      <c r="AG48" s="125"/>
      <c r="AH48" s="125"/>
      <c r="AI48" s="125"/>
      <c r="AJ48" s="125"/>
    </row>
    <row r="49" spans="1:36" ht="12.75" customHeight="1">
      <c r="A49" s="31"/>
      <c r="B49" s="32"/>
      <c r="C49" s="36" t="s">
        <v>733</v>
      </c>
      <c r="D49" s="32"/>
      <c r="E49" s="78"/>
      <c r="F49" s="79"/>
      <c r="G49" s="79"/>
      <c r="H49" s="79"/>
      <c r="I49" s="79"/>
      <c r="J49" s="79"/>
      <c r="K49" s="122"/>
      <c r="L49" s="122"/>
      <c r="M49" s="122"/>
      <c r="N49" s="122"/>
      <c r="O49" s="122"/>
      <c r="P49" s="122"/>
      <c r="Q49" s="148"/>
      <c r="R49" s="310"/>
      <c r="S49" s="125"/>
      <c r="T49" s="125"/>
      <c r="U49" s="125"/>
      <c r="V49" s="125"/>
      <c r="W49" s="329"/>
      <c r="X49" s="125"/>
      <c r="Y49" s="329"/>
      <c r="Z49" s="125"/>
      <c r="AA49" s="329"/>
      <c r="AB49" s="125"/>
      <c r="AC49" s="126"/>
      <c r="AD49" s="125"/>
      <c r="AE49" s="125"/>
      <c r="AF49" s="125"/>
      <c r="AG49" s="125"/>
      <c r="AH49" s="125"/>
      <c r="AI49" s="125"/>
      <c r="AJ49" s="125"/>
    </row>
    <row r="50" spans="1:36" ht="12.75" customHeight="1">
      <c r="A50" s="31"/>
      <c r="B50" s="32"/>
      <c r="C50" s="36"/>
      <c r="D50" s="32"/>
      <c r="E50" s="80"/>
      <c r="F50" s="81"/>
      <c r="G50" s="82"/>
      <c r="H50" s="82"/>
      <c r="I50" s="82"/>
      <c r="J50" s="81"/>
      <c r="K50" s="70"/>
      <c r="L50" s="70"/>
      <c r="M50" s="70"/>
      <c r="N50" s="70"/>
      <c r="O50" s="70"/>
      <c r="P50" s="70"/>
      <c r="Q50" s="469"/>
      <c r="R50" s="306"/>
      <c r="S50" s="125"/>
      <c r="T50" s="125"/>
      <c r="U50" s="125"/>
      <c r="V50" s="125"/>
      <c r="W50" s="329"/>
      <c r="X50" s="125"/>
      <c r="Y50" s="329"/>
      <c r="Z50" s="125"/>
      <c r="AA50" s="329"/>
      <c r="AB50" s="125"/>
      <c r="AC50" s="126"/>
      <c r="AD50" s="125"/>
      <c r="AE50" s="125"/>
      <c r="AF50" s="125"/>
      <c r="AG50" s="125"/>
      <c r="AH50" s="125"/>
      <c r="AI50" s="125"/>
      <c r="AJ50" s="125"/>
    </row>
    <row r="51" spans="1:36" ht="12.75" customHeight="1">
      <c r="A51" s="42" t="s">
        <v>739</v>
      </c>
      <c r="B51" s="85">
        <v>711</v>
      </c>
      <c r="C51" s="444" t="s">
        <v>740</v>
      </c>
      <c r="D51" s="29">
        <v>4990</v>
      </c>
      <c r="E51" s="87">
        <v>156637.70000000001</v>
      </c>
      <c r="F51" s="87">
        <v>153542.81</v>
      </c>
      <c r="G51" s="87">
        <v>112066.55</v>
      </c>
      <c r="H51" s="88">
        <v>104151.35</v>
      </c>
      <c r="I51" s="127">
        <v>122914.78</v>
      </c>
      <c r="J51" s="127">
        <v>161239.18</v>
      </c>
      <c r="K51" s="127">
        <v>82982.7</v>
      </c>
      <c r="L51" s="127"/>
      <c r="M51" s="127"/>
      <c r="N51" s="127"/>
      <c r="O51" s="127"/>
      <c r="P51" s="127"/>
      <c r="Q51" s="459">
        <f>SUM(E51:P51)</f>
        <v>893535.07</v>
      </c>
      <c r="R51" s="460">
        <f>AVERAGE(E51:P51)</f>
        <v>127647.86714285699</v>
      </c>
      <c r="S51" s="309">
        <f>+R51</f>
        <v>127647.86714285699</v>
      </c>
      <c r="T51" s="125"/>
      <c r="U51" s="125"/>
      <c r="V51" s="125"/>
      <c r="W51" s="329"/>
      <c r="X51" s="125"/>
      <c r="Y51" s="329"/>
      <c r="Z51" s="125"/>
      <c r="AA51" s="329"/>
      <c r="AB51" s="125"/>
      <c r="AC51" s="126"/>
      <c r="AD51" s="125"/>
      <c r="AE51" s="125"/>
      <c r="AF51" s="125"/>
      <c r="AG51" s="125"/>
      <c r="AH51" s="125"/>
      <c r="AI51" s="125"/>
      <c r="AJ51" s="125"/>
    </row>
    <row r="52" spans="1:36" ht="12.75" customHeight="1">
      <c r="A52" s="46" t="s">
        <v>741</v>
      </c>
      <c r="B52" s="89"/>
      <c r="C52" s="33" t="s">
        <v>1613</v>
      </c>
      <c r="D52" s="34"/>
      <c r="E52" s="75" t="s">
        <v>372</v>
      </c>
      <c r="F52" s="75" t="s">
        <v>372</v>
      </c>
      <c r="G52" s="75" t="s">
        <v>372</v>
      </c>
      <c r="H52" s="90" t="s">
        <v>372</v>
      </c>
      <c r="I52" s="127" t="s">
        <v>372</v>
      </c>
      <c r="J52" s="127" t="s">
        <v>372</v>
      </c>
      <c r="K52" s="127" t="s">
        <v>372</v>
      </c>
      <c r="L52" s="127"/>
      <c r="M52" s="127"/>
      <c r="N52" s="127"/>
      <c r="O52" s="127"/>
      <c r="P52" s="127"/>
      <c r="Q52" s="461">
        <f>SUM(E52:P52)</f>
        <v>0</v>
      </c>
      <c r="R52" s="308">
        <f>+Q52/12</f>
        <v>0</v>
      </c>
      <c r="S52" s="309"/>
      <c r="T52" s="309">
        <f>+R52</f>
        <v>0</v>
      </c>
      <c r="U52" s="221">
        <f>+Q52</f>
        <v>0</v>
      </c>
      <c r="V52" s="329" t="s">
        <v>372</v>
      </c>
      <c r="W52" s="329" t="s">
        <v>372</v>
      </c>
      <c r="X52" s="329" t="s">
        <v>372</v>
      </c>
      <c r="Y52" s="329" t="s">
        <v>372</v>
      </c>
      <c r="Z52" s="329" t="s">
        <v>372</v>
      </c>
      <c r="AA52" s="329" t="s">
        <v>372</v>
      </c>
      <c r="AB52" s="125"/>
      <c r="AC52" s="126"/>
      <c r="AD52" s="125"/>
      <c r="AE52" s="125"/>
      <c r="AF52" s="125"/>
      <c r="AG52" s="125"/>
      <c r="AH52" s="125"/>
      <c r="AI52" s="125"/>
      <c r="AJ52" s="125"/>
    </row>
    <row r="53" spans="1:36" ht="12.75" customHeight="1">
      <c r="A53" s="46"/>
      <c r="B53" s="89"/>
      <c r="C53" s="36" t="s">
        <v>1614</v>
      </c>
      <c r="D53" s="34"/>
      <c r="E53" s="91">
        <f t="shared" ref="E53:Q53" si="5">E51/$D$51</f>
        <v>31.390320641282599</v>
      </c>
      <c r="F53" s="92">
        <f t="shared" si="5"/>
        <v>30.770102204408801</v>
      </c>
      <c r="G53" s="92">
        <f t="shared" si="5"/>
        <v>22.458226452905802</v>
      </c>
      <c r="H53" s="93">
        <f t="shared" si="5"/>
        <v>20.8720140280561</v>
      </c>
      <c r="I53" s="93">
        <f t="shared" si="5"/>
        <v>24.632220440881799</v>
      </c>
      <c r="J53" s="93">
        <f t="shared" si="5"/>
        <v>32.312460921843702</v>
      </c>
      <c r="K53" s="93">
        <f t="shared" si="5"/>
        <v>16.6297995991984</v>
      </c>
      <c r="L53" s="93">
        <f t="shared" si="5"/>
        <v>0</v>
      </c>
      <c r="M53" s="93">
        <f t="shared" si="5"/>
        <v>0</v>
      </c>
      <c r="N53" s="93">
        <f t="shared" si="5"/>
        <v>0</v>
      </c>
      <c r="O53" s="93">
        <f t="shared" si="5"/>
        <v>0</v>
      </c>
      <c r="P53" s="91">
        <f t="shared" si="5"/>
        <v>0</v>
      </c>
      <c r="Q53" s="470">
        <f t="shared" si="5"/>
        <v>179.06514428857699</v>
      </c>
      <c r="R53" s="308">
        <f>+R51/D51</f>
        <v>25.580734898368199</v>
      </c>
      <c r="S53" s="309"/>
      <c r="T53" s="125"/>
      <c r="U53" s="125"/>
      <c r="V53" s="125"/>
      <c r="W53" s="329"/>
      <c r="X53" s="125"/>
      <c r="Y53" s="329"/>
      <c r="Z53" s="125"/>
      <c r="AA53" s="329"/>
      <c r="AB53" s="125"/>
      <c r="AC53" s="126"/>
      <c r="AD53" s="125"/>
      <c r="AE53" s="125"/>
      <c r="AF53" s="125"/>
      <c r="AG53" s="125"/>
      <c r="AH53" s="125"/>
      <c r="AI53" s="125"/>
      <c r="AJ53" s="125"/>
    </row>
    <row r="54" spans="1:36" ht="12.75" customHeight="1">
      <c r="A54" s="46"/>
      <c r="B54" s="89"/>
      <c r="C54" s="36" t="s">
        <v>1615</v>
      </c>
      <c r="D54" s="34"/>
      <c r="E54" s="94"/>
      <c r="F54" s="94"/>
      <c r="G54" s="94"/>
      <c r="H54" s="94"/>
      <c r="I54" s="129"/>
      <c r="J54" s="129"/>
      <c r="K54" s="129"/>
      <c r="L54" s="129"/>
      <c r="M54" s="129"/>
      <c r="N54" s="129"/>
      <c r="O54" s="129"/>
      <c r="P54" s="129"/>
      <c r="Q54" s="95"/>
      <c r="R54" s="165"/>
      <c r="S54" s="309"/>
      <c r="T54" s="125"/>
      <c r="U54" s="125"/>
      <c r="V54" s="125"/>
      <c r="W54" s="329"/>
      <c r="X54" s="125"/>
      <c r="Y54" s="329"/>
      <c r="Z54" s="125"/>
      <c r="AA54" s="329"/>
      <c r="AB54" s="125"/>
      <c r="AC54" s="126"/>
      <c r="AD54" s="125"/>
      <c r="AE54" s="125"/>
      <c r="AF54" s="125"/>
      <c r="AG54" s="125"/>
      <c r="AH54" s="125"/>
      <c r="AI54" s="125"/>
      <c r="AJ54" s="125"/>
    </row>
    <row r="55" spans="1:36" ht="12.75" customHeight="1">
      <c r="A55" s="46"/>
      <c r="B55" s="89"/>
      <c r="C55" s="36" t="s">
        <v>750</v>
      </c>
      <c r="D55" s="34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165"/>
      <c r="S55" s="309"/>
      <c r="T55" s="125"/>
      <c r="U55" s="125"/>
      <c r="V55" s="125"/>
      <c r="W55" s="329"/>
      <c r="X55" s="125"/>
      <c r="Y55" s="329"/>
      <c r="Z55" s="125"/>
      <c r="AA55" s="329"/>
      <c r="AB55" s="125"/>
      <c r="AC55" s="126"/>
      <c r="AD55" s="125"/>
      <c r="AE55" s="125"/>
      <c r="AF55" s="125"/>
      <c r="AG55" s="125"/>
      <c r="AH55" s="125"/>
      <c r="AI55" s="125"/>
      <c r="AJ55" s="125"/>
    </row>
    <row r="56" spans="1:36" ht="12.75" customHeight="1">
      <c r="A56" s="46"/>
      <c r="B56" s="89"/>
      <c r="C56" s="36" t="s">
        <v>1471</v>
      </c>
      <c r="D56" s="34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165"/>
      <c r="S56" s="309"/>
      <c r="T56" s="125"/>
      <c r="U56" s="125"/>
      <c r="V56" s="125"/>
      <c r="W56" s="329"/>
      <c r="X56" s="125"/>
      <c r="Y56" s="329"/>
      <c r="Z56" s="125"/>
      <c r="AA56" s="329"/>
      <c r="AB56" s="125"/>
      <c r="AC56" s="126"/>
      <c r="AD56" s="125"/>
      <c r="AE56" s="125"/>
      <c r="AF56" s="125"/>
      <c r="AG56" s="125"/>
      <c r="AH56" s="125"/>
      <c r="AI56" s="125"/>
      <c r="AJ56" s="125"/>
    </row>
    <row r="57" spans="1:36" ht="12.75" customHeight="1">
      <c r="A57" s="46"/>
      <c r="B57" s="89"/>
      <c r="C57" s="96"/>
      <c r="D57" s="3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24"/>
      <c r="S57" s="309"/>
      <c r="T57" s="125"/>
      <c r="U57" s="125"/>
      <c r="V57" s="125"/>
      <c r="W57" s="329"/>
      <c r="X57" s="125"/>
      <c r="Y57" s="329"/>
      <c r="Z57" s="125"/>
      <c r="AA57" s="329"/>
      <c r="AB57" s="125"/>
      <c r="AC57" s="126"/>
      <c r="AD57" s="125"/>
      <c r="AE57" s="125"/>
      <c r="AF57" s="125"/>
      <c r="AG57" s="125"/>
      <c r="AH57" s="125"/>
      <c r="AI57" s="125"/>
      <c r="AJ57" s="125"/>
    </row>
    <row r="58" spans="1:36" ht="12.75" customHeight="1">
      <c r="A58" s="42" t="s">
        <v>757</v>
      </c>
      <c r="B58" s="85">
        <v>112</v>
      </c>
      <c r="C58" s="444" t="s">
        <v>758</v>
      </c>
      <c r="D58" s="445">
        <v>3075</v>
      </c>
      <c r="E58" s="174">
        <v>52724.27</v>
      </c>
      <c r="F58" s="175">
        <v>49647.11</v>
      </c>
      <c r="G58" s="103">
        <v>67197.69</v>
      </c>
      <c r="H58" s="173">
        <v>51140.26</v>
      </c>
      <c r="I58" s="204">
        <v>53097.46</v>
      </c>
      <c r="J58" s="173">
        <v>60965.55</v>
      </c>
      <c r="K58" s="204"/>
      <c r="L58" s="173"/>
      <c r="M58" s="204"/>
      <c r="N58" s="173"/>
      <c r="O58" s="204"/>
      <c r="P58" s="173"/>
      <c r="Q58" s="471">
        <f>SUM(E58:P58)</f>
        <v>334772.34000000003</v>
      </c>
      <c r="R58" s="460">
        <f>AVERAGE(E58:P58)</f>
        <v>55795.39</v>
      </c>
      <c r="S58" s="309">
        <f>+R58</f>
        <v>55795.39</v>
      </c>
      <c r="T58" s="309"/>
      <c r="U58" s="221"/>
      <c r="V58" s="125"/>
      <c r="W58" s="329"/>
      <c r="X58" s="125"/>
      <c r="Y58" s="329"/>
      <c r="Z58" s="125"/>
      <c r="AA58" s="329"/>
      <c r="AB58" s="125"/>
      <c r="AC58" s="126"/>
      <c r="AD58" s="125"/>
      <c r="AE58" s="125"/>
      <c r="AF58" s="125"/>
      <c r="AG58" s="125"/>
      <c r="AH58" s="125"/>
      <c r="AI58" s="125"/>
      <c r="AJ58" s="125"/>
    </row>
    <row r="59" spans="1:36" ht="12.75" customHeight="1">
      <c r="A59" s="46"/>
      <c r="B59" s="47"/>
      <c r="C59" s="176" t="s">
        <v>759</v>
      </c>
      <c r="D59" s="177"/>
      <c r="E59" s="35" t="s">
        <v>372</v>
      </c>
      <c r="F59" s="178" t="s">
        <v>372</v>
      </c>
      <c r="G59" s="35" t="s">
        <v>372</v>
      </c>
      <c r="H59" s="35" t="s">
        <v>372</v>
      </c>
      <c r="I59" s="35" t="s">
        <v>372</v>
      </c>
      <c r="J59" s="35" t="s">
        <v>372</v>
      </c>
      <c r="K59" s="35"/>
      <c r="L59" s="35"/>
      <c r="M59" s="35"/>
      <c r="N59" s="35"/>
      <c r="O59" s="35"/>
      <c r="P59" s="35"/>
      <c r="Q59" s="461">
        <f>SUM(E59:P59)</f>
        <v>0</v>
      </c>
      <c r="R59" s="308">
        <f>Q59/12</f>
        <v>0</v>
      </c>
      <c r="S59" s="125"/>
      <c r="T59" s="309">
        <f>+R59</f>
        <v>0</v>
      </c>
      <c r="U59" s="221">
        <f>+Q59</f>
        <v>0</v>
      </c>
      <c r="V59" s="329" t="s">
        <v>372</v>
      </c>
      <c r="W59" s="329" t="s">
        <v>372</v>
      </c>
      <c r="X59" s="329" t="s">
        <v>372</v>
      </c>
      <c r="Y59" s="329" t="s">
        <v>372</v>
      </c>
      <c r="Z59" s="329" t="s">
        <v>372</v>
      </c>
      <c r="AA59" s="329" t="s">
        <v>372</v>
      </c>
      <c r="AB59" s="125"/>
      <c r="AC59" s="126"/>
      <c r="AD59" s="125"/>
      <c r="AE59" s="125"/>
      <c r="AF59" s="125"/>
      <c r="AG59" s="125"/>
      <c r="AH59" s="125"/>
      <c r="AI59" s="125"/>
      <c r="AJ59" s="125"/>
    </row>
    <row r="60" spans="1:36" ht="12.75" customHeight="1">
      <c r="A60" s="46"/>
      <c r="B60" s="89"/>
      <c r="C60" s="176" t="s">
        <v>760</v>
      </c>
      <c r="D60" s="34"/>
      <c r="E60" s="37">
        <f t="shared" ref="E60:Q60" si="6">E58/$D$58</f>
        <v>17.1461040650406</v>
      </c>
      <c r="F60" s="118">
        <f t="shared" si="6"/>
        <v>16.145401626016302</v>
      </c>
      <c r="G60" s="118">
        <f t="shared" si="6"/>
        <v>21.8529073170732</v>
      </c>
      <c r="H60" s="118">
        <f t="shared" si="6"/>
        <v>16.630978861788599</v>
      </c>
      <c r="I60" s="118">
        <f t="shared" si="6"/>
        <v>17.267466666666699</v>
      </c>
      <c r="J60" s="118">
        <f t="shared" si="6"/>
        <v>19.826195121951201</v>
      </c>
      <c r="K60" s="118">
        <f t="shared" si="6"/>
        <v>0</v>
      </c>
      <c r="L60" s="118">
        <f t="shared" si="6"/>
        <v>0</v>
      </c>
      <c r="M60" s="118">
        <f t="shared" si="6"/>
        <v>0</v>
      </c>
      <c r="N60" s="118">
        <f t="shared" si="6"/>
        <v>0</v>
      </c>
      <c r="O60" s="118">
        <f t="shared" si="6"/>
        <v>0</v>
      </c>
      <c r="P60" s="118">
        <f t="shared" si="6"/>
        <v>0</v>
      </c>
      <c r="Q60" s="379">
        <f t="shared" si="6"/>
        <v>108.869053658537</v>
      </c>
      <c r="R60" s="308">
        <f>+R58/D58</f>
        <v>18.1448422764228</v>
      </c>
      <c r="S60" s="125"/>
      <c r="T60" s="309"/>
      <c r="U60" s="221"/>
      <c r="V60" s="125"/>
      <c r="W60" s="329"/>
      <c r="X60" s="125"/>
      <c r="Y60" s="329"/>
      <c r="Z60" s="125"/>
      <c r="AA60" s="329"/>
      <c r="AB60" s="125"/>
      <c r="AC60" s="126"/>
      <c r="AD60" s="125"/>
      <c r="AE60" s="125"/>
      <c r="AF60" s="125"/>
      <c r="AG60" s="125"/>
      <c r="AH60" s="125"/>
      <c r="AI60" s="125"/>
      <c r="AJ60" s="125"/>
    </row>
    <row r="61" spans="1:36" ht="12.75" customHeight="1">
      <c r="A61" s="46"/>
      <c r="B61" s="47"/>
      <c r="C61" s="36" t="s">
        <v>761</v>
      </c>
      <c r="D61" s="34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472"/>
      <c r="R61" s="460"/>
      <c r="S61" s="125"/>
      <c r="T61" s="309"/>
      <c r="U61" s="221"/>
      <c r="V61" s="125"/>
      <c r="W61" s="329"/>
      <c r="X61" s="125"/>
      <c r="Y61" s="329"/>
      <c r="Z61" s="125"/>
      <c r="AA61" s="329"/>
      <c r="AB61" s="125"/>
      <c r="AC61" s="126"/>
      <c r="AD61" s="125"/>
      <c r="AE61" s="125"/>
      <c r="AF61" s="125"/>
      <c r="AG61" s="125"/>
      <c r="AH61" s="125"/>
      <c r="AI61" s="125"/>
      <c r="AJ61" s="125"/>
    </row>
    <row r="62" spans="1:36" ht="12.75" customHeight="1">
      <c r="A62" s="46"/>
      <c r="B62" s="89"/>
      <c r="C62" s="36" t="s">
        <v>762</v>
      </c>
      <c r="D62" s="34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462"/>
      <c r="R62" s="308"/>
      <c r="S62" s="125"/>
      <c r="T62" s="309"/>
      <c r="U62" s="221"/>
      <c r="V62" s="125"/>
      <c r="W62" s="329"/>
      <c r="X62" s="125"/>
      <c r="Y62" s="329"/>
      <c r="Z62" s="125"/>
      <c r="AA62" s="329"/>
      <c r="AB62" s="125"/>
      <c r="AC62" s="126"/>
      <c r="AD62" s="125"/>
      <c r="AE62" s="125"/>
      <c r="AF62" s="125"/>
      <c r="AG62" s="125"/>
      <c r="AH62" s="125"/>
      <c r="AI62" s="125"/>
      <c r="AJ62" s="125"/>
    </row>
    <row r="63" spans="1:36" ht="12.75" customHeight="1">
      <c r="A63" s="46"/>
      <c r="B63" s="89"/>
      <c r="C63" s="36" t="s">
        <v>763</v>
      </c>
      <c r="D63" s="34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469"/>
      <c r="R63" s="308"/>
      <c r="S63" s="125"/>
      <c r="T63" s="125"/>
      <c r="U63" s="125"/>
      <c r="V63" s="125"/>
      <c r="W63" s="329"/>
      <c r="X63" s="125"/>
      <c r="Y63" s="329"/>
      <c r="Z63" s="125"/>
      <c r="AA63" s="329"/>
      <c r="AB63" s="125"/>
      <c r="AC63" s="126"/>
      <c r="AD63" s="125"/>
      <c r="AE63" s="125"/>
      <c r="AF63" s="125"/>
      <c r="AG63" s="125"/>
      <c r="AH63" s="125"/>
      <c r="AI63" s="125"/>
      <c r="AJ63" s="125"/>
    </row>
    <row r="64" spans="1:36" ht="12.75" customHeight="1">
      <c r="A64" s="46"/>
      <c r="B64" s="89"/>
      <c r="C64" s="36" t="s">
        <v>764</v>
      </c>
      <c r="D64" s="34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462"/>
      <c r="R64" s="310"/>
      <c r="S64" s="125"/>
      <c r="T64" s="125"/>
      <c r="U64" s="125"/>
      <c r="V64" s="125"/>
      <c r="W64" s="329"/>
      <c r="X64" s="125"/>
      <c r="Y64" s="329"/>
      <c r="Z64" s="125"/>
      <c r="AA64" s="329"/>
      <c r="AB64" s="125"/>
      <c r="AC64" s="126"/>
      <c r="AD64" s="125"/>
      <c r="AE64" s="125"/>
      <c r="AF64" s="125"/>
      <c r="AG64" s="125"/>
      <c r="AH64" s="125"/>
      <c r="AI64" s="125"/>
      <c r="AJ64" s="125"/>
    </row>
    <row r="65" spans="1:36" ht="12.75" customHeight="1">
      <c r="A65" s="46"/>
      <c r="B65" s="89"/>
      <c r="C65" s="176" t="s">
        <v>765</v>
      </c>
      <c r="D65" s="34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462"/>
      <c r="R65" s="310"/>
      <c r="S65" s="125"/>
      <c r="T65" s="125"/>
      <c r="U65" s="125"/>
      <c r="V65" s="125"/>
      <c r="W65" s="329"/>
      <c r="X65" s="125"/>
      <c r="Y65" s="329"/>
      <c r="Z65" s="125"/>
      <c r="AA65" s="329"/>
      <c r="AB65" s="125"/>
      <c r="AC65" s="126"/>
      <c r="AD65" s="125"/>
      <c r="AE65" s="125"/>
      <c r="AF65" s="125"/>
      <c r="AG65" s="125"/>
      <c r="AH65" s="125"/>
      <c r="AI65" s="125"/>
      <c r="AJ65" s="125"/>
    </row>
    <row r="66" spans="1:36" ht="12.75" customHeight="1">
      <c r="A66" s="46"/>
      <c r="B66" s="89"/>
      <c r="C66" s="176" t="s">
        <v>766</v>
      </c>
      <c r="D66" s="34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462"/>
      <c r="R66" s="310"/>
      <c r="S66" s="125"/>
      <c r="T66" s="125"/>
      <c r="U66" s="125"/>
      <c r="V66" s="125"/>
      <c r="W66" s="329"/>
      <c r="X66" s="125"/>
      <c r="Y66" s="329"/>
      <c r="Z66" s="125"/>
      <c r="AA66" s="329"/>
      <c r="AB66" s="125"/>
      <c r="AC66" s="126"/>
      <c r="AD66" s="125"/>
      <c r="AE66" s="125"/>
      <c r="AF66" s="125"/>
      <c r="AG66" s="125"/>
      <c r="AH66" s="125"/>
      <c r="AI66" s="125"/>
      <c r="AJ66" s="125"/>
    </row>
    <row r="67" spans="1:36" ht="39.75" customHeight="1">
      <c r="A67" s="52"/>
      <c r="B67" s="170"/>
      <c r="C67" s="67" t="s">
        <v>767</v>
      </c>
      <c r="D67" s="40"/>
      <c r="E67" s="41"/>
      <c r="F67" s="41"/>
      <c r="G67" s="181"/>
      <c r="H67" s="41"/>
      <c r="I67" s="41"/>
      <c r="J67" s="181"/>
      <c r="K67" s="181"/>
      <c r="L67" s="181"/>
      <c r="M67" s="181"/>
      <c r="N67" s="181"/>
      <c r="O67" s="181"/>
      <c r="P67" s="181"/>
      <c r="Q67" s="323"/>
      <c r="R67" s="306"/>
      <c r="S67" s="125"/>
      <c r="T67" s="125"/>
      <c r="U67" s="125"/>
      <c r="V67" s="125"/>
      <c r="W67" s="329"/>
      <c r="X67" s="125"/>
      <c r="Y67" s="329"/>
      <c r="Z67" s="125"/>
      <c r="AA67" s="329"/>
      <c r="AB67" s="125"/>
      <c r="AC67" s="126"/>
      <c r="AD67" s="125"/>
      <c r="AE67" s="125"/>
      <c r="AF67" s="125"/>
      <c r="AG67" s="125"/>
      <c r="AH67" s="125"/>
      <c r="AI67" s="125"/>
      <c r="AJ67" s="125"/>
    </row>
    <row r="68" spans="1:36" ht="12.75" customHeight="1">
      <c r="A68" s="46" t="s">
        <v>1616</v>
      </c>
      <c r="B68" s="47">
        <v>382</v>
      </c>
      <c r="C68" s="239" t="s">
        <v>773</v>
      </c>
      <c r="D68" s="34">
        <v>818</v>
      </c>
      <c r="E68" s="72">
        <v>68145.47</v>
      </c>
      <c r="F68" s="72">
        <v>55978.44</v>
      </c>
      <c r="G68" s="72">
        <v>56956.84</v>
      </c>
      <c r="H68" s="72">
        <v>52347.1</v>
      </c>
      <c r="I68" s="72">
        <v>58813.36</v>
      </c>
      <c r="J68" s="72">
        <v>54234.65</v>
      </c>
      <c r="K68" s="72">
        <v>48137.279999999999</v>
      </c>
      <c r="L68" s="72"/>
      <c r="M68" s="72"/>
      <c r="N68" s="72"/>
      <c r="O68" s="72"/>
      <c r="P68" s="72"/>
      <c r="Q68" s="472">
        <f>SUM(E68:P68)</f>
        <v>394613.14</v>
      </c>
      <c r="R68" s="460">
        <f>AVERAGE(E68:P68)</f>
        <v>56373.3057142857</v>
      </c>
      <c r="S68" s="309">
        <f>+R68</f>
        <v>56373.3057142857</v>
      </c>
      <c r="T68" s="125"/>
      <c r="U68" s="125"/>
      <c r="V68" s="125"/>
      <c r="W68" s="329"/>
      <c r="X68" s="125"/>
      <c r="Y68" s="329"/>
      <c r="Z68" s="125"/>
      <c r="AA68" s="329"/>
      <c r="AB68" s="125"/>
      <c r="AC68" s="126"/>
      <c r="AD68" s="125"/>
      <c r="AE68" s="125"/>
      <c r="AF68" s="125"/>
      <c r="AG68" s="125"/>
      <c r="AH68" s="125"/>
      <c r="AI68" s="125"/>
      <c r="AJ68" s="125"/>
    </row>
    <row r="69" spans="1:36" ht="12.75" customHeight="1">
      <c r="A69" s="46" t="s">
        <v>1617</v>
      </c>
      <c r="B69" s="47"/>
      <c r="C69" s="73" t="s">
        <v>774</v>
      </c>
      <c r="D69" s="74"/>
      <c r="E69" s="75">
        <v>169.82</v>
      </c>
      <c r="F69" s="75" t="s">
        <v>372</v>
      </c>
      <c r="G69" s="75" t="s">
        <v>372</v>
      </c>
      <c r="H69" s="75" t="s">
        <v>372</v>
      </c>
      <c r="I69" s="75" t="s">
        <v>372</v>
      </c>
      <c r="J69" s="75" t="s">
        <v>372</v>
      </c>
      <c r="K69" s="75" t="s">
        <v>372</v>
      </c>
      <c r="L69" s="75"/>
      <c r="M69" s="75"/>
      <c r="N69" s="75"/>
      <c r="O69" s="75"/>
      <c r="P69" s="75"/>
      <c r="Q69" s="462">
        <f>SUM(E69:P69)</f>
        <v>169.82</v>
      </c>
      <c r="R69" s="308">
        <f>+Q69/12</f>
        <v>14.151666666666699</v>
      </c>
      <c r="S69" s="125"/>
      <c r="T69" s="309">
        <f>+R69</f>
        <v>14.151666666666699</v>
      </c>
      <c r="U69" s="221">
        <f>+Q69</f>
        <v>169.82</v>
      </c>
      <c r="V69" s="112">
        <f>E69</f>
        <v>169.82</v>
      </c>
      <c r="W69" s="329" t="s">
        <v>372</v>
      </c>
      <c r="X69" s="329" t="s">
        <v>372</v>
      </c>
      <c r="Y69" s="329" t="s">
        <v>372</v>
      </c>
      <c r="Z69" s="329" t="s">
        <v>372</v>
      </c>
      <c r="AA69" s="329" t="s">
        <v>372</v>
      </c>
      <c r="AB69" s="125"/>
      <c r="AC69" s="126"/>
      <c r="AD69" s="125"/>
      <c r="AE69" s="125"/>
      <c r="AF69" s="125"/>
      <c r="AG69" s="125"/>
      <c r="AH69" s="125"/>
      <c r="AI69" s="125"/>
      <c r="AJ69" s="125"/>
    </row>
    <row r="70" spans="1:36" ht="12.75" customHeight="1">
      <c r="A70" s="46" t="s">
        <v>1618</v>
      </c>
      <c r="B70" s="47"/>
      <c r="C70" s="36" t="s">
        <v>678</v>
      </c>
      <c r="D70" s="34"/>
      <c r="E70" s="37">
        <f t="shared" ref="E70:Q70" si="7">E68/$D$68</f>
        <v>83.307420537897301</v>
      </c>
      <c r="F70" s="37">
        <f t="shared" si="7"/>
        <v>68.433300733496296</v>
      </c>
      <c r="G70" s="37">
        <f t="shared" si="7"/>
        <v>69.629388753056205</v>
      </c>
      <c r="H70" s="37">
        <f t="shared" si="7"/>
        <v>63.994009779951099</v>
      </c>
      <c r="I70" s="37">
        <f t="shared" si="7"/>
        <v>71.898973105134502</v>
      </c>
      <c r="J70" s="37">
        <f t="shared" si="7"/>
        <v>66.301528117359396</v>
      </c>
      <c r="K70" s="37">
        <f t="shared" si="7"/>
        <v>58.847530562347202</v>
      </c>
      <c r="L70" s="37">
        <f t="shared" si="7"/>
        <v>0</v>
      </c>
      <c r="M70" s="37">
        <f t="shared" si="7"/>
        <v>0</v>
      </c>
      <c r="N70" s="37">
        <f t="shared" si="7"/>
        <v>0</v>
      </c>
      <c r="O70" s="37">
        <f t="shared" si="7"/>
        <v>0</v>
      </c>
      <c r="P70" s="37">
        <f t="shared" si="7"/>
        <v>0</v>
      </c>
      <c r="Q70" s="462">
        <f t="shared" si="7"/>
        <v>482.412151589242</v>
      </c>
      <c r="R70" s="308">
        <f>+R68/D68</f>
        <v>68.916021655606002</v>
      </c>
      <c r="S70" s="125"/>
      <c r="T70" s="125"/>
      <c r="U70" s="125"/>
      <c r="V70" s="125"/>
      <c r="W70" s="329"/>
      <c r="X70" s="125"/>
      <c r="Y70" s="329"/>
      <c r="Z70" s="125"/>
      <c r="AA70" s="329"/>
      <c r="AB70" s="125"/>
      <c r="AC70" s="126"/>
      <c r="AD70" s="125"/>
      <c r="AE70" s="125"/>
      <c r="AF70" s="125"/>
      <c r="AG70" s="125"/>
      <c r="AH70" s="125"/>
      <c r="AI70" s="125"/>
      <c r="AJ70" s="125"/>
    </row>
    <row r="71" spans="1:36" ht="12.75" customHeight="1">
      <c r="A71" s="46"/>
      <c r="B71" s="47"/>
      <c r="C71" s="36" t="s">
        <v>775</v>
      </c>
      <c r="D71" s="34"/>
      <c r="E71" s="76" t="s">
        <v>1619</v>
      </c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177"/>
      <c r="R71" s="466"/>
      <c r="S71" s="125"/>
      <c r="T71" s="125"/>
      <c r="U71" s="125"/>
      <c r="V71" s="125"/>
      <c r="W71" s="329"/>
      <c r="X71" s="125"/>
      <c r="Y71" s="329"/>
      <c r="Z71" s="125"/>
      <c r="AA71" s="329"/>
      <c r="AB71" s="125"/>
      <c r="AC71" s="126"/>
      <c r="AD71" s="125"/>
      <c r="AE71" s="125"/>
      <c r="AF71" s="125"/>
      <c r="AG71" s="125"/>
      <c r="AH71" s="125"/>
      <c r="AI71" s="125"/>
      <c r="AJ71" s="125"/>
    </row>
    <row r="72" spans="1:36" ht="12.75" customHeight="1">
      <c r="A72" s="46"/>
      <c r="B72" s="47"/>
      <c r="C72" s="36" t="s">
        <v>778</v>
      </c>
      <c r="D72" s="3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35"/>
      <c r="R72" s="310"/>
      <c r="S72" s="125"/>
      <c r="T72" s="125"/>
      <c r="U72" s="125"/>
      <c r="V72" s="125"/>
      <c r="W72" s="329"/>
      <c r="X72" s="125"/>
      <c r="Y72" s="329"/>
      <c r="Z72" s="125"/>
      <c r="AA72" s="329"/>
      <c r="AB72" s="125"/>
      <c r="AC72" s="126"/>
      <c r="AD72" s="125"/>
      <c r="AE72" s="125"/>
      <c r="AF72" s="125"/>
      <c r="AG72" s="125"/>
      <c r="AH72" s="125"/>
      <c r="AI72" s="125"/>
      <c r="AJ72" s="125"/>
    </row>
    <row r="73" spans="1:36" ht="12.75" customHeight="1">
      <c r="A73" s="46"/>
      <c r="B73" s="47"/>
      <c r="C73" s="36" t="s">
        <v>678</v>
      </c>
      <c r="D73" s="3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35"/>
      <c r="R73" s="310"/>
      <c r="S73" s="125"/>
      <c r="T73" s="125"/>
      <c r="U73" s="125"/>
      <c r="V73" s="125"/>
      <c r="W73" s="329"/>
      <c r="X73" s="125"/>
      <c r="Y73" s="329"/>
      <c r="Z73" s="125"/>
      <c r="AA73" s="329"/>
      <c r="AB73" s="125"/>
      <c r="AC73" s="126"/>
      <c r="AD73" s="125"/>
      <c r="AE73" s="125"/>
      <c r="AF73" s="125"/>
      <c r="AG73" s="125"/>
      <c r="AH73" s="125"/>
      <c r="AI73" s="125"/>
      <c r="AJ73" s="125"/>
    </row>
    <row r="74" spans="1:36" ht="12.75" customHeight="1">
      <c r="A74" s="46"/>
      <c r="B74" s="47"/>
      <c r="C74" s="36" t="s">
        <v>779</v>
      </c>
      <c r="D74" s="3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35"/>
      <c r="R74" s="310"/>
      <c r="S74" s="125"/>
      <c r="T74" s="125"/>
      <c r="U74" s="125"/>
      <c r="V74" s="125"/>
      <c r="W74" s="329"/>
      <c r="X74" s="125"/>
      <c r="Y74" s="329"/>
      <c r="Z74" s="125"/>
      <c r="AA74" s="329"/>
      <c r="AB74" s="125"/>
      <c r="AC74" s="126"/>
      <c r="AD74" s="125"/>
      <c r="AE74" s="125"/>
      <c r="AF74" s="125"/>
      <c r="AG74" s="125"/>
      <c r="AH74" s="125"/>
      <c r="AI74" s="125"/>
      <c r="AJ74" s="125"/>
    </row>
    <row r="75" spans="1:36" ht="12.75" customHeight="1">
      <c r="A75" s="46" t="s">
        <v>780</v>
      </c>
      <c r="B75" s="47"/>
      <c r="C75" s="36" t="s">
        <v>781</v>
      </c>
      <c r="D75" s="34"/>
      <c r="E75" s="245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35"/>
      <c r="R75" s="310"/>
      <c r="S75" s="125"/>
      <c r="T75" s="125"/>
      <c r="U75" s="125"/>
      <c r="V75" s="125"/>
      <c r="W75" s="329"/>
      <c r="X75" s="125"/>
      <c r="Y75" s="329"/>
      <c r="Z75" s="125"/>
      <c r="AA75" s="329"/>
      <c r="AB75" s="125"/>
      <c r="AC75" s="126"/>
      <c r="AD75" s="125"/>
      <c r="AE75" s="125"/>
      <c r="AF75" s="125"/>
      <c r="AG75" s="125"/>
      <c r="AH75" s="125"/>
      <c r="AI75" s="125"/>
      <c r="AJ75" s="125"/>
    </row>
    <row r="76" spans="1:36" ht="90.75" customHeight="1">
      <c r="A76" s="52" t="s">
        <v>782</v>
      </c>
      <c r="B76" s="53"/>
      <c r="C76" s="67" t="s">
        <v>783</v>
      </c>
      <c r="D76" s="40"/>
      <c r="E76" s="82"/>
      <c r="F76" s="182"/>
      <c r="G76" s="82"/>
      <c r="H76" s="70"/>
      <c r="I76" s="70"/>
      <c r="J76" s="68"/>
      <c r="K76" s="70"/>
      <c r="L76" s="70"/>
      <c r="M76" s="70"/>
      <c r="N76" s="70"/>
      <c r="O76" s="70"/>
      <c r="P76" s="70"/>
      <c r="Q76" s="323"/>
      <c r="R76" s="306"/>
      <c r="S76" s="125"/>
      <c r="T76" s="125"/>
      <c r="U76" s="125"/>
      <c r="V76" s="125"/>
      <c r="W76" s="329"/>
      <c r="X76" s="125"/>
      <c r="Y76" s="329"/>
      <c r="Z76" s="125"/>
      <c r="AA76" s="329"/>
      <c r="AB76" s="125"/>
      <c r="AC76" s="126"/>
      <c r="AD76" s="125"/>
      <c r="AE76" s="125"/>
      <c r="AF76" s="125"/>
      <c r="AG76" s="125"/>
      <c r="AH76" s="125"/>
      <c r="AI76" s="125"/>
      <c r="AJ76" s="125"/>
    </row>
    <row r="77" spans="1:36" ht="12.75" customHeight="1">
      <c r="A77" s="46" t="s">
        <v>784</v>
      </c>
      <c r="B77" s="43">
        <v>258</v>
      </c>
      <c r="C77" s="444" t="s">
        <v>576</v>
      </c>
      <c r="D77" s="183">
        <v>5677</v>
      </c>
      <c r="E77" s="174">
        <v>2146858.2400000002</v>
      </c>
      <c r="F77" s="174">
        <v>1877805.73</v>
      </c>
      <c r="G77" s="174">
        <v>2162862.91</v>
      </c>
      <c r="H77" s="174">
        <v>2090941.01</v>
      </c>
      <c r="I77" s="174">
        <v>1636737.22</v>
      </c>
      <c r="J77" s="174">
        <v>1525038.87</v>
      </c>
      <c r="K77" s="174">
        <v>1434336.29</v>
      </c>
      <c r="L77" s="174"/>
      <c r="M77" s="174"/>
      <c r="N77" s="174"/>
      <c r="O77" s="174"/>
      <c r="P77" s="174"/>
      <c r="Q77" s="307">
        <f>SUM(E77:P77)</f>
        <v>12874580.27</v>
      </c>
      <c r="R77" s="460">
        <f>AVERAGE(E77:P77)</f>
        <v>1839225.75285714</v>
      </c>
      <c r="S77" s="309">
        <f>+R77</f>
        <v>1839225.75285714</v>
      </c>
      <c r="T77" s="125"/>
      <c r="U77" s="125"/>
      <c r="V77" s="125"/>
      <c r="W77" s="329"/>
      <c r="X77" s="125"/>
      <c r="Y77" s="329"/>
      <c r="Z77" s="125"/>
      <c r="AA77" s="329"/>
      <c r="AB77" s="125"/>
      <c r="AC77" s="126"/>
      <c r="AD77" s="125"/>
      <c r="AE77" s="125"/>
      <c r="AF77" s="125"/>
      <c r="AG77" s="125"/>
      <c r="AH77" s="125"/>
      <c r="AI77" s="125"/>
      <c r="AJ77" s="125"/>
    </row>
    <row r="78" spans="1:36" ht="12.75" customHeight="1">
      <c r="A78" s="46" t="s">
        <v>785</v>
      </c>
      <c r="B78" s="47"/>
      <c r="C78" s="1441" t="s">
        <v>786</v>
      </c>
      <c r="D78" s="1426"/>
      <c r="E78" s="184" t="s">
        <v>372</v>
      </c>
      <c r="F78" s="184" t="s">
        <v>372</v>
      </c>
      <c r="G78" s="184" t="s">
        <v>372</v>
      </c>
      <c r="H78" s="184" t="s">
        <v>372</v>
      </c>
      <c r="I78" s="184" t="s">
        <v>372</v>
      </c>
      <c r="J78" s="184" t="s">
        <v>372</v>
      </c>
      <c r="K78" s="184" t="s">
        <v>372</v>
      </c>
      <c r="L78" s="184"/>
      <c r="M78" s="184"/>
      <c r="N78" s="184"/>
      <c r="O78" s="184"/>
      <c r="P78" s="184"/>
      <c r="Q78" s="280">
        <f>SUM(E78:P78)</f>
        <v>0</v>
      </c>
      <c r="R78" s="308">
        <f>+Q78/12</f>
        <v>0</v>
      </c>
      <c r="S78" s="125"/>
      <c r="T78" s="309">
        <f>+R78</f>
        <v>0</v>
      </c>
      <c r="U78" s="221">
        <f>+Q78</f>
        <v>0</v>
      </c>
      <c r="V78" s="329" t="s">
        <v>372</v>
      </c>
      <c r="W78" s="329" t="s">
        <v>372</v>
      </c>
      <c r="X78" s="329" t="s">
        <v>372</v>
      </c>
      <c r="Y78" s="329" t="s">
        <v>372</v>
      </c>
      <c r="Z78" s="329" t="s">
        <v>372</v>
      </c>
      <c r="AA78" s="329" t="s">
        <v>372</v>
      </c>
      <c r="AB78" s="125"/>
      <c r="AC78" s="126"/>
      <c r="AD78" s="125"/>
      <c r="AE78" s="125"/>
      <c r="AF78" s="125"/>
      <c r="AG78" s="125"/>
      <c r="AH78" s="125"/>
      <c r="AI78" s="125"/>
      <c r="AJ78" s="125"/>
    </row>
    <row r="79" spans="1:36" ht="12.75" customHeight="1">
      <c r="A79" s="46" t="s">
        <v>787</v>
      </c>
      <c r="B79" s="47"/>
      <c r="C79" s="36" t="s">
        <v>788</v>
      </c>
      <c r="D79" s="32"/>
      <c r="E79" s="118">
        <f t="shared" ref="E79:Q79" si="8">E77/$D$77</f>
        <v>378.16773648053601</v>
      </c>
      <c r="F79" s="118">
        <f t="shared" si="8"/>
        <v>330.77430509071701</v>
      </c>
      <c r="G79" s="119">
        <f t="shared" si="8"/>
        <v>380.98694909283103</v>
      </c>
      <c r="H79" s="118">
        <f t="shared" si="8"/>
        <v>368.317951382773</v>
      </c>
      <c r="I79" s="118">
        <f t="shared" si="8"/>
        <v>288.310237801656</v>
      </c>
      <c r="J79" s="118">
        <f t="shared" si="8"/>
        <v>268.63464329751599</v>
      </c>
      <c r="K79" s="118">
        <f t="shared" si="8"/>
        <v>252.657440549586</v>
      </c>
      <c r="L79" s="118">
        <f t="shared" si="8"/>
        <v>0</v>
      </c>
      <c r="M79" s="118">
        <f t="shared" si="8"/>
        <v>0</v>
      </c>
      <c r="N79" s="118">
        <f t="shared" si="8"/>
        <v>0</v>
      </c>
      <c r="O79" s="118">
        <f t="shared" si="8"/>
        <v>0</v>
      </c>
      <c r="P79" s="118">
        <f t="shared" si="8"/>
        <v>0</v>
      </c>
      <c r="Q79" s="148">
        <f t="shared" si="8"/>
        <v>2267.8492636956098</v>
      </c>
      <c r="R79" s="308">
        <f>+R77/D77</f>
        <v>323.97846624223098</v>
      </c>
      <c r="S79" s="125"/>
      <c r="T79" s="309"/>
      <c r="U79" s="125"/>
      <c r="V79" s="125"/>
      <c r="W79" s="329"/>
      <c r="X79" s="125"/>
      <c r="Y79" s="329"/>
      <c r="Z79" s="125"/>
      <c r="AA79" s="329"/>
      <c r="AB79" s="125"/>
      <c r="AC79" s="126"/>
      <c r="AD79" s="125"/>
      <c r="AE79" s="125"/>
      <c r="AF79" s="125"/>
      <c r="AG79" s="125"/>
      <c r="AH79" s="125"/>
      <c r="AI79" s="125"/>
      <c r="AJ79" s="125"/>
    </row>
    <row r="80" spans="1:36" ht="12.75" customHeight="1">
      <c r="A80" s="46"/>
      <c r="B80" s="47"/>
      <c r="C80" s="36" t="s">
        <v>789</v>
      </c>
      <c r="D80" s="32"/>
      <c r="E80" s="185"/>
      <c r="F80" s="76"/>
      <c r="G80" s="185"/>
      <c r="H80" s="76"/>
      <c r="I80" s="185"/>
      <c r="J80" s="76"/>
      <c r="K80" s="185"/>
      <c r="L80" s="76"/>
      <c r="M80" s="120"/>
      <c r="N80" s="185"/>
      <c r="O80" s="120"/>
      <c r="P80" s="185"/>
      <c r="Q80" s="185"/>
      <c r="R80" s="304"/>
      <c r="S80" s="125"/>
      <c r="T80" s="309"/>
      <c r="U80" s="125"/>
      <c r="V80" s="125"/>
      <c r="W80" s="329"/>
      <c r="X80" s="125"/>
      <c r="Y80" s="329"/>
      <c r="Z80" s="125"/>
      <c r="AA80" s="329"/>
      <c r="AB80" s="125"/>
      <c r="AC80" s="126"/>
      <c r="AD80" s="125"/>
      <c r="AE80" s="125"/>
      <c r="AF80" s="125"/>
      <c r="AG80" s="125"/>
      <c r="AH80" s="125"/>
      <c r="AI80" s="125"/>
      <c r="AJ80" s="125"/>
    </row>
    <row r="81" spans="1:36" ht="12.75" customHeight="1">
      <c r="A81" s="46"/>
      <c r="B81" s="47"/>
      <c r="C81" s="36" t="s">
        <v>791</v>
      </c>
      <c r="D81" s="32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310"/>
      <c r="S81" s="125"/>
      <c r="T81" s="309"/>
      <c r="U81" s="125"/>
      <c r="V81" s="125"/>
      <c r="W81" s="329"/>
      <c r="X81" s="125"/>
      <c r="Y81" s="329"/>
      <c r="Z81" s="125"/>
      <c r="AA81" s="329"/>
      <c r="AB81" s="125"/>
      <c r="AC81" s="126"/>
      <c r="AD81" s="125"/>
      <c r="AE81" s="125"/>
      <c r="AF81" s="125"/>
      <c r="AG81" s="125"/>
      <c r="AH81" s="125"/>
      <c r="AI81" s="125"/>
      <c r="AJ81" s="125"/>
    </row>
    <row r="82" spans="1:36" ht="12.75" customHeight="1">
      <c r="A82" s="46"/>
      <c r="B82" s="47"/>
      <c r="C82" s="36" t="s">
        <v>788</v>
      </c>
      <c r="D82" s="32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466"/>
      <c r="S82" s="125"/>
      <c r="T82" s="309"/>
      <c r="U82" s="125"/>
      <c r="V82" s="125"/>
      <c r="W82" s="329"/>
      <c r="X82" s="125"/>
      <c r="Y82" s="329"/>
      <c r="Z82" s="125"/>
      <c r="AA82" s="329"/>
      <c r="AB82" s="125"/>
      <c r="AC82" s="126"/>
      <c r="AD82" s="125"/>
      <c r="AE82" s="125"/>
      <c r="AF82" s="125"/>
      <c r="AG82" s="125"/>
      <c r="AH82" s="125"/>
      <c r="AI82" s="125"/>
      <c r="AJ82" s="125"/>
    </row>
    <row r="83" spans="1:36" ht="12.75" customHeight="1">
      <c r="A83" s="46"/>
      <c r="B83" s="47"/>
      <c r="C83" s="36" t="s">
        <v>792</v>
      </c>
      <c r="D83" s="32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466"/>
      <c r="S83" s="125"/>
      <c r="T83" s="309"/>
      <c r="U83" s="125"/>
      <c r="V83" s="125"/>
      <c r="W83" s="329"/>
      <c r="X83" s="125"/>
      <c r="Y83" s="329"/>
      <c r="Z83" s="125"/>
      <c r="AA83" s="329"/>
      <c r="AB83" s="125"/>
      <c r="AC83" s="126"/>
      <c r="AD83" s="125"/>
      <c r="AE83" s="125"/>
      <c r="AF83" s="125"/>
      <c r="AG83" s="125"/>
      <c r="AH83" s="125"/>
      <c r="AI83" s="125"/>
      <c r="AJ83" s="125"/>
    </row>
    <row r="84" spans="1:36" ht="12.75" customHeight="1">
      <c r="A84" s="46" t="s">
        <v>793</v>
      </c>
      <c r="B84" s="47"/>
      <c r="C84" s="187" t="s">
        <v>1620</v>
      </c>
      <c r="D84" s="34"/>
      <c r="E84" s="188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466"/>
      <c r="S84" s="125"/>
      <c r="T84" s="309"/>
      <c r="U84" s="125"/>
      <c r="V84" s="125"/>
      <c r="W84" s="329"/>
      <c r="X84" s="125"/>
      <c r="Y84" s="329"/>
      <c r="Z84" s="125"/>
      <c r="AA84" s="329"/>
      <c r="AB84" s="125"/>
      <c r="AC84" s="126"/>
      <c r="AD84" s="125"/>
      <c r="AE84" s="125"/>
      <c r="AF84" s="125"/>
      <c r="AG84" s="125"/>
      <c r="AH84" s="125"/>
      <c r="AI84" s="125"/>
      <c r="AJ84" s="125"/>
    </row>
    <row r="85" spans="1:36" ht="51.75" customHeight="1">
      <c r="A85" s="52"/>
      <c r="B85" s="53"/>
      <c r="C85" s="67" t="s">
        <v>1621</v>
      </c>
      <c r="D85" s="66"/>
      <c r="E85" s="189"/>
      <c r="F85" s="189" t="s">
        <v>656</v>
      </c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306"/>
      <c r="S85" s="125"/>
      <c r="T85" s="309"/>
      <c r="U85" s="125"/>
      <c r="V85" s="125"/>
      <c r="W85" s="329"/>
      <c r="X85" s="125"/>
      <c r="Y85" s="329"/>
      <c r="Z85" s="125"/>
      <c r="AA85" s="329"/>
      <c r="AB85" s="125"/>
      <c r="AC85" s="126"/>
      <c r="AD85" s="125"/>
      <c r="AE85" s="125"/>
      <c r="AF85" s="125"/>
      <c r="AG85" s="125"/>
      <c r="AH85" s="125"/>
      <c r="AI85" s="125"/>
      <c r="AJ85" s="125"/>
    </row>
    <row r="86" spans="1:36" ht="12.75" customHeight="1">
      <c r="A86" s="42" t="s">
        <v>623</v>
      </c>
      <c r="B86" s="43"/>
      <c r="C86" s="346" t="s">
        <v>796</v>
      </c>
      <c r="D86" s="29">
        <v>1533</v>
      </c>
      <c r="E86" s="191">
        <v>39376.9</v>
      </c>
      <c r="F86" s="191">
        <v>23726.48</v>
      </c>
      <c r="G86" s="191">
        <v>28722.54</v>
      </c>
      <c r="H86" s="191">
        <v>39438.26</v>
      </c>
      <c r="I86" s="191">
        <v>100232.22</v>
      </c>
      <c r="J86" s="191">
        <v>50731.41</v>
      </c>
      <c r="K86" s="191">
        <v>37317.599999999999</v>
      </c>
      <c r="L86" s="213"/>
      <c r="M86" s="210"/>
      <c r="N86" s="120"/>
      <c r="O86" s="120"/>
      <c r="P86" s="76"/>
      <c r="Q86" s="377">
        <f>SUM(E86:P86)</f>
        <v>319545.40999999997</v>
      </c>
      <c r="R86" s="460">
        <f>AVERAGE(E86:P86)</f>
        <v>45649.344285714302</v>
      </c>
      <c r="S86" s="309">
        <f>+R86</f>
        <v>45649.344285714302</v>
      </c>
      <c r="T86" s="125"/>
      <c r="U86" s="125"/>
      <c r="V86" s="125"/>
      <c r="W86" s="329"/>
      <c r="X86" s="125"/>
      <c r="Y86" s="329"/>
      <c r="Z86" s="125"/>
      <c r="AA86" s="329"/>
      <c r="AB86" s="125"/>
      <c r="AC86" s="126"/>
      <c r="AD86" s="125"/>
      <c r="AE86" s="125"/>
      <c r="AF86" s="125"/>
      <c r="AG86" s="125"/>
      <c r="AH86" s="125"/>
      <c r="AI86" s="125"/>
      <c r="AJ86" s="125"/>
    </row>
    <row r="87" spans="1:36" ht="12.75" customHeight="1">
      <c r="A87" s="46"/>
      <c r="B87" s="47"/>
      <c r="C87" s="192" t="s">
        <v>797</v>
      </c>
      <c r="D87" s="34"/>
      <c r="E87" s="144" t="s">
        <v>372</v>
      </c>
      <c r="F87" s="144" t="s">
        <v>372</v>
      </c>
      <c r="G87" s="144" t="s">
        <v>372</v>
      </c>
      <c r="H87" s="144" t="s">
        <v>372</v>
      </c>
      <c r="I87" s="144" t="s">
        <v>372</v>
      </c>
      <c r="J87" s="144" t="s">
        <v>372</v>
      </c>
      <c r="K87" s="144" t="s">
        <v>372</v>
      </c>
      <c r="L87" s="145"/>
      <c r="M87" s="210"/>
      <c r="N87" s="120"/>
      <c r="O87" s="120"/>
      <c r="P87" s="76"/>
      <c r="Q87" s="461">
        <f>SUM(E87:P87)</f>
        <v>0</v>
      </c>
      <c r="R87" s="308">
        <f>+Q87/8</f>
        <v>0</v>
      </c>
      <c r="S87" s="125"/>
      <c r="T87" s="309">
        <f>+R87</f>
        <v>0</v>
      </c>
      <c r="U87" s="221">
        <f>+Q87</f>
        <v>0</v>
      </c>
      <c r="V87" s="329" t="s">
        <v>372</v>
      </c>
      <c r="W87" s="329" t="s">
        <v>372</v>
      </c>
      <c r="X87" s="329" t="s">
        <v>372</v>
      </c>
      <c r="Y87" s="329" t="s">
        <v>372</v>
      </c>
      <c r="Z87" s="329" t="s">
        <v>372</v>
      </c>
      <c r="AA87" s="329" t="s">
        <v>372</v>
      </c>
      <c r="AB87" s="125"/>
      <c r="AC87" s="126"/>
      <c r="AD87" s="125"/>
      <c r="AE87" s="125"/>
      <c r="AF87" s="125"/>
      <c r="AG87" s="125"/>
      <c r="AH87" s="125"/>
      <c r="AI87" s="125"/>
      <c r="AJ87" s="125"/>
    </row>
    <row r="88" spans="1:36" ht="12.75" customHeight="1">
      <c r="A88" s="46"/>
      <c r="B88" s="47"/>
      <c r="C88" s="193" t="s">
        <v>798</v>
      </c>
      <c r="D88" s="34"/>
      <c r="E88" s="49">
        <f t="shared" ref="E88:L88" si="9">E86/$D$86</f>
        <v>25.6861709067189</v>
      </c>
      <c r="F88" s="49">
        <f t="shared" si="9"/>
        <v>15.4771559034573</v>
      </c>
      <c r="G88" s="49">
        <f t="shared" si="9"/>
        <v>18.736164383561601</v>
      </c>
      <c r="H88" s="49">
        <f t="shared" si="9"/>
        <v>25.7261969993477</v>
      </c>
      <c r="I88" s="49">
        <f t="shared" si="9"/>
        <v>65.383052837573402</v>
      </c>
      <c r="J88" s="49">
        <f t="shared" si="9"/>
        <v>33.0928962818004</v>
      </c>
      <c r="K88" s="49">
        <f t="shared" si="9"/>
        <v>24.342857142857099</v>
      </c>
      <c r="L88" s="109">
        <f t="shared" si="9"/>
        <v>0</v>
      </c>
      <c r="M88" s="265"/>
      <c r="N88" s="106"/>
      <c r="O88" s="106"/>
      <c r="P88" s="38"/>
      <c r="Q88" s="461">
        <f>Q86/$D$86</f>
        <v>208.444494455316</v>
      </c>
      <c r="R88" s="308">
        <f>+R86/D86</f>
        <v>29.777784922188101</v>
      </c>
      <c r="S88" s="125"/>
      <c r="T88" s="125"/>
      <c r="U88" s="125"/>
      <c r="V88" s="125"/>
      <c r="W88" s="329"/>
      <c r="X88" s="125"/>
      <c r="Y88" s="329"/>
      <c r="Z88" s="125"/>
      <c r="AA88" s="329"/>
      <c r="AB88" s="125"/>
      <c r="AC88" s="126"/>
      <c r="AD88" s="125"/>
      <c r="AE88" s="125"/>
      <c r="AF88" s="125"/>
      <c r="AG88" s="125"/>
      <c r="AH88" s="125"/>
      <c r="AI88" s="125"/>
      <c r="AJ88" s="125"/>
    </row>
    <row r="89" spans="1:36" ht="12.75" customHeight="1">
      <c r="A89" s="46"/>
      <c r="B89" s="47"/>
      <c r="C89" s="193" t="s">
        <v>799</v>
      </c>
      <c r="D89" s="34"/>
      <c r="E89" s="144"/>
      <c r="F89" s="144"/>
      <c r="G89" s="144"/>
      <c r="H89" s="144"/>
      <c r="I89" s="144"/>
      <c r="J89" s="144"/>
      <c r="K89" s="144"/>
      <c r="L89" s="144"/>
      <c r="M89" s="240"/>
      <c r="N89" s="240"/>
      <c r="O89" s="45"/>
      <c r="P89" s="45"/>
      <c r="Q89" s="35"/>
      <c r="R89" s="310"/>
      <c r="S89" s="125"/>
      <c r="T89" s="125"/>
      <c r="U89" s="125"/>
      <c r="V89" s="125"/>
      <c r="W89" s="329"/>
      <c r="X89" s="125"/>
      <c r="Y89" s="329"/>
      <c r="Z89" s="125"/>
      <c r="AA89" s="329"/>
      <c r="AB89" s="125"/>
      <c r="AC89" s="126"/>
      <c r="AD89" s="125"/>
      <c r="AE89" s="125"/>
      <c r="AF89" s="125"/>
      <c r="AG89" s="125"/>
      <c r="AH89" s="125"/>
      <c r="AI89" s="125"/>
      <c r="AJ89" s="125"/>
    </row>
    <row r="90" spans="1:36" ht="12.75" customHeight="1">
      <c r="A90" s="46"/>
      <c r="B90" s="47"/>
      <c r="C90" s="193" t="s">
        <v>800</v>
      </c>
      <c r="D90" s="3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35"/>
      <c r="P90" s="35"/>
      <c r="Q90" s="35"/>
      <c r="R90" s="310"/>
      <c r="S90" s="125"/>
      <c r="T90" s="125"/>
      <c r="U90" s="125"/>
      <c r="V90" s="125"/>
      <c r="W90" s="329"/>
      <c r="X90" s="125"/>
      <c r="Y90" s="329"/>
      <c r="Z90" s="125"/>
      <c r="AA90" s="329"/>
      <c r="AB90" s="125"/>
      <c r="AC90" s="126"/>
      <c r="AD90" s="125"/>
      <c r="AE90" s="125"/>
      <c r="AF90" s="125"/>
      <c r="AG90" s="125"/>
      <c r="AH90" s="125"/>
      <c r="AI90" s="125"/>
      <c r="AJ90" s="125"/>
    </row>
    <row r="91" spans="1:36" ht="12.75" customHeight="1">
      <c r="A91" s="46"/>
      <c r="B91" s="47"/>
      <c r="C91" s="193"/>
      <c r="D91" s="3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35"/>
      <c r="P91" s="35"/>
      <c r="Q91" s="35"/>
      <c r="R91" s="310"/>
      <c r="S91" s="125"/>
      <c r="T91" s="125"/>
      <c r="U91" s="125"/>
      <c r="V91" s="125"/>
      <c r="W91" s="329"/>
      <c r="X91" s="125"/>
      <c r="Y91" s="329"/>
      <c r="Z91" s="125"/>
      <c r="AA91" s="329"/>
      <c r="AB91" s="125"/>
      <c r="AC91" s="126"/>
      <c r="AD91" s="125"/>
      <c r="AE91" s="125"/>
      <c r="AF91" s="125"/>
      <c r="AG91" s="125"/>
      <c r="AH91" s="125"/>
      <c r="AI91" s="125"/>
      <c r="AJ91" s="125"/>
    </row>
    <row r="92" spans="1:36" ht="12.75" customHeight="1">
      <c r="A92" s="46"/>
      <c r="B92" s="47"/>
      <c r="C92" s="192" t="s">
        <v>801</v>
      </c>
      <c r="D92" s="3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35"/>
      <c r="P92" s="35"/>
      <c r="Q92" s="35"/>
      <c r="R92" s="310"/>
      <c r="S92" s="125"/>
      <c r="T92" s="125"/>
      <c r="U92" s="125"/>
      <c r="V92" s="125"/>
      <c r="W92" s="329"/>
      <c r="X92" s="125"/>
      <c r="Y92" s="329"/>
      <c r="Z92" s="125"/>
      <c r="AA92" s="329"/>
      <c r="AB92" s="125"/>
      <c r="AC92" s="126"/>
      <c r="AD92" s="125"/>
      <c r="AE92" s="125"/>
      <c r="AF92" s="125"/>
      <c r="AG92" s="125"/>
      <c r="AH92" s="125"/>
      <c r="AI92" s="125"/>
      <c r="AJ92" s="125"/>
    </row>
    <row r="93" spans="1:36" ht="12.75" customHeight="1">
      <c r="A93" s="46"/>
      <c r="B93" s="47"/>
      <c r="C93" s="193" t="s">
        <v>802</v>
      </c>
      <c r="D93" s="3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35"/>
      <c r="P93" s="35"/>
      <c r="Q93" s="35"/>
      <c r="R93" s="310"/>
      <c r="S93" s="125"/>
      <c r="T93" s="125"/>
      <c r="U93" s="125"/>
      <c r="V93" s="125"/>
      <c r="W93" s="329"/>
      <c r="X93" s="125"/>
      <c r="Y93" s="329"/>
      <c r="Z93" s="125"/>
      <c r="AA93" s="329"/>
      <c r="AB93" s="125"/>
      <c r="AC93" s="126"/>
      <c r="AD93" s="125"/>
      <c r="AE93" s="125"/>
      <c r="AF93" s="125"/>
      <c r="AG93" s="125"/>
      <c r="AH93" s="125"/>
      <c r="AI93" s="125"/>
      <c r="AJ93" s="125"/>
    </row>
    <row r="94" spans="1:36" ht="15" customHeight="1">
      <c r="A94" s="46"/>
      <c r="B94" s="47"/>
      <c r="C94" s="1442" t="s">
        <v>803</v>
      </c>
      <c r="D94" s="1401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35"/>
      <c r="P94" s="35"/>
      <c r="Q94" s="35"/>
      <c r="R94" s="310"/>
      <c r="S94" s="125"/>
      <c r="T94" s="125"/>
      <c r="U94" s="125"/>
      <c r="V94" s="125"/>
      <c r="W94" s="329"/>
      <c r="X94" s="125"/>
      <c r="Y94" s="329"/>
      <c r="Z94" s="125"/>
      <c r="AA94" s="329"/>
      <c r="AB94" s="125"/>
      <c r="AC94" s="126"/>
      <c r="AD94" s="125"/>
      <c r="AE94" s="125"/>
      <c r="AF94" s="125"/>
      <c r="AG94" s="125"/>
      <c r="AH94" s="125"/>
      <c r="AI94" s="125"/>
      <c r="AJ94" s="125"/>
    </row>
    <row r="95" spans="1:36" ht="12.75" customHeight="1">
      <c r="A95" s="46"/>
      <c r="B95" s="47"/>
      <c r="C95" s="193" t="s">
        <v>804</v>
      </c>
      <c r="D95" s="34"/>
      <c r="E95" s="185"/>
      <c r="F95" s="76"/>
      <c r="G95" s="76"/>
      <c r="H95" s="76"/>
      <c r="I95" s="76"/>
      <c r="J95" s="76"/>
      <c r="K95" s="76"/>
      <c r="L95" s="76"/>
      <c r="M95" s="76"/>
      <c r="N95" s="76"/>
      <c r="O95" s="198"/>
      <c r="P95" s="198"/>
      <c r="Q95" s="177"/>
      <c r="R95" s="476"/>
      <c r="S95" s="125"/>
      <c r="T95" s="125"/>
      <c r="U95" s="125"/>
      <c r="V95" s="125"/>
      <c r="W95" s="329"/>
      <c r="X95" s="125"/>
      <c r="Y95" s="329"/>
      <c r="Z95" s="125"/>
      <c r="AA95" s="329"/>
      <c r="AB95" s="125"/>
      <c r="AC95" s="126"/>
      <c r="AD95" s="125"/>
      <c r="AE95" s="125"/>
      <c r="AF95" s="125"/>
      <c r="AG95" s="125"/>
      <c r="AH95" s="125"/>
      <c r="AI95" s="125"/>
      <c r="AJ95" s="125"/>
    </row>
    <row r="96" spans="1:36" ht="12.75" customHeight="1">
      <c r="A96" s="46"/>
      <c r="B96" s="47"/>
      <c r="C96" s="193" t="s">
        <v>805</v>
      </c>
      <c r="D96" s="3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35"/>
      <c r="P96" s="35"/>
      <c r="Q96" s="35"/>
      <c r="R96" s="466"/>
      <c r="S96" s="125"/>
      <c r="T96" s="125"/>
      <c r="U96" s="125"/>
      <c r="V96" s="125"/>
      <c r="W96" s="329"/>
      <c r="X96" s="125"/>
      <c r="Y96" s="329"/>
      <c r="Z96" s="125"/>
      <c r="AA96" s="329"/>
      <c r="AB96" s="125"/>
      <c r="AC96" s="126"/>
      <c r="AD96" s="125"/>
      <c r="AE96" s="125"/>
      <c r="AF96" s="125"/>
      <c r="AG96" s="125"/>
      <c r="AH96" s="125"/>
      <c r="AI96" s="125"/>
      <c r="AJ96" s="125"/>
    </row>
    <row r="97" spans="1:36" ht="12.75" customHeight="1">
      <c r="A97" s="46"/>
      <c r="B97" s="47"/>
      <c r="C97" s="193" t="s">
        <v>806</v>
      </c>
      <c r="D97" s="3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35"/>
      <c r="P97" s="35"/>
      <c r="Q97" s="35"/>
      <c r="R97" s="310"/>
      <c r="S97" s="125"/>
      <c r="T97" s="125"/>
      <c r="U97" s="125"/>
      <c r="V97" s="125"/>
      <c r="W97" s="329"/>
      <c r="X97" s="125"/>
      <c r="Y97" s="329"/>
      <c r="Z97" s="125"/>
      <c r="AA97" s="329"/>
      <c r="AB97" s="125"/>
      <c r="AC97" s="126"/>
      <c r="AD97" s="125"/>
      <c r="AE97" s="125"/>
      <c r="AF97" s="125"/>
      <c r="AG97" s="125"/>
      <c r="AH97" s="125"/>
      <c r="AI97" s="125"/>
      <c r="AJ97" s="125"/>
    </row>
    <row r="98" spans="1:36" ht="12.75" customHeight="1">
      <c r="A98" s="46"/>
      <c r="B98" s="47"/>
      <c r="C98" s="193" t="s">
        <v>807</v>
      </c>
      <c r="D98" s="3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35"/>
      <c r="P98" s="35"/>
      <c r="Q98" s="35"/>
      <c r="R98" s="477"/>
      <c r="S98" s="125"/>
      <c r="T98" s="125"/>
      <c r="U98" s="125"/>
      <c r="V98" s="125"/>
      <c r="W98" s="329"/>
      <c r="X98" s="125"/>
      <c r="Y98" s="329"/>
      <c r="Z98" s="125"/>
      <c r="AA98" s="329"/>
      <c r="AB98" s="125"/>
      <c r="AC98" s="126"/>
      <c r="AD98" s="125"/>
      <c r="AE98" s="125"/>
      <c r="AF98" s="125"/>
      <c r="AG98" s="125"/>
      <c r="AH98" s="125"/>
      <c r="AI98" s="125"/>
      <c r="AJ98" s="125"/>
    </row>
    <row r="99" spans="1:36" ht="12.75" customHeight="1">
      <c r="A99" s="46"/>
      <c r="B99" s="47"/>
      <c r="C99" s="193" t="s">
        <v>808</v>
      </c>
      <c r="D99" s="34"/>
      <c r="E99" s="186"/>
      <c r="F99" s="188"/>
      <c r="G99" s="188"/>
      <c r="H99" s="188"/>
      <c r="I99" s="188"/>
      <c r="J99" s="188"/>
      <c r="K99" s="188"/>
      <c r="L99" s="188"/>
      <c r="M99" s="188"/>
      <c r="N99" s="188"/>
      <c r="O99" s="35"/>
      <c r="P99" s="180"/>
      <c r="Q99" s="206"/>
      <c r="R99" s="310"/>
      <c r="S99" s="125"/>
      <c r="T99" s="125"/>
      <c r="U99" s="125"/>
      <c r="V99" s="125"/>
      <c r="W99" s="329"/>
      <c r="X99" s="125"/>
      <c r="Y99" s="329"/>
      <c r="Z99" s="125"/>
      <c r="AA99" s="329"/>
      <c r="AB99" s="125"/>
      <c r="AC99" s="126"/>
      <c r="AD99" s="125"/>
      <c r="AE99" s="125"/>
      <c r="AF99" s="125"/>
      <c r="AG99" s="125"/>
      <c r="AH99" s="125"/>
      <c r="AI99" s="125"/>
      <c r="AJ99" s="125"/>
    </row>
    <row r="100" spans="1:36" ht="13.5" customHeight="1">
      <c r="A100" s="52"/>
      <c r="B100" s="53"/>
      <c r="C100" s="194"/>
      <c r="D100" s="40"/>
      <c r="E100" s="189"/>
      <c r="F100" s="195"/>
      <c r="G100" s="195"/>
      <c r="H100" s="189"/>
      <c r="I100" s="189"/>
      <c r="J100" s="195"/>
      <c r="K100" s="195"/>
      <c r="L100" s="189"/>
      <c r="M100" s="195"/>
      <c r="N100" s="195"/>
      <c r="O100" s="181"/>
      <c r="P100" s="181"/>
      <c r="Q100" s="111"/>
      <c r="R100" s="311"/>
      <c r="S100" s="125"/>
      <c r="T100" s="125"/>
      <c r="U100" s="125"/>
      <c r="V100" s="125"/>
      <c r="W100" s="329"/>
      <c r="X100" s="125"/>
      <c r="Y100" s="329"/>
      <c r="Z100" s="125"/>
      <c r="AA100" s="329"/>
      <c r="AB100" s="125"/>
      <c r="AC100" s="126"/>
      <c r="AD100" s="125"/>
      <c r="AE100" s="125"/>
      <c r="AF100" s="125"/>
      <c r="AG100" s="125"/>
      <c r="AH100" s="125"/>
      <c r="AI100" s="125"/>
      <c r="AJ100" s="125"/>
    </row>
    <row r="101" spans="1:36" ht="12.75" customHeight="1">
      <c r="A101" s="46" t="s">
        <v>829</v>
      </c>
      <c r="B101" s="47">
        <v>814</v>
      </c>
      <c r="C101" s="408" t="s">
        <v>830</v>
      </c>
      <c r="D101" s="58">
        <v>491</v>
      </c>
      <c r="E101" s="45">
        <v>20294.04</v>
      </c>
      <c r="F101" s="45">
        <v>11074.27</v>
      </c>
      <c r="G101" s="45">
        <v>9907.2999999999993</v>
      </c>
      <c r="H101" s="45">
        <v>13322.31</v>
      </c>
      <c r="I101" s="108">
        <v>9509.31</v>
      </c>
      <c r="J101" s="45">
        <v>15777.71</v>
      </c>
      <c r="K101" s="108">
        <v>11176.85</v>
      </c>
      <c r="L101" s="210"/>
      <c r="M101" s="120"/>
      <c r="N101" s="120"/>
      <c r="O101" s="120"/>
      <c r="P101" s="76"/>
      <c r="Q101" s="467">
        <f>SUM(E101:P101)</f>
        <v>91061.79</v>
      </c>
      <c r="R101" s="460">
        <f>AVERAGE(E101:P101)</f>
        <v>13008.827142857101</v>
      </c>
      <c r="S101" s="309">
        <f>+R101</f>
        <v>13008.827142857101</v>
      </c>
      <c r="T101" s="125"/>
      <c r="U101" s="125"/>
      <c r="V101" s="125"/>
      <c r="W101" s="329"/>
      <c r="X101" s="125"/>
      <c r="Y101" s="329"/>
      <c r="Z101" s="125"/>
      <c r="AA101" s="329"/>
      <c r="AB101" s="125"/>
      <c r="AC101" s="126"/>
      <c r="AD101" s="125"/>
      <c r="AE101" s="125"/>
      <c r="AF101" s="125"/>
      <c r="AG101" s="125"/>
      <c r="AH101" s="125"/>
      <c r="AI101" s="125"/>
      <c r="AJ101" s="125"/>
    </row>
    <row r="102" spans="1:36" ht="12.75" customHeight="1">
      <c r="A102" s="46"/>
      <c r="B102" s="47"/>
      <c r="C102" s="36" t="s">
        <v>831</v>
      </c>
      <c r="D102" s="74"/>
      <c r="E102" s="35" t="s">
        <v>372</v>
      </c>
      <c r="F102" s="35" t="s">
        <v>372</v>
      </c>
      <c r="G102" s="35" t="s">
        <v>372</v>
      </c>
      <c r="H102" s="35" t="s">
        <v>372</v>
      </c>
      <c r="I102" s="104" t="s">
        <v>372</v>
      </c>
      <c r="J102" s="35" t="s">
        <v>372</v>
      </c>
      <c r="K102" s="104" t="s">
        <v>372</v>
      </c>
      <c r="L102" s="210"/>
      <c r="M102" s="120"/>
      <c r="N102" s="120"/>
      <c r="O102" s="120"/>
      <c r="P102" s="76"/>
      <c r="Q102" s="461">
        <f>SUM(E102:P102)</f>
        <v>0</v>
      </c>
      <c r="R102" s="308">
        <f>Q102/7</f>
        <v>0</v>
      </c>
      <c r="S102" s="125"/>
      <c r="T102" s="309">
        <f>+R102</f>
        <v>0</v>
      </c>
      <c r="U102" s="221">
        <f>+Q102</f>
        <v>0</v>
      </c>
      <c r="V102" s="329" t="s">
        <v>372</v>
      </c>
      <c r="W102" s="329" t="s">
        <v>372</v>
      </c>
      <c r="X102" s="329" t="s">
        <v>372</v>
      </c>
      <c r="Y102" s="329" t="s">
        <v>372</v>
      </c>
      <c r="Z102" s="329" t="s">
        <v>372</v>
      </c>
      <c r="AA102" s="329" t="s">
        <v>372</v>
      </c>
      <c r="AB102" s="125"/>
      <c r="AC102" s="126"/>
      <c r="AD102" s="125"/>
      <c r="AE102" s="125"/>
      <c r="AF102" s="125"/>
      <c r="AG102" s="125"/>
      <c r="AH102" s="125"/>
      <c r="AI102" s="125"/>
      <c r="AJ102" s="125"/>
    </row>
    <row r="103" spans="1:36" ht="12.75" customHeight="1">
      <c r="A103" s="46"/>
      <c r="B103" s="47"/>
      <c r="C103" s="36" t="s">
        <v>832</v>
      </c>
      <c r="D103" s="32"/>
      <c r="E103" s="118">
        <f t="shared" ref="E103:K103" si="10">E101/$D$101</f>
        <v>41.332057026476598</v>
      </c>
      <c r="F103" s="118">
        <f t="shared" si="10"/>
        <v>22.554521384928702</v>
      </c>
      <c r="G103" s="118">
        <f t="shared" si="10"/>
        <v>20.177800407332001</v>
      </c>
      <c r="H103" s="118">
        <f t="shared" si="10"/>
        <v>27.133014256619099</v>
      </c>
      <c r="I103" s="110">
        <f t="shared" si="10"/>
        <v>19.3672301425662</v>
      </c>
      <c r="J103" s="110">
        <f t="shared" si="10"/>
        <v>32.133828920570302</v>
      </c>
      <c r="K103" s="110">
        <f t="shared" si="10"/>
        <v>22.7634419551935</v>
      </c>
      <c r="L103" s="265"/>
      <c r="M103" s="106"/>
      <c r="N103" s="106"/>
      <c r="O103" s="106"/>
      <c r="P103" s="38"/>
      <c r="Q103" s="461">
        <f>Q101/$D$101</f>
        <v>185.461894093686</v>
      </c>
      <c r="R103" s="308">
        <f>+R101/D101</f>
        <v>26.4945562990981</v>
      </c>
      <c r="S103" s="125"/>
      <c r="T103" s="125"/>
      <c r="U103" s="125"/>
      <c r="V103" s="125"/>
      <c r="W103" s="329"/>
      <c r="X103" s="125"/>
      <c r="Y103" s="329"/>
      <c r="Z103" s="125"/>
      <c r="AA103" s="329"/>
      <c r="AB103" s="125"/>
      <c r="AC103" s="126"/>
      <c r="AD103" s="125"/>
      <c r="AE103" s="125"/>
      <c r="AF103" s="125"/>
      <c r="AG103" s="125"/>
      <c r="AH103" s="125"/>
      <c r="AI103" s="125"/>
      <c r="AJ103" s="125"/>
    </row>
    <row r="104" spans="1:36" ht="12.75" customHeight="1">
      <c r="A104" s="46"/>
      <c r="B104" s="47"/>
      <c r="C104" s="36" t="s">
        <v>833</v>
      </c>
      <c r="D104" s="34"/>
      <c r="E104" s="35" t="s">
        <v>1622</v>
      </c>
      <c r="F104" s="35" t="s">
        <v>1623</v>
      </c>
      <c r="G104" s="35" t="s">
        <v>1624</v>
      </c>
      <c r="H104" s="35" t="s">
        <v>1625</v>
      </c>
      <c r="I104" s="35" t="s">
        <v>1626</v>
      </c>
      <c r="J104" s="179" t="s">
        <v>1627</v>
      </c>
      <c r="K104" s="179" t="s">
        <v>1628</v>
      </c>
      <c r="L104" s="179"/>
      <c r="M104" s="179"/>
      <c r="N104" s="179"/>
      <c r="O104" s="179"/>
      <c r="P104" s="179"/>
      <c r="Q104" s="148"/>
      <c r="R104" s="310"/>
      <c r="S104" s="125"/>
      <c r="T104" s="125"/>
      <c r="U104" s="125"/>
      <c r="V104" s="125"/>
      <c r="W104" s="329"/>
      <c r="X104" s="125"/>
      <c r="Y104" s="329"/>
      <c r="Z104" s="125"/>
      <c r="AA104" s="329"/>
      <c r="AB104" s="125"/>
      <c r="AC104" s="126"/>
      <c r="AD104" s="125"/>
      <c r="AE104" s="125"/>
      <c r="AF104" s="125"/>
      <c r="AG104" s="125"/>
      <c r="AH104" s="125"/>
      <c r="AI104" s="125"/>
      <c r="AJ104" s="125"/>
    </row>
    <row r="105" spans="1:36" ht="12.75" customHeight="1">
      <c r="A105" s="46"/>
      <c r="B105" s="47"/>
      <c r="C105" s="36" t="s">
        <v>846</v>
      </c>
      <c r="D105" s="34"/>
      <c r="E105" s="45" t="s">
        <v>1629</v>
      </c>
      <c r="F105" s="45"/>
      <c r="G105" s="45"/>
      <c r="H105" s="45"/>
      <c r="I105" s="45"/>
      <c r="J105" s="35"/>
      <c r="K105" s="35"/>
      <c r="L105" s="35"/>
      <c r="M105" s="35"/>
      <c r="N105" s="35"/>
      <c r="O105" s="35"/>
      <c r="P105" s="35"/>
      <c r="Q105" s="148"/>
      <c r="R105" s="310"/>
      <c r="S105" s="125"/>
      <c r="T105" s="125"/>
      <c r="U105" s="125"/>
      <c r="V105" s="125"/>
      <c r="W105" s="329"/>
      <c r="X105" s="125"/>
      <c r="Y105" s="329"/>
      <c r="Z105" s="125"/>
      <c r="AA105" s="329"/>
      <c r="AB105" s="125"/>
      <c r="AC105" s="126"/>
      <c r="AD105" s="125"/>
      <c r="AE105" s="125"/>
      <c r="AF105" s="125"/>
      <c r="AG105" s="125"/>
      <c r="AH105" s="125"/>
      <c r="AI105" s="125"/>
      <c r="AJ105" s="125"/>
    </row>
    <row r="106" spans="1:36" ht="12.75" customHeight="1">
      <c r="A106" s="46"/>
      <c r="B106" s="47"/>
      <c r="C106" s="36" t="s">
        <v>847</v>
      </c>
      <c r="D106" s="32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148"/>
      <c r="R106" s="310"/>
      <c r="S106" s="125"/>
      <c r="T106" s="125"/>
      <c r="U106" s="125"/>
      <c r="V106" s="125"/>
      <c r="W106" s="329"/>
      <c r="X106" s="125"/>
      <c r="Y106" s="329"/>
      <c r="Z106" s="125"/>
      <c r="AA106" s="329"/>
      <c r="AB106" s="125"/>
      <c r="AC106" s="126"/>
      <c r="AD106" s="125"/>
      <c r="AE106" s="125"/>
      <c r="AF106" s="125"/>
      <c r="AG106" s="125"/>
      <c r="AH106" s="125"/>
      <c r="AI106" s="125"/>
      <c r="AJ106" s="125"/>
    </row>
    <row r="107" spans="1:36" ht="105.75" customHeight="1">
      <c r="A107" s="39"/>
      <c r="B107" s="170"/>
      <c r="C107" s="67" t="s">
        <v>1630</v>
      </c>
      <c r="D107" s="40"/>
      <c r="E107" s="41"/>
      <c r="F107" s="41"/>
      <c r="G107" s="181"/>
      <c r="H107" s="41"/>
      <c r="I107" s="181"/>
      <c r="J107" s="41"/>
      <c r="K107" s="41"/>
      <c r="L107" s="41"/>
      <c r="M107" s="41"/>
      <c r="N107" s="181"/>
      <c r="O107" s="181"/>
      <c r="P107" s="181"/>
      <c r="Q107" s="463"/>
      <c r="R107" s="311"/>
      <c r="S107" s="125"/>
      <c r="T107" s="125"/>
      <c r="U107" s="125"/>
      <c r="V107" s="125"/>
      <c r="W107" s="329"/>
      <c r="X107" s="125"/>
      <c r="Y107" s="329"/>
      <c r="Z107" s="125"/>
      <c r="AA107" s="329"/>
      <c r="AB107" s="125"/>
      <c r="AC107" s="126"/>
      <c r="AD107" s="125"/>
      <c r="AE107" s="125"/>
      <c r="AF107" s="125"/>
      <c r="AG107" s="125"/>
      <c r="AH107" s="125"/>
      <c r="AI107" s="125"/>
      <c r="AJ107" s="125"/>
    </row>
    <row r="108" spans="1:36" ht="12.75" customHeight="1">
      <c r="A108" s="46" t="s">
        <v>849</v>
      </c>
      <c r="B108" s="47">
        <v>822</v>
      </c>
      <c r="C108" s="196" t="s">
        <v>850</v>
      </c>
      <c r="D108" s="29">
        <v>807</v>
      </c>
      <c r="E108" s="45"/>
      <c r="F108" s="45"/>
      <c r="G108" s="45"/>
      <c r="H108" s="45"/>
      <c r="I108" s="45"/>
      <c r="J108" s="45"/>
      <c r="K108" s="108"/>
      <c r="L108" s="210"/>
      <c r="M108" s="120"/>
      <c r="N108" s="120"/>
      <c r="O108" s="120"/>
      <c r="P108" s="76"/>
      <c r="Q108" s="467">
        <f>SUM(E108:P108)</f>
        <v>0</v>
      </c>
      <c r="R108" s="460" t="e">
        <f>AVERAGE(E108:P108)</f>
        <v>#DIV/0!</v>
      </c>
      <c r="S108" s="309" t="e">
        <f>+R108</f>
        <v>#DIV/0!</v>
      </c>
      <c r="T108" s="125"/>
      <c r="U108" s="125"/>
      <c r="V108" s="125"/>
      <c r="W108" s="329"/>
      <c r="X108" s="125"/>
      <c r="Y108" s="329"/>
      <c r="Z108" s="125"/>
      <c r="AA108" s="329"/>
      <c r="AB108" s="125"/>
      <c r="AC108" s="126"/>
      <c r="AD108" s="125"/>
      <c r="AE108" s="125"/>
      <c r="AF108" s="125"/>
      <c r="AG108" s="125"/>
      <c r="AH108" s="125"/>
      <c r="AI108" s="125"/>
      <c r="AJ108" s="125"/>
    </row>
    <row r="109" spans="1:36" ht="12.75" customHeight="1">
      <c r="A109" s="46"/>
      <c r="B109" s="47"/>
      <c r="C109" s="36" t="s">
        <v>851</v>
      </c>
      <c r="D109" s="34"/>
      <c r="E109" s="35"/>
      <c r="F109" s="35"/>
      <c r="G109" s="35"/>
      <c r="H109" s="35"/>
      <c r="I109" s="35"/>
      <c r="J109" s="35"/>
      <c r="K109" s="104"/>
      <c r="L109" s="210"/>
      <c r="M109" s="120"/>
      <c r="N109" s="120"/>
      <c r="O109" s="120"/>
      <c r="P109" s="76"/>
      <c r="Q109" s="461">
        <f>SUM(E109:P109)</f>
        <v>0</v>
      </c>
      <c r="R109" s="308">
        <f>Q109/7</f>
        <v>0</v>
      </c>
      <c r="S109" s="125"/>
      <c r="T109" s="309">
        <f>+R109</f>
        <v>0</v>
      </c>
      <c r="U109" s="221">
        <f>+Q109</f>
        <v>0</v>
      </c>
      <c r="V109" s="329" t="s">
        <v>372</v>
      </c>
      <c r="W109" s="329" t="s">
        <v>372</v>
      </c>
      <c r="X109" s="329" t="s">
        <v>372</v>
      </c>
      <c r="Y109" s="329" t="s">
        <v>372</v>
      </c>
      <c r="Z109" s="329" t="s">
        <v>372</v>
      </c>
      <c r="AA109" s="329" t="s">
        <v>372</v>
      </c>
      <c r="AB109" s="125"/>
      <c r="AC109" s="126"/>
      <c r="AD109" s="125"/>
      <c r="AE109" s="125"/>
      <c r="AF109" s="125"/>
      <c r="AG109" s="125"/>
      <c r="AH109" s="125"/>
      <c r="AI109" s="125"/>
      <c r="AJ109" s="125"/>
    </row>
    <row r="110" spans="1:36" ht="12.75" customHeight="1">
      <c r="A110" s="46"/>
      <c r="B110" s="47"/>
      <c r="C110" s="36" t="s">
        <v>678</v>
      </c>
      <c r="D110" s="34"/>
      <c r="E110" s="118">
        <f t="shared" ref="E110:K110" si="11">E108/$D$108</f>
        <v>0</v>
      </c>
      <c r="F110" s="118">
        <f t="shared" si="11"/>
        <v>0</v>
      </c>
      <c r="G110" s="118">
        <f t="shared" si="11"/>
        <v>0</v>
      </c>
      <c r="H110" s="118">
        <f t="shared" si="11"/>
        <v>0</v>
      </c>
      <c r="I110" s="118">
        <f t="shared" si="11"/>
        <v>0</v>
      </c>
      <c r="J110" s="118">
        <f t="shared" si="11"/>
        <v>0</v>
      </c>
      <c r="K110" s="110">
        <f t="shared" si="11"/>
        <v>0</v>
      </c>
      <c r="L110" s="265"/>
      <c r="M110" s="106"/>
      <c r="N110" s="106"/>
      <c r="O110" s="106"/>
      <c r="P110" s="38"/>
      <c r="Q110" s="461">
        <f>Q108/$D$108</f>
        <v>0</v>
      </c>
      <c r="R110" s="308" t="e">
        <f>+R108/D108</f>
        <v>#DIV/0!</v>
      </c>
      <c r="S110" s="125"/>
      <c r="T110" s="125"/>
      <c r="U110" s="125"/>
      <c r="V110" s="125"/>
      <c r="W110" s="329"/>
      <c r="X110" s="125"/>
      <c r="Y110" s="329"/>
      <c r="Z110" s="125"/>
      <c r="AA110" s="329"/>
      <c r="AB110" s="125"/>
      <c r="AC110" s="126"/>
      <c r="AD110" s="125"/>
      <c r="AE110" s="125"/>
      <c r="AF110" s="125"/>
      <c r="AG110" s="125"/>
      <c r="AH110" s="125"/>
      <c r="AI110" s="125"/>
      <c r="AJ110" s="125"/>
    </row>
    <row r="111" spans="1:36" ht="12.75" customHeight="1">
      <c r="A111" s="46"/>
      <c r="B111" s="47"/>
      <c r="C111" s="36" t="s">
        <v>852</v>
      </c>
      <c r="D111" s="34"/>
      <c r="E111" s="35"/>
      <c r="F111" s="35"/>
      <c r="G111" s="35"/>
      <c r="H111" s="45"/>
      <c r="I111" s="35"/>
      <c r="J111" s="35"/>
      <c r="K111" s="45"/>
      <c r="L111" s="45"/>
      <c r="M111" s="45"/>
      <c r="N111" s="45"/>
      <c r="O111" s="45"/>
      <c r="P111" s="45"/>
      <c r="Q111" s="148"/>
      <c r="R111" s="310"/>
      <c r="S111" s="125"/>
      <c r="T111" s="125"/>
      <c r="U111" s="125"/>
      <c r="V111" s="125"/>
      <c r="W111" s="329"/>
      <c r="X111" s="125"/>
      <c r="Y111" s="329"/>
      <c r="Z111" s="125"/>
      <c r="AA111" s="329"/>
      <c r="AB111" s="125"/>
      <c r="AC111" s="126"/>
      <c r="AD111" s="125"/>
      <c r="AE111" s="125"/>
      <c r="AF111" s="125"/>
      <c r="AG111" s="125"/>
      <c r="AH111" s="125"/>
      <c r="AI111" s="125"/>
      <c r="AJ111" s="125"/>
    </row>
    <row r="112" spans="1:36" ht="12.75" customHeight="1">
      <c r="A112" s="46"/>
      <c r="B112" s="47"/>
      <c r="C112" s="36" t="s">
        <v>856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148"/>
      <c r="R112" s="310"/>
      <c r="S112" s="125"/>
      <c r="T112" s="125"/>
      <c r="U112" s="125"/>
      <c r="V112" s="125"/>
      <c r="W112" s="329"/>
      <c r="X112" s="125"/>
      <c r="Y112" s="329"/>
      <c r="Z112" s="125"/>
      <c r="AA112" s="329"/>
      <c r="AB112" s="125"/>
      <c r="AC112" s="126"/>
      <c r="AD112" s="125"/>
      <c r="AE112" s="125"/>
      <c r="AF112" s="125"/>
      <c r="AG112" s="125"/>
      <c r="AH112" s="125"/>
      <c r="AI112" s="125"/>
      <c r="AJ112" s="125"/>
    </row>
    <row r="113" spans="1:36" ht="12.75" customHeight="1">
      <c r="A113" s="46"/>
      <c r="B113" s="47"/>
      <c r="C113" s="36" t="s">
        <v>857</v>
      </c>
      <c r="D113" s="34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148"/>
      <c r="R113" s="310"/>
      <c r="S113" s="125"/>
      <c r="T113" s="125"/>
      <c r="U113" s="125"/>
      <c r="V113" s="125"/>
      <c r="W113" s="329"/>
      <c r="X113" s="125"/>
      <c r="Y113" s="329"/>
      <c r="Z113" s="125"/>
      <c r="AA113" s="329"/>
      <c r="AB113" s="125"/>
      <c r="AC113" s="126"/>
      <c r="AD113" s="125"/>
      <c r="AE113" s="125"/>
      <c r="AF113" s="125"/>
      <c r="AG113" s="125"/>
      <c r="AH113" s="125"/>
      <c r="AI113" s="125"/>
      <c r="AJ113" s="125"/>
    </row>
    <row r="114" spans="1:36" ht="12.75" customHeight="1">
      <c r="A114" s="46"/>
      <c r="B114" s="47"/>
      <c r="C114" s="36" t="s">
        <v>858</v>
      </c>
      <c r="D114" s="34"/>
      <c r="E114" s="35"/>
      <c r="F114" s="35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462"/>
      <c r="R114" s="310"/>
      <c r="S114" s="125"/>
      <c r="T114" s="125"/>
      <c r="U114" s="125"/>
      <c r="V114" s="125"/>
      <c r="W114" s="329"/>
      <c r="X114" s="125"/>
      <c r="Y114" s="329"/>
      <c r="Z114" s="125"/>
      <c r="AA114" s="329"/>
      <c r="AB114" s="125"/>
      <c r="AC114" s="126"/>
      <c r="AD114" s="125"/>
      <c r="AE114" s="125"/>
      <c r="AF114" s="125"/>
      <c r="AG114" s="125"/>
      <c r="AH114" s="125"/>
      <c r="AI114" s="125"/>
      <c r="AJ114" s="125"/>
    </row>
    <row r="115" spans="1:36" ht="12.75" customHeight="1">
      <c r="A115" s="52"/>
      <c r="B115" s="170"/>
      <c r="C115" s="3"/>
      <c r="D115" s="34"/>
      <c r="E115" s="197"/>
      <c r="F115" s="197"/>
      <c r="G115" s="198"/>
      <c r="H115" s="198"/>
      <c r="I115" s="198"/>
      <c r="J115" s="198"/>
      <c r="K115" s="198"/>
      <c r="L115" s="41"/>
      <c r="M115" s="181"/>
      <c r="N115" s="181"/>
      <c r="O115" s="181"/>
      <c r="P115" s="181"/>
      <c r="Q115" s="469"/>
      <c r="R115" s="306"/>
      <c r="S115" s="125"/>
      <c r="T115" s="125"/>
      <c r="U115" s="125"/>
      <c r="V115" s="125"/>
      <c r="W115" s="329"/>
      <c r="X115" s="125"/>
      <c r="Y115" s="329"/>
      <c r="Z115" s="125"/>
      <c r="AA115" s="329"/>
      <c r="AB115" s="125"/>
      <c r="AC115" s="126"/>
      <c r="AD115" s="125"/>
      <c r="AE115" s="125"/>
      <c r="AF115" s="125"/>
      <c r="AG115" s="125"/>
      <c r="AH115" s="125"/>
      <c r="AI115" s="125"/>
      <c r="AJ115" s="125"/>
    </row>
    <row r="116" spans="1:36" ht="12.75" customHeight="1">
      <c r="A116" s="46" t="s">
        <v>630</v>
      </c>
      <c r="B116" s="89">
        <v>631</v>
      </c>
      <c r="C116" s="199" t="s">
        <v>631</v>
      </c>
      <c r="D116" s="29">
        <v>250</v>
      </c>
      <c r="E116" s="200">
        <v>42953.8</v>
      </c>
      <c r="F116" s="200">
        <v>50909.1</v>
      </c>
      <c r="G116" s="200">
        <v>28881</v>
      </c>
      <c r="H116" s="200">
        <v>30332.9</v>
      </c>
      <c r="I116" s="200">
        <v>34215.800000000003</v>
      </c>
      <c r="J116" s="200">
        <v>28538.7</v>
      </c>
      <c r="K116" s="200"/>
      <c r="L116" s="200"/>
      <c r="M116" s="215"/>
      <c r="N116" s="216"/>
      <c r="O116" s="216"/>
      <c r="P116" s="216"/>
      <c r="Q116" s="471">
        <f>SUM(E116:P116)</f>
        <v>215831.3</v>
      </c>
      <c r="R116" s="460">
        <f>AVERAGE(E116:P116)</f>
        <v>35971.883333333302</v>
      </c>
      <c r="S116" s="309">
        <f>+R116</f>
        <v>35971.883333333302</v>
      </c>
      <c r="T116" s="125"/>
      <c r="U116" s="125"/>
      <c r="V116" s="125"/>
      <c r="W116" s="329"/>
      <c r="X116" s="125"/>
      <c r="Y116" s="329"/>
      <c r="Z116" s="125"/>
      <c r="AA116" s="329"/>
      <c r="AB116" s="125"/>
      <c r="AC116" s="126"/>
      <c r="AD116" s="125"/>
      <c r="AE116" s="125"/>
      <c r="AF116" s="125"/>
      <c r="AG116" s="125"/>
      <c r="AH116" s="125"/>
      <c r="AI116" s="125"/>
      <c r="AJ116" s="125"/>
    </row>
    <row r="117" spans="1:36" ht="12.75" customHeight="1">
      <c r="A117" s="46"/>
      <c r="B117" s="89"/>
      <c r="C117" s="73" t="s">
        <v>871</v>
      </c>
      <c r="D117" s="34"/>
      <c r="E117" s="75">
        <v>1943.07</v>
      </c>
      <c r="F117" s="75">
        <v>3136.37</v>
      </c>
      <c r="G117" s="75" t="s">
        <v>372</v>
      </c>
      <c r="H117" s="75">
        <v>49.94</v>
      </c>
      <c r="I117" s="75">
        <v>632.37</v>
      </c>
      <c r="J117" s="75" t="s">
        <v>372</v>
      </c>
      <c r="K117" s="75"/>
      <c r="L117" s="75"/>
      <c r="M117" s="90"/>
      <c r="N117" s="127"/>
      <c r="O117" s="127"/>
      <c r="P117" s="127"/>
      <c r="Q117" s="461">
        <f>SUM(E117:P117)</f>
        <v>5761.75</v>
      </c>
      <c r="R117" s="308">
        <f>+Q117/12</f>
        <v>480.14583333333297</v>
      </c>
      <c r="S117" s="125"/>
      <c r="T117" s="309">
        <f>+R117</f>
        <v>480.14583333333297</v>
      </c>
      <c r="U117" s="221">
        <f>+Q117</f>
        <v>5761.75</v>
      </c>
      <c r="V117" s="112">
        <f>E117</f>
        <v>1943.07</v>
      </c>
      <c r="W117" s="263">
        <f>F117</f>
        <v>3136.37</v>
      </c>
      <c r="X117" s="329" t="s">
        <v>372</v>
      </c>
      <c r="Y117" s="263">
        <f>H117</f>
        <v>49.94</v>
      </c>
      <c r="Z117" s="263">
        <f>I117</f>
        <v>632.37</v>
      </c>
      <c r="AA117" s="329" t="s">
        <v>372</v>
      </c>
      <c r="AB117" s="125"/>
      <c r="AC117" s="126"/>
      <c r="AD117" s="125"/>
      <c r="AE117" s="125"/>
      <c r="AF117" s="125"/>
      <c r="AG117" s="125"/>
      <c r="AH117" s="125"/>
      <c r="AI117" s="125"/>
      <c r="AJ117" s="125"/>
    </row>
    <row r="118" spans="1:36" ht="12.75" customHeight="1">
      <c r="A118" s="46"/>
      <c r="B118" s="89"/>
      <c r="C118" s="36" t="s">
        <v>678</v>
      </c>
      <c r="D118" s="34"/>
      <c r="E118" s="37">
        <f t="shared" ref="E118:Q118" si="12">E116/$D$116</f>
        <v>171.8152</v>
      </c>
      <c r="F118" s="37">
        <f t="shared" si="12"/>
        <v>203.63640000000001</v>
      </c>
      <c r="G118" s="37">
        <f t="shared" si="12"/>
        <v>115.524</v>
      </c>
      <c r="H118" s="37">
        <f t="shared" si="12"/>
        <v>121.33159999999999</v>
      </c>
      <c r="I118" s="37">
        <f t="shared" si="12"/>
        <v>136.86320000000001</v>
      </c>
      <c r="J118" s="37">
        <f t="shared" si="12"/>
        <v>114.15479999999999</v>
      </c>
      <c r="K118" s="37">
        <f t="shared" si="12"/>
        <v>0</v>
      </c>
      <c r="L118" s="37">
        <f t="shared" si="12"/>
        <v>0</v>
      </c>
      <c r="M118" s="105">
        <f t="shared" si="12"/>
        <v>0</v>
      </c>
      <c r="N118" s="118">
        <f t="shared" si="12"/>
        <v>0</v>
      </c>
      <c r="O118" s="118">
        <f t="shared" si="12"/>
        <v>0</v>
      </c>
      <c r="P118" s="214">
        <f t="shared" si="12"/>
        <v>0</v>
      </c>
      <c r="Q118" s="178">
        <f t="shared" si="12"/>
        <v>863.3252</v>
      </c>
      <c r="R118" s="308">
        <f>+R116/D116</f>
        <v>143.88753333333301</v>
      </c>
      <c r="S118" s="125"/>
      <c r="T118" s="125"/>
      <c r="U118" s="125"/>
      <c r="V118" s="125"/>
      <c r="W118" s="329"/>
      <c r="X118" s="125"/>
      <c r="Y118" s="329"/>
      <c r="Z118" s="125"/>
      <c r="AA118" s="329"/>
      <c r="AB118" s="125"/>
      <c r="AC118" s="126"/>
      <c r="AD118" s="125"/>
      <c r="AE118" s="125"/>
      <c r="AF118" s="125"/>
      <c r="AG118" s="125"/>
      <c r="AH118" s="125"/>
      <c r="AI118" s="125"/>
      <c r="AJ118" s="125"/>
    </row>
    <row r="119" spans="1:36" ht="12" customHeight="1">
      <c r="A119" s="46"/>
      <c r="B119" s="89"/>
      <c r="C119" s="36" t="s">
        <v>872</v>
      </c>
      <c r="D119" s="34"/>
      <c r="E119" s="186" t="s">
        <v>1631</v>
      </c>
      <c r="F119" s="186" t="s">
        <v>1632</v>
      </c>
      <c r="G119" s="186"/>
      <c r="H119" s="186" t="s">
        <v>1633</v>
      </c>
      <c r="I119" s="186" t="s">
        <v>1634</v>
      </c>
      <c r="J119" s="186"/>
      <c r="K119" s="186"/>
      <c r="L119" s="186"/>
      <c r="M119" s="186"/>
      <c r="N119" s="185"/>
      <c r="O119" s="185"/>
      <c r="P119" s="185"/>
      <c r="Q119" s="177"/>
      <c r="R119" s="466"/>
      <c r="S119" s="125"/>
      <c r="T119" s="125"/>
      <c r="U119" s="125"/>
      <c r="V119" s="125"/>
      <c r="W119" s="329"/>
      <c r="X119" s="125"/>
      <c r="Y119" s="329"/>
      <c r="Z119" s="125"/>
      <c r="AA119" s="329"/>
      <c r="AB119" s="125"/>
      <c r="AC119" s="126"/>
      <c r="AD119" s="125"/>
      <c r="AE119" s="125"/>
      <c r="AF119" s="125"/>
      <c r="AG119" s="125"/>
      <c r="AH119" s="125"/>
      <c r="AI119" s="125"/>
      <c r="AJ119" s="125"/>
    </row>
    <row r="120" spans="1:36" ht="12.75" customHeight="1">
      <c r="A120" s="46"/>
      <c r="B120" s="89"/>
      <c r="C120" s="36" t="s">
        <v>879</v>
      </c>
      <c r="D120" s="34"/>
      <c r="E120" s="186"/>
      <c r="F120" s="201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35"/>
      <c r="R120" s="466"/>
      <c r="S120" s="125"/>
      <c r="T120" s="125"/>
      <c r="U120" s="125"/>
      <c r="V120" s="125"/>
      <c r="W120" s="329"/>
      <c r="X120" s="125"/>
      <c r="Y120" s="329"/>
      <c r="Z120" s="125"/>
      <c r="AA120" s="329"/>
      <c r="AB120" s="125"/>
      <c r="AC120" s="126"/>
      <c r="AD120" s="125"/>
      <c r="AE120" s="125"/>
      <c r="AF120" s="125"/>
      <c r="AG120" s="125"/>
      <c r="AH120" s="125"/>
      <c r="AI120" s="125"/>
      <c r="AJ120" s="125"/>
    </row>
    <row r="121" spans="1:36" ht="12.75" customHeight="1">
      <c r="A121" s="46"/>
      <c r="B121" s="89"/>
      <c r="C121" s="36" t="s">
        <v>678</v>
      </c>
      <c r="D121" s="34"/>
      <c r="E121" s="186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478"/>
      <c r="R121" s="466"/>
      <c r="S121" s="125"/>
      <c r="T121" s="125"/>
      <c r="U121" s="125"/>
      <c r="V121" s="125"/>
      <c r="W121" s="329"/>
      <c r="X121" s="125"/>
      <c r="Y121" s="329"/>
      <c r="Z121" s="125"/>
      <c r="AA121" s="329"/>
      <c r="AB121" s="125"/>
      <c r="AC121" s="126"/>
      <c r="AD121" s="125"/>
      <c r="AE121" s="125"/>
      <c r="AF121" s="125"/>
      <c r="AG121" s="125"/>
      <c r="AH121" s="125"/>
      <c r="AI121" s="125"/>
      <c r="AJ121" s="125"/>
    </row>
    <row r="122" spans="1:36" ht="12.75" customHeight="1">
      <c r="A122" s="46"/>
      <c r="B122" s="89"/>
      <c r="C122" s="36" t="s">
        <v>880</v>
      </c>
      <c r="D122" s="34"/>
      <c r="E122" s="186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478"/>
      <c r="R122" s="466"/>
      <c r="S122" s="125"/>
      <c r="T122" s="125"/>
      <c r="U122" s="125"/>
      <c r="V122" s="125"/>
      <c r="W122" s="329"/>
      <c r="X122" s="125"/>
      <c r="Y122" s="329"/>
      <c r="Z122" s="125"/>
      <c r="AA122" s="329"/>
      <c r="AB122" s="125"/>
      <c r="AC122" s="126"/>
      <c r="AD122" s="125"/>
      <c r="AE122" s="125"/>
      <c r="AF122" s="125"/>
      <c r="AG122" s="125"/>
      <c r="AH122" s="125"/>
      <c r="AI122" s="125"/>
      <c r="AJ122" s="125"/>
    </row>
    <row r="123" spans="1:36" ht="12.75" customHeight="1">
      <c r="A123" s="46"/>
      <c r="B123" s="89"/>
      <c r="C123" s="36" t="s">
        <v>881</v>
      </c>
      <c r="D123" s="34"/>
      <c r="E123" s="186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478"/>
      <c r="R123" s="466"/>
      <c r="S123" s="125"/>
      <c r="T123" s="125"/>
      <c r="U123" s="125"/>
      <c r="V123" s="125"/>
      <c r="W123" s="329"/>
      <c r="X123" s="125"/>
      <c r="Y123" s="329"/>
      <c r="Z123" s="125"/>
      <c r="AA123" s="329"/>
      <c r="AB123" s="125"/>
      <c r="AC123" s="126"/>
      <c r="AD123" s="125"/>
      <c r="AE123" s="125"/>
      <c r="AF123" s="125"/>
      <c r="AG123" s="125"/>
      <c r="AH123" s="125"/>
      <c r="AI123" s="125"/>
      <c r="AJ123" s="125"/>
    </row>
    <row r="124" spans="1:36" ht="51" customHeight="1">
      <c r="A124" s="52"/>
      <c r="B124" s="170"/>
      <c r="C124" s="194" t="s">
        <v>882</v>
      </c>
      <c r="D124" s="40"/>
      <c r="E124" s="41"/>
      <c r="F124" s="181"/>
      <c r="G124" s="181"/>
      <c r="H124" s="181"/>
      <c r="I124" s="181"/>
      <c r="J124" s="181"/>
      <c r="K124" s="181"/>
      <c r="L124" s="41"/>
      <c r="M124" s="181"/>
      <c r="N124" s="181"/>
      <c r="O124" s="181"/>
      <c r="P124" s="41"/>
      <c r="Q124" s="323"/>
      <c r="R124" s="306"/>
      <c r="S124" s="125"/>
      <c r="T124" s="125"/>
      <c r="U124" s="125"/>
      <c r="V124" s="125"/>
      <c r="W124" s="329"/>
      <c r="X124" s="125"/>
      <c r="Y124" s="329"/>
      <c r="Z124" s="125"/>
      <c r="AA124" s="329"/>
      <c r="AB124" s="125"/>
      <c r="AC124" s="126"/>
      <c r="AD124" s="125"/>
      <c r="AE124" s="125"/>
      <c r="AF124" s="125"/>
      <c r="AG124" s="125"/>
      <c r="AH124" s="125"/>
      <c r="AI124" s="125"/>
      <c r="AJ124" s="125"/>
    </row>
    <row r="125" spans="1:36" ht="12.75" customHeight="1">
      <c r="A125" s="46" t="s">
        <v>561</v>
      </c>
      <c r="B125" s="47">
        <v>821</v>
      </c>
      <c r="C125" s="57" t="s">
        <v>888</v>
      </c>
      <c r="D125" s="58">
        <v>280</v>
      </c>
      <c r="E125" s="202">
        <v>24168.49</v>
      </c>
      <c r="F125" s="45">
        <v>27002.15</v>
      </c>
      <c r="G125" s="202">
        <v>14468.35</v>
      </c>
      <c r="H125" s="202">
        <v>17105.53</v>
      </c>
      <c r="I125" s="202">
        <v>16913.689999999999</v>
      </c>
      <c r="J125" s="202">
        <v>13839.35</v>
      </c>
      <c r="K125" s="219"/>
      <c r="L125" s="202"/>
      <c r="M125" s="202"/>
      <c r="N125" s="202"/>
      <c r="O125" s="202"/>
      <c r="P125" s="202"/>
      <c r="Q125" s="377">
        <f>SUM(E125:P125)</f>
        <v>113497.56</v>
      </c>
      <c r="R125" s="460">
        <f>AVERAGE(E125:P125)</f>
        <v>18916.259999999998</v>
      </c>
      <c r="S125" s="309">
        <f>+R125</f>
        <v>18916.259999999998</v>
      </c>
      <c r="T125" s="125"/>
      <c r="U125" s="125"/>
      <c r="V125" s="125"/>
      <c r="W125" s="329"/>
      <c r="X125" s="125"/>
      <c r="Y125" s="329"/>
      <c r="Z125" s="125"/>
      <c r="AA125" s="329"/>
      <c r="AB125" s="125"/>
      <c r="AC125" s="126"/>
      <c r="AD125" s="125"/>
      <c r="AE125" s="125"/>
      <c r="AF125" s="125"/>
      <c r="AG125" s="125"/>
      <c r="AH125" s="125"/>
      <c r="AI125" s="125"/>
      <c r="AJ125" s="125"/>
    </row>
    <row r="126" spans="1:36" ht="12.75" customHeight="1">
      <c r="A126" s="46"/>
      <c r="B126" s="47"/>
      <c r="C126" s="33" t="s">
        <v>889</v>
      </c>
      <c r="D126" s="34"/>
      <c r="E126" s="127" t="s">
        <v>372</v>
      </c>
      <c r="F126" s="35" t="s">
        <v>372</v>
      </c>
      <c r="G126" s="127" t="s">
        <v>372</v>
      </c>
      <c r="H126" s="127" t="s">
        <v>372</v>
      </c>
      <c r="I126" s="127" t="s">
        <v>372</v>
      </c>
      <c r="J126" s="127" t="s">
        <v>372</v>
      </c>
      <c r="K126" s="128"/>
      <c r="L126" s="127"/>
      <c r="M126" s="127"/>
      <c r="N126" s="127"/>
      <c r="O126" s="127"/>
      <c r="P126" s="127"/>
      <c r="Q126" s="379">
        <f>SUM(E126:P126)</f>
        <v>0</v>
      </c>
      <c r="R126" s="310">
        <f>+Q126/7</f>
        <v>0</v>
      </c>
      <c r="S126" s="125"/>
      <c r="T126" s="309">
        <f>+R126</f>
        <v>0</v>
      </c>
      <c r="U126" s="221">
        <f>+Q126</f>
        <v>0</v>
      </c>
      <c r="V126" s="329" t="s">
        <v>372</v>
      </c>
      <c r="W126" s="329" t="s">
        <v>372</v>
      </c>
      <c r="X126" s="329" t="s">
        <v>372</v>
      </c>
      <c r="Y126" s="329" t="s">
        <v>372</v>
      </c>
      <c r="Z126" s="329" t="s">
        <v>372</v>
      </c>
      <c r="AA126" s="329" t="s">
        <v>372</v>
      </c>
      <c r="AB126" s="125"/>
      <c r="AC126" s="126"/>
      <c r="AD126" s="125"/>
      <c r="AE126" s="125"/>
      <c r="AF126" s="125"/>
      <c r="AG126" s="125"/>
      <c r="AH126" s="125"/>
      <c r="AI126" s="125"/>
      <c r="AJ126" s="125"/>
    </row>
    <row r="127" spans="1:36" ht="12.75" customHeight="1">
      <c r="A127" s="46"/>
      <c r="B127" s="47"/>
      <c r="C127" s="36" t="s">
        <v>890</v>
      </c>
      <c r="D127" s="34"/>
      <c r="E127" s="214">
        <f t="shared" ref="E127:Q127" si="13">E125/$D$125</f>
        <v>86.316035714285704</v>
      </c>
      <c r="F127" s="214">
        <f t="shared" si="13"/>
        <v>96.436250000000001</v>
      </c>
      <c r="G127" s="214">
        <f t="shared" si="13"/>
        <v>51.672678571428598</v>
      </c>
      <c r="H127" s="214">
        <f t="shared" si="13"/>
        <v>61.0911785714286</v>
      </c>
      <c r="I127" s="214">
        <f t="shared" si="13"/>
        <v>60.4060357142857</v>
      </c>
      <c r="J127" s="214">
        <f t="shared" si="13"/>
        <v>49.426250000000003</v>
      </c>
      <c r="K127" s="118">
        <f t="shared" si="13"/>
        <v>0</v>
      </c>
      <c r="L127" s="118">
        <f t="shared" si="13"/>
        <v>0</v>
      </c>
      <c r="M127" s="118">
        <f t="shared" si="13"/>
        <v>0</v>
      </c>
      <c r="N127" s="118">
        <f t="shared" si="13"/>
        <v>0</v>
      </c>
      <c r="O127" s="118">
        <f t="shared" si="13"/>
        <v>0</v>
      </c>
      <c r="P127" s="118">
        <f t="shared" si="13"/>
        <v>0</v>
      </c>
      <c r="Q127" s="179">
        <f t="shared" si="13"/>
        <v>405.348428571429</v>
      </c>
      <c r="R127" s="308">
        <f>+R125/D125</f>
        <v>67.558071428571395</v>
      </c>
      <c r="S127" s="125"/>
      <c r="T127" s="125"/>
      <c r="U127" s="125"/>
      <c r="V127" s="125"/>
      <c r="W127" s="329"/>
      <c r="X127" s="125"/>
      <c r="Y127" s="329"/>
      <c r="Z127" s="125"/>
      <c r="AA127" s="329"/>
      <c r="AB127" s="125"/>
      <c r="AC127" s="126"/>
      <c r="AD127" s="125"/>
      <c r="AE127" s="125"/>
      <c r="AF127" s="125"/>
      <c r="AG127" s="125"/>
      <c r="AH127" s="125"/>
      <c r="AI127" s="125"/>
      <c r="AJ127" s="125"/>
    </row>
    <row r="128" spans="1:36" ht="12.75" customHeight="1">
      <c r="A128" s="46"/>
      <c r="B128" s="47"/>
      <c r="C128" s="36" t="s">
        <v>891</v>
      </c>
      <c r="D128" s="34"/>
      <c r="E128" s="78"/>
      <c r="F128" s="35"/>
      <c r="G128" s="78"/>
      <c r="H128" s="78"/>
      <c r="I128" s="78"/>
      <c r="J128" s="78"/>
      <c r="K128" s="75"/>
      <c r="L128" s="255"/>
      <c r="M128" s="255"/>
      <c r="N128" s="255"/>
      <c r="O128" s="255"/>
      <c r="P128" s="255"/>
      <c r="Q128" s="148"/>
      <c r="R128" s="466"/>
      <c r="S128" s="125"/>
      <c r="T128" s="125"/>
      <c r="U128" s="125"/>
      <c r="V128" s="125"/>
      <c r="W128" s="329"/>
      <c r="X128" s="125"/>
      <c r="Y128" s="329"/>
      <c r="Z128" s="125"/>
      <c r="AA128" s="329"/>
      <c r="AB128" s="125"/>
      <c r="AC128" s="126"/>
      <c r="AD128" s="125"/>
      <c r="AE128" s="125"/>
      <c r="AF128" s="125"/>
      <c r="AG128" s="125"/>
      <c r="AH128" s="125"/>
      <c r="AI128" s="125"/>
      <c r="AJ128" s="125"/>
    </row>
    <row r="129" spans="1:36" ht="12.75" customHeight="1">
      <c r="A129" s="46"/>
      <c r="B129" s="47"/>
      <c r="C129" s="36" t="s">
        <v>893</v>
      </c>
      <c r="D129" s="34"/>
      <c r="E129" s="78"/>
      <c r="F129" s="35"/>
      <c r="G129" s="78"/>
      <c r="H129" s="78"/>
      <c r="I129" s="78"/>
      <c r="J129" s="78"/>
      <c r="K129" s="62"/>
      <c r="L129" s="62"/>
      <c r="M129" s="62"/>
      <c r="N129" s="62"/>
      <c r="O129" s="62"/>
      <c r="P129" s="62"/>
      <c r="Q129" s="148"/>
      <c r="R129" s="466"/>
      <c r="S129" s="125"/>
      <c r="T129" s="125"/>
      <c r="U129" s="125"/>
      <c r="V129" s="125"/>
      <c r="W129" s="329"/>
      <c r="X129" s="125"/>
      <c r="Y129" s="329"/>
      <c r="Z129" s="125"/>
      <c r="AA129" s="329"/>
      <c r="AB129" s="125"/>
      <c r="AC129" s="126"/>
      <c r="AD129" s="125"/>
      <c r="AE129" s="125"/>
      <c r="AF129" s="125"/>
      <c r="AG129" s="125"/>
      <c r="AH129" s="125"/>
      <c r="AI129" s="125"/>
      <c r="AJ129" s="125"/>
    </row>
    <row r="130" spans="1:36" ht="12.75" customHeight="1">
      <c r="A130" s="46"/>
      <c r="B130" s="47"/>
      <c r="C130" s="36" t="s">
        <v>1635</v>
      </c>
      <c r="D130" s="34"/>
      <c r="E130" s="78"/>
      <c r="F130" s="35"/>
      <c r="G130" s="78"/>
      <c r="H130" s="78"/>
      <c r="I130" s="78"/>
      <c r="J130" s="78"/>
      <c r="K130" s="62"/>
      <c r="L130" s="62"/>
      <c r="M130" s="62"/>
      <c r="N130" s="62"/>
      <c r="O130" s="62"/>
      <c r="P130" s="62"/>
      <c r="Q130" s="148"/>
      <c r="R130" s="466"/>
      <c r="S130" s="125"/>
      <c r="T130" s="125"/>
      <c r="U130" s="125"/>
      <c r="V130" s="125"/>
      <c r="W130" s="329"/>
      <c r="X130" s="125"/>
      <c r="Y130" s="329"/>
      <c r="Z130" s="125"/>
      <c r="AA130" s="329"/>
      <c r="AB130" s="125"/>
      <c r="AC130" s="126"/>
      <c r="AD130" s="125"/>
      <c r="AE130" s="125"/>
      <c r="AF130" s="125"/>
      <c r="AG130" s="125"/>
      <c r="AH130" s="125"/>
      <c r="AI130" s="125"/>
      <c r="AJ130" s="125"/>
    </row>
    <row r="131" spans="1:36" ht="51.75" customHeight="1">
      <c r="A131" s="52"/>
      <c r="B131" s="53"/>
      <c r="C131" s="67" t="s">
        <v>1636</v>
      </c>
      <c r="D131" s="40"/>
      <c r="E131" s="81"/>
      <c r="F131" s="181"/>
      <c r="G131" s="82"/>
      <c r="H131" s="82"/>
      <c r="I131" s="82"/>
      <c r="J131" s="82"/>
      <c r="K131" s="70"/>
      <c r="L131" s="70"/>
      <c r="M131" s="70"/>
      <c r="N131" s="258"/>
      <c r="O131" s="68"/>
      <c r="P131" s="70"/>
      <c r="Q131" s="463"/>
      <c r="R131" s="306"/>
      <c r="S131" s="125"/>
      <c r="T131" s="125"/>
      <c r="U131" s="125"/>
      <c r="V131" s="125"/>
      <c r="W131" s="329"/>
      <c r="X131" s="125"/>
      <c r="Y131" s="329"/>
      <c r="Z131" s="125"/>
      <c r="AA131" s="329"/>
      <c r="AB131" s="125"/>
      <c r="AC131" s="126"/>
      <c r="AD131" s="125"/>
      <c r="AE131" s="125"/>
      <c r="AF131" s="125"/>
      <c r="AG131" s="125"/>
      <c r="AH131" s="125"/>
      <c r="AI131" s="125"/>
      <c r="AJ131" s="125"/>
    </row>
    <row r="132" spans="1:36" ht="12.75" customHeight="1">
      <c r="A132" s="46" t="s">
        <v>895</v>
      </c>
      <c r="B132" s="47">
        <v>868</v>
      </c>
      <c r="C132" s="196" t="s">
        <v>896</v>
      </c>
      <c r="D132" s="223">
        <v>1230</v>
      </c>
      <c r="E132" s="202">
        <v>66337.740000000005</v>
      </c>
      <c r="F132" s="45">
        <v>64708.92</v>
      </c>
      <c r="G132" s="202">
        <v>78492.38</v>
      </c>
      <c r="H132" s="202">
        <v>70341.460000000006</v>
      </c>
      <c r="I132" s="202">
        <v>70984.81</v>
      </c>
      <c r="J132" s="202">
        <v>74127.87</v>
      </c>
      <c r="K132" s="202">
        <v>74035.460000000006</v>
      </c>
      <c r="L132" s="202"/>
      <c r="M132" s="202"/>
      <c r="N132" s="261"/>
      <c r="O132" s="448"/>
      <c r="P132" s="262"/>
      <c r="Q132" s="471">
        <f>SUM(E132:P132)</f>
        <v>499028.64</v>
      </c>
      <c r="R132" s="460">
        <f>AVERAGE(E132:P132)</f>
        <v>71289.8057142857</v>
      </c>
      <c r="S132" s="309">
        <f>+R132</f>
        <v>71289.8057142857</v>
      </c>
      <c r="T132" s="125"/>
      <c r="U132" s="125"/>
      <c r="V132" s="125"/>
      <c r="W132" s="329"/>
      <c r="X132" s="125"/>
      <c r="Y132" s="329"/>
      <c r="Z132" s="125"/>
      <c r="AA132" s="329"/>
      <c r="AB132" s="125"/>
      <c r="AC132" s="126"/>
      <c r="AD132" s="125"/>
      <c r="AE132" s="125"/>
      <c r="AF132" s="125"/>
      <c r="AG132" s="125"/>
      <c r="AH132" s="125"/>
      <c r="AI132" s="125"/>
      <c r="AJ132" s="125"/>
    </row>
    <row r="133" spans="1:36" ht="12.75" customHeight="1">
      <c r="A133" s="46"/>
      <c r="B133" s="47"/>
      <c r="C133" s="36" t="s">
        <v>897</v>
      </c>
      <c r="D133" s="32"/>
      <c r="E133" s="127" t="s">
        <v>372</v>
      </c>
      <c r="F133" s="35" t="s">
        <v>372</v>
      </c>
      <c r="G133" s="127">
        <v>1084.24</v>
      </c>
      <c r="H133" s="127">
        <v>269.14999999999998</v>
      </c>
      <c r="I133" s="127">
        <v>333.48</v>
      </c>
      <c r="J133" s="127">
        <v>647.79</v>
      </c>
      <c r="K133" s="127">
        <v>638.54999999999995</v>
      </c>
      <c r="L133" s="127"/>
      <c r="M133" s="127"/>
      <c r="N133" s="113"/>
      <c r="O133" s="448"/>
      <c r="P133" s="262"/>
      <c r="Q133" s="461">
        <f>SUM(E133:P133)</f>
        <v>2973.21</v>
      </c>
      <c r="R133" s="308">
        <f>+Q133/10</f>
        <v>297.32100000000003</v>
      </c>
      <c r="S133" s="125"/>
      <c r="T133" s="309">
        <f>+R133</f>
        <v>297.32100000000003</v>
      </c>
      <c r="U133" s="221">
        <f>+Q133</f>
        <v>2973.21</v>
      </c>
      <c r="V133" s="329" t="s">
        <v>372</v>
      </c>
      <c r="W133" s="329" t="s">
        <v>372</v>
      </c>
      <c r="X133" s="112">
        <f>G133</f>
        <v>1084.24</v>
      </c>
      <c r="Y133" s="263">
        <f>H133</f>
        <v>269.14999999999998</v>
      </c>
      <c r="Z133" s="112">
        <f>I133</f>
        <v>333.48</v>
      </c>
      <c r="AA133" s="263">
        <f>J133</f>
        <v>647.79</v>
      </c>
      <c r="AB133" s="125"/>
      <c r="AC133" s="126"/>
      <c r="AD133" s="125"/>
      <c r="AE133" s="125"/>
      <c r="AF133" s="125"/>
      <c r="AG133" s="125"/>
      <c r="AH133" s="125"/>
      <c r="AI133" s="125"/>
      <c r="AJ133" s="125"/>
    </row>
    <row r="134" spans="1:36" ht="12.75" customHeight="1">
      <c r="A134" s="46"/>
      <c r="B134" s="47"/>
      <c r="C134" s="36" t="s">
        <v>898</v>
      </c>
      <c r="D134" s="34"/>
      <c r="E134" s="224">
        <f t="shared" ref="E134:N134" si="14">E132/$D$132</f>
        <v>53.933121951219498</v>
      </c>
      <c r="F134" s="224">
        <f t="shared" si="14"/>
        <v>52.608878048780497</v>
      </c>
      <c r="G134" s="224">
        <f t="shared" si="14"/>
        <v>63.814943089430898</v>
      </c>
      <c r="H134" s="224">
        <f t="shared" si="14"/>
        <v>57.1881788617886</v>
      </c>
      <c r="I134" s="224">
        <f t="shared" si="14"/>
        <v>57.711227642276398</v>
      </c>
      <c r="J134" s="224">
        <f t="shared" si="14"/>
        <v>60.2665609756097</v>
      </c>
      <c r="K134" s="224">
        <f t="shared" si="14"/>
        <v>60.191430894309001</v>
      </c>
      <c r="L134" s="224">
        <f t="shared" si="14"/>
        <v>0</v>
      </c>
      <c r="M134" s="224">
        <f t="shared" si="14"/>
        <v>0</v>
      </c>
      <c r="N134" s="301">
        <f t="shared" si="14"/>
        <v>0</v>
      </c>
      <c r="O134" s="265"/>
      <c r="P134" s="38"/>
      <c r="Q134" s="178">
        <f>Q132/$D$132</f>
        <v>405.714341463415</v>
      </c>
      <c r="R134" s="308">
        <f>+R132/D132</f>
        <v>57.959191637630703</v>
      </c>
      <c r="S134" s="125"/>
      <c r="T134" s="125"/>
      <c r="U134" s="221"/>
      <c r="V134" s="125"/>
      <c r="W134" s="329"/>
      <c r="X134" s="125"/>
      <c r="Y134" s="329"/>
      <c r="Z134" s="125"/>
      <c r="AA134" s="329"/>
      <c r="AB134" s="125"/>
      <c r="AC134" s="126"/>
      <c r="AD134" s="125"/>
      <c r="AE134" s="125"/>
      <c r="AF134" s="125"/>
      <c r="AG134" s="125"/>
      <c r="AH134" s="125"/>
      <c r="AI134" s="125"/>
      <c r="AJ134" s="125"/>
    </row>
    <row r="135" spans="1:36" ht="12.75" customHeight="1">
      <c r="A135" s="46"/>
      <c r="B135" s="47"/>
      <c r="C135" s="36" t="s">
        <v>899</v>
      </c>
      <c r="D135" s="34"/>
      <c r="E135" s="60" t="s">
        <v>1637</v>
      </c>
      <c r="F135" s="35" t="s">
        <v>1638</v>
      </c>
      <c r="G135" s="60" t="s">
        <v>1639</v>
      </c>
      <c r="H135" s="60" t="s">
        <v>1640</v>
      </c>
      <c r="I135" s="60" t="s">
        <v>1641</v>
      </c>
      <c r="J135" s="60" t="s">
        <v>1642</v>
      </c>
      <c r="K135" s="60" t="s">
        <v>1643</v>
      </c>
      <c r="L135" s="60"/>
      <c r="M135" s="60"/>
      <c r="N135" s="262"/>
      <c r="O135" s="262"/>
      <c r="P135" s="262"/>
      <c r="Q135" s="148"/>
      <c r="R135" s="310"/>
      <c r="S135" s="125"/>
      <c r="T135" s="125"/>
      <c r="U135" s="125"/>
      <c r="V135" s="125"/>
      <c r="W135" s="329"/>
      <c r="X135" s="125"/>
      <c r="Y135" s="329"/>
      <c r="Z135" s="125"/>
      <c r="AA135" s="329"/>
      <c r="AB135" s="125"/>
      <c r="AC135" s="126"/>
      <c r="AD135" s="125"/>
      <c r="AE135" s="125"/>
      <c r="AF135" s="125"/>
      <c r="AG135" s="125"/>
      <c r="AH135" s="125"/>
      <c r="AI135" s="125"/>
      <c r="AJ135" s="125"/>
    </row>
    <row r="136" spans="1:36" ht="12.75" customHeight="1">
      <c r="A136" s="46"/>
      <c r="B136" s="47"/>
      <c r="C136" s="36" t="s">
        <v>912</v>
      </c>
      <c r="D136" s="34"/>
      <c r="E136" s="78"/>
      <c r="F136" s="35"/>
      <c r="G136" s="78"/>
      <c r="H136" s="78"/>
      <c r="I136" s="78"/>
      <c r="J136" s="78"/>
      <c r="K136" s="62"/>
      <c r="L136" s="62"/>
      <c r="M136" s="62"/>
      <c r="N136" s="62"/>
      <c r="O136" s="62"/>
      <c r="P136" s="62"/>
      <c r="Q136" s="148"/>
      <c r="R136" s="310"/>
      <c r="S136" s="125"/>
      <c r="T136" s="125"/>
      <c r="U136" s="125"/>
      <c r="V136" s="125"/>
      <c r="W136" s="329"/>
      <c r="X136" s="125"/>
      <c r="Y136" s="329"/>
      <c r="Z136" s="125"/>
      <c r="AA136" s="329"/>
      <c r="AB136" s="125"/>
      <c r="AC136" s="126"/>
      <c r="AD136" s="125"/>
      <c r="AE136" s="125"/>
      <c r="AF136" s="125"/>
      <c r="AG136" s="125"/>
      <c r="AH136" s="125"/>
      <c r="AI136" s="125"/>
      <c r="AJ136" s="125"/>
    </row>
    <row r="137" spans="1:36" ht="12.75" customHeight="1">
      <c r="A137" s="46"/>
      <c r="B137" s="47"/>
      <c r="C137" s="36" t="s">
        <v>913</v>
      </c>
      <c r="D137" s="34"/>
      <c r="E137" s="78"/>
      <c r="F137" s="35"/>
      <c r="G137" s="78"/>
      <c r="H137" s="78"/>
      <c r="I137" s="78"/>
      <c r="J137" s="78"/>
      <c r="K137" s="62"/>
      <c r="L137" s="62"/>
      <c r="M137" s="62"/>
      <c r="N137" s="62"/>
      <c r="O137" s="62"/>
      <c r="P137" s="62"/>
      <c r="Q137" s="148"/>
      <c r="R137" s="310"/>
      <c r="S137" s="125"/>
      <c r="T137" s="125"/>
      <c r="U137" s="125"/>
      <c r="V137" s="125"/>
      <c r="W137" s="329"/>
      <c r="X137" s="125"/>
      <c r="Y137" s="329"/>
      <c r="Z137" s="125"/>
      <c r="AA137" s="329"/>
      <c r="AB137" s="125"/>
      <c r="AC137" s="126"/>
      <c r="AD137" s="125"/>
      <c r="AE137" s="125"/>
      <c r="AF137" s="125"/>
      <c r="AG137" s="125"/>
      <c r="AH137" s="125"/>
      <c r="AI137" s="125"/>
      <c r="AJ137" s="125"/>
    </row>
    <row r="138" spans="1:36" ht="12.75" customHeight="1">
      <c r="A138" s="46"/>
      <c r="B138" s="47"/>
      <c r="C138" s="36" t="s">
        <v>914</v>
      </c>
      <c r="D138" s="34"/>
      <c r="E138" s="78"/>
      <c r="F138" s="35"/>
      <c r="G138" s="78"/>
      <c r="H138" s="78"/>
      <c r="I138" s="78"/>
      <c r="J138" s="78"/>
      <c r="K138" s="62"/>
      <c r="L138" s="62"/>
      <c r="M138" s="62"/>
      <c r="N138" s="62"/>
      <c r="O138" s="62"/>
      <c r="P138" s="62"/>
      <c r="Q138" s="148"/>
      <c r="R138" s="310"/>
      <c r="S138" s="125"/>
      <c r="T138" s="125"/>
      <c r="U138" s="125"/>
      <c r="V138" s="125"/>
      <c r="W138" s="329"/>
      <c r="X138" s="125"/>
      <c r="Y138" s="329"/>
      <c r="Z138" s="125"/>
      <c r="AA138" s="329"/>
      <c r="AB138" s="125"/>
      <c r="AC138" s="126"/>
      <c r="AD138" s="125"/>
      <c r="AE138" s="125"/>
      <c r="AF138" s="125"/>
      <c r="AG138" s="125"/>
      <c r="AH138" s="125"/>
      <c r="AI138" s="125"/>
      <c r="AJ138" s="125"/>
    </row>
    <row r="139" spans="1:36" ht="12.75" customHeight="1">
      <c r="A139" s="46"/>
      <c r="B139" s="47"/>
      <c r="C139" s="36" t="s">
        <v>915</v>
      </c>
      <c r="D139" s="34"/>
      <c r="E139" s="78"/>
      <c r="F139" s="180"/>
      <c r="G139" s="79"/>
      <c r="H139" s="79"/>
      <c r="I139" s="79"/>
      <c r="J139" s="79"/>
      <c r="K139" s="122"/>
      <c r="L139" s="122"/>
      <c r="M139" s="122"/>
      <c r="N139" s="122"/>
      <c r="O139" s="122"/>
      <c r="P139" s="122"/>
      <c r="Q139" s="462"/>
      <c r="R139" s="310"/>
      <c r="S139" s="125"/>
      <c r="T139" s="125"/>
      <c r="U139" s="125"/>
      <c r="V139" s="125"/>
      <c r="W139" s="329"/>
      <c r="X139" s="125"/>
      <c r="Y139" s="329"/>
      <c r="Z139" s="125"/>
      <c r="AA139" s="329"/>
      <c r="AB139" s="125"/>
      <c r="AC139" s="126"/>
      <c r="AD139" s="125"/>
      <c r="AE139" s="125"/>
      <c r="AF139" s="125"/>
      <c r="AG139" s="125"/>
      <c r="AH139" s="125"/>
      <c r="AI139" s="125"/>
      <c r="AJ139" s="125"/>
    </row>
    <row r="140" spans="1:36" ht="12.75" customHeight="1">
      <c r="A140" s="52"/>
      <c r="B140" s="53"/>
      <c r="C140" s="222"/>
      <c r="D140" s="40"/>
      <c r="E140" s="479"/>
      <c r="F140" s="55"/>
      <c r="G140" s="479"/>
      <c r="H140" s="479"/>
      <c r="I140" s="479"/>
      <c r="J140" s="479"/>
      <c r="K140" s="258"/>
      <c r="L140" s="258"/>
      <c r="M140" s="258"/>
      <c r="N140" s="258"/>
      <c r="O140" s="258"/>
      <c r="P140" s="258"/>
      <c r="Q140" s="463"/>
      <c r="R140" s="306"/>
      <c r="S140" s="125"/>
      <c r="T140" s="125"/>
      <c r="U140" s="125"/>
      <c r="V140" s="125"/>
      <c r="W140" s="329"/>
      <c r="X140" s="125"/>
      <c r="Y140" s="329"/>
      <c r="Z140" s="125"/>
      <c r="AA140" s="329"/>
      <c r="AB140" s="125"/>
      <c r="AC140" s="126"/>
      <c r="AD140" s="125"/>
      <c r="AE140" s="125"/>
      <c r="AF140" s="125"/>
      <c r="AG140" s="125"/>
      <c r="AH140" s="125"/>
      <c r="AI140" s="125"/>
      <c r="AJ140" s="125"/>
    </row>
    <row r="141" spans="1:36" ht="12.75" customHeight="1">
      <c r="A141" s="42" t="s">
        <v>563</v>
      </c>
      <c r="B141" s="43">
        <v>540</v>
      </c>
      <c r="C141" s="196" t="s">
        <v>916</v>
      </c>
      <c r="D141" s="480">
        <v>19052.28</v>
      </c>
      <c r="E141" s="174">
        <v>895830.17</v>
      </c>
      <c r="F141" s="174">
        <v>693863.62</v>
      </c>
      <c r="G141" s="174">
        <v>815734.79</v>
      </c>
      <c r="H141" s="174">
        <v>1245144.33</v>
      </c>
      <c r="I141" s="174">
        <v>1386894.43</v>
      </c>
      <c r="J141" s="174">
        <v>1412541.6</v>
      </c>
      <c r="K141" s="174"/>
      <c r="L141" s="174"/>
      <c r="M141" s="174"/>
      <c r="N141" s="174"/>
      <c r="O141" s="174"/>
      <c r="P141" s="174"/>
      <c r="Q141" s="485">
        <f>SUM(E141:P141)</f>
        <v>6450008.9400000004</v>
      </c>
      <c r="R141" s="460">
        <f>AVERAGE(E141:P141)</f>
        <v>1075001.49</v>
      </c>
      <c r="S141" s="309">
        <f>+R141</f>
        <v>1075001.49</v>
      </c>
      <c r="T141" s="125"/>
      <c r="U141" s="125"/>
      <c r="V141" s="125"/>
      <c r="W141" s="329"/>
      <c r="X141" s="125"/>
      <c r="Y141" s="329"/>
      <c r="Z141" s="125"/>
      <c r="AA141" s="329"/>
      <c r="AB141" s="125"/>
      <c r="AC141" s="126"/>
      <c r="AD141" s="125"/>
      <c r="AE141" s="125"/>
      <c r="AF141" s="125"/>
      <c r="AG141" s="125"/>
      <c r="AH141" s="125"/>
      <c r="AI141" s="125"/>
      <c r="AJ141" s="125"/>
    </row>
    <row r="142" spans="1:36" ht="12.75" customHeight="1">
      <c r="A142" s="46"/>
      <c r="B142" s="47"/>
      <c r="C142" s="73" t="s">
        <v>917</v>
      </c>
      <c r="D142" s="34"/>
      <c r="E142" s="180" t="s">
        <v>372</v>
      </c>
      <c r="F142" s="180" t="s">
        <v>372</v>
      </c>
      <c r="G142" s="180" t="s">
        <v>372</v>
      </c>
      <c r="H142" s="180">
        <v>4725.26</v>
      </c>
      <c r="I142" s="180">
        <v>10128.56</v>
      </c>
      <c r="J142" s="180">
        <v>11795.62</v>
      </c>
      <c r="K142" s="180"/>
      <c r="L142" s="180"/>
      <c r="M142" s="180"/>
      <c r="N142" s="180"/>
      <c r="O142" s="35"/>
      <c r="P142" s="35"/>
      <c r="Q142" s="462">
        <f>SUM(E142:P142)</f>
        <v>26649.439999999999</v>
      </c>
      <c r="R142" s="308">
        <f>+Q142/12</f>
        <v>2220.78666666667</v>
      </c>
      <c r="S142" s="125"/>
      <c r="T142" s="309">
        <f>+R142</f>
        <v>2220.78666666667</v>
      </c>
      <c r="U142" s="221">
        <f>+Q142</f>
        <v>26649.439999999999</v>
      </c>
      <c r="V142" s="329" t="s">
        <v>372</v>
      </c>
      <c r="W142" s="329" t="s">
        <v>372</v>
      </c>
      <c r="X142" s="329" t="s">
        <v>372</v>
      </c>
      <c r="Y142" s="489">
        <f>H142</f>
        <v>4725.26</v>
      </c>
      <c r="Z142" s="489">
        <f>I142</f>
        <v>10128.56</v>
      </c>
      <c r="AA142" s="489">
        <f>J142</f>
        <v>11795.62</v>
      </c>
      <c r="AB142" s="125"/>
      <c r="AC142" s="126"/>
      <c r="AD142" s="125"/>
      <c r="AE142" s="125"/>
      <c r="AF142" s="125"/>
      <c r="AG142" s="125"/>
      <c r="AH142" s="125"/>
      <c r="AI142" s="125"/>
      <c r="AJ142" s="125"/>
    </row>
    <row r="143" spans="1:36" ht="12.75" customHeight="1">
      <c r="A143" s="46"/>
      <c r="B143" s="47"/>
      <c r="C143" s="36" t="s">
        <v>918</v>
      </c>
      <c r="D143" s="34"/>
      <c r="E143" s="37">
        <f t="shared" ref="E143:Q143" si="15">E141/$D$141</f>
        <v>47.019578234206101</v>
      </c>
      <c r="F143" s="37">
        <f t="shared" si="15"/>
        <v>36.418928338235602</v>
      </c>
      <c r="G143" s="37">
        <f t="shared" si="15"/>
        <v>42.8155994978029</v>
      </c>
      <c r="H143" s="37">
        <f t="shared" si="15"/>
        <v>65.354085180356407</v>
      </c>
      <c r="I143" s="37">
        <f t="shared" si="15"/>
        <v>72.794144847755803</v>
      </c>
      <c r="J143" s="37">
        <f t="shared" si="15"/>
        <v>74.140291870579304</v>
      </c>
      <c r="K143" s="37">
        <f t="shared" si="15"/>
        <v>0</v>
      </c>
      <c r="L143" s="37">
        <f t="shared" si="15"/>
        <v>0</v>
      </c>
      <c r="M143" s="37">
        <f t="shared" si="15"/>
        <v>0</v>
      </c>
      <c r="N143" s="37">
        <f t="shared" si="15"/>
        <v>0</v>
      </c>
      <c r="O143" s="37">
        <f t="shared" si="15"/>
        <v>0</v>
      </c>
      <c r="P143" s="37">
        <f t="shared" si="15"/>
        <v>0</v>
      </c>
      <c r="Q143" s="178">
        <f t="shared" si="15"/>
        <v>338.54262796893602</v>
      </c>
      <c r="R143" s="308">
        <f>+R141/D141</f>
        <v>56.423771328156</v>
      </c>
      <c r="S143" s="125"/>
      <c r="T143" s="125"/>
      <c r="U143" s="125"/>
      <c r="V143" s="125"/>
      <c r="W143" s="329"/>
      <c r="X143" s="125"/>
      <c r="Y143" s="329"/>
      <c r="Z143" s="125"/>
      <c r="AA143" s="329"/>
      <c r="AB143" s="125"/>
      <c r="AC143" s="126"/>
      <c r="AD143" s="125"/>
      <c r="AE143" s="125"/>
      <c r="AF143" s="125"/>
      <c r="AG143" s="125"/>
      <c r="AH143" s="125"/>
      <c r="AI143" s="125"/>
      <c r="AJ143" s="125"/>
    </row>
    <row r="144" spans="1:36" ht="12.75" customHeight="1">
      <c r="A144" s="46"/>
      <c r="B144" s="47"/>
      <c r="C144" s="36" t="s">
        <v>919</v>
      </c>
      <c r="D144" s="34"/>
      <c r="E144" s="35"/>
      <c r="F144" s="51"/>
      <c r="G144" s="35"/>
      <c r="H144" s="35" t="s">
        <v>1644</v>
      </c>
      <c r="I144" s="35" t="s">
        <v>1645</v>
      </c>
      <c r="J144" s="35" t="s">
        <v>1646</v>
      </c>
      <c r="K144" s="35"/>
      <c r="L144" s="35"/>
      <c r="M144" s="35"/>
      <c r="N144" s="35"/>
      <c r="O144" s="35"/>
      <c r="P144" s="35"/>
      <c r="Q144" s="148"/>
      <c r="R144" s="310"/>
      <c r="S144" s="125"/>
      <c r="T144" s="125"/>
      <c r="U144" s="125"/>
      <c r="V144" s="125"/>
      <c r="W144" s="329"/>
      <c r="X144" s="125"/>
      <c r="Y144" s="329"/>
      <c r="Z144" s="125"/>
      <c r="AA144" s="329"/>
      <c r="AB144" s="125"/>
      <c r="AC144" s="126"/>
      <c r="AD144" s="125"/>
      <c r="AE144" s="125"/>
      <c r="AF144" s="125"/>
      <c r="AG144" s="125"/>
      <c r="AH144" s="125"/>
      <c r="AI144" s="125"/>
      <c r="AJ144" s="125"/>
    </row>
    <row r="145" spans="1:36" ht="12.75" customHeight="1">
      <c r="A145" s="46"/>
      <c r="B145" s="47"/>
      <c r="C145" s="193" t="s">
        <v>922</v>
      </c>
      <c r="D145" s="34"/>
      <c r="E145" s="35"/>
      <c r="F145" s="51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148"/>
      <c r="R145" s="310"/>
      <c r="S145" s="125"/>
      <c r="T145" s="125"/>
      <c r="U145" s="125"/>
      <c r="V145" s="125"/>
      <c r="W145" s="329"/>
      <c r="X145" s="125"/>
      <c r="Y145" s="329"/>
      <c r="Z145" s="125"/>
      <c r="AA145" s="329"/>
      <c r="AB145" s="125"/>
      <c r="AC145" s="126"/>
      <c r="AD145" s="125"/>
      <c r="AE145" s="125"/>
      <c r="AF145" s="125"/>
      <c r="AG145" s="125"/>
      <c r="AH145" s="125"/>
      <c r="AI145" s="125"/>
      <c r="AJ145" s="125"/>
    </row>
    <row r="146" spans="1:36" ht="93" customHeight="1">
      <c r="A146" s="228"/>
      <c r="B146" s="66"/>
      <c r="C146" s="194" t="s">
        <v>1647</v>
      </c>
      <c r="D146" s="66"/>
      <c r="E146" s="229"/>
      <c r="F146" s="230"/>
      <c r="G146" s="107"/>
      <c r="H146" s="41"/>
      <c r="I146" s="207"/>
      <c r="J146" s="41"/>
      <c r="K146" s="207"/>
      <c r="L146" s="41"/>
      <c r="M146" s="207"/>
      <c r="N146" s="41"/>
      <c r="O146" s="207"/>
      <c r="P146" s="41"/>
      <c r="Q146" s="486"/>
      <c r="R146" s="306"/>
      <c r="S146" s="125"/>
      <c r="T146" s="125"/>
      <c r="U146" s="125"/>
      <c r="V146" s="125"/>
      <c r="W146" s="329"/>
      <c r="X146" s="125"/>
      <c r="Y146" s="329"/>
      <c r="Z146" s="125"/>
      <c r="AA146" s="329"/>
      <c r="AB146" s="125"/>
      <c r="AC146" s="126"/>
      <c r="AD146" s="125"/>
      <c r="AE146" s="125"/>
      <c r="AF146" s="125"/>
      <c r="AG146" s="125"/>
      <c r="AH146" s="125"/>
      <c r="AI146" s="125"/>
      <c r="AJ146" s="125"/>
    </row>
    <row r="147" spans="1:36" ht="12.75" customHeight="1">
      <c r="A147" s="46" t="s">
        <v>556</v>
      </c>
      <c r="B147" s="47">
        <v>782</v>
      </c>
      <c r="C147" s="231" t="s">
        <v>924</v>
      </c>
      <c r="D147" s="58">
        <v>818</v>
      </c>
      <c r="E147" s="179">
        <v>37075.089999999997</v>
      </c>
      <c r="F147" s="178"/>
      <c r="G147" s="210"/>
      <c r="H147" s="120"/>
      <c r="I147" s="120"/>
      <c r="J147" s="120"/>
      <c r="K147" s="120"/>
      <c r="L147" s="120"/>
      <c r="M147" s="120"/>
      <c r="N147" s="120"/>
      <c r="O147" s="120"/>
      <c r="P147" s="76"/>
      <c r="Q147" s="377">
        <f>SUM(E147:P147)</f>
        <v>37075.089999999997</v>
      </c>
      <c r="R147" s="460">
        <f>AVERAGE(E147:P147)</f>
        <v>37075.089999999997</v>
      </c>
      <c r="S147" s="309">
        <f>+R147</f>
        <v>37075.089999999997</v>
      </c>
      <c r="T147" s="125"/>
      <c r="U147" s="125"/>
      <c r="V147" s="125"/>
      <c r="W147" s="329"/>
      <c r="X147" s="125"/>
      <c r="Y147" s="329"/>
      <c r="Z147" s="125"/>
      <c r="AA147" s="329"/>
      <c r="AB147" s="125"/>
      <c r="AC147" s="126"/>
      <c r="AD147" s="125"/>
      <c r="AE147" s="125"/>
      <c r="AF147" s="125"/>
      <c r="AG147" s="125"/>
      <c r="AH147" s="125"/>
      <c r="AI147" s="125"/>
      <c r="AJ147" s="125"/>
    </row>
    <row r="148" spans="1:36" ht="12.75" customHeight="1">
      <c r="A148" s="46"/>
      <c r="B148" s="47"/>
      <c r="C148" s="193" t="s">
        <v>925</v>
      </c>
      <c r="D148" s="34"/>
      <c r="E148" s="180" t="s">
        <v>372</v>
      </c>
      <c r="F148" s="206"/>
      <c r="G148" s="210"/>
      <c r="H148" s="120"/>
      <c r="I148" s="120"/>
      <c r="J148" s="120"/>
      <c r="K148" s="120"/>
      <c r="L148" s="120"/>
      <c r="M148" s="120"/>
      <c r="N148" s="120"/>
      <c r="O148" s="120"/>
      <c r="P148" s="76"/>
      <c r="Q148" s="461">
        <f>SUM(E148:P148)</f>
        <v>0</v>
      </c>
      <c r="R148" s="308">
        <f>+Q148/2</f>
        <v>0</v>
      </c>
      <c r="S148" s="125"/>
      <c r="T148" s="309">
        <f>+R148</f>
        <v>0</v>
      </c>
      <c r="U148" s="221">
        <f>+Q148</f>
        <v>0</v>
      </c>
      <c r="V148" s="329" t="s">
        <v>372</v>
      </c>
      <c r="W148" s="329" t="s">
        <v>372</v>
      </c>
      <c r="X148" s="329" t="s">
        <v>372</v>
      </c>
      <c r="Y148" s="329"/>
      <c r="Z148" s="125"/>
      <c r="AA148" s="125"/>
      <c r="AB148" s="125"/>
      <c r="AC148" s="126"/>
      <c r="AD148" s="125"/>
      <c r="AE148" s="125"/>
      <c r="AF148" s="125"/>
      <c r="AG148" s="125"/>
      <c r="AH148" s="125"/>
      <c r="AI148" s="125"/>
      <c r="AJ148" s="125"/>
    </row>
    <row r="149" spans="1:36" ht="12.75" customHeight="1">
      <c r="A149" s="46"/>
      <c r="B149" s="47"/>
      <c r="C149" s="36" t="s">
        <v>720</v>
      </c>
      <c r="D149" s="34"/>
      <c r="E149" s="37">
        <f>E147/$D$147</f>
        <v>45.324070904645502</v>
      </c>
      <c r="F149" s="105">
        <f>F147/$D$147</f>
        <v>0</v>
      </c>
      <c r="G149" s="265"/>
      <c r="H149" s="106"/>
      <c r="I149" s="106"/>
      <c r="J149" s="106"/>
      <c r="K149" s="106"/>
      <c r="L149" s="106"/>
      <c r="M149" s="106"/>
      <c r="N149" s="106"/>
      <c r="O149" s="106"/>
      <c r="P149" s="38"/>
      <c r="Q149" s="180">
        <f>Q147/$D$147</f>
        <v>45.324070904645502</v>
      </c>
      <c r="R149" s="308">
        <f>+R147/D147</f>
        <v>45.324070904645502</v>
      </c>
      <c r="S149" s="125"/>
      <c r="T149" s="125"/>
      <c r="U149" s="125"/>
      <c r="V149" s="125"/>
      <c r="W149" s="329"/>
      <c r="X149" s="125"/>
      <c r="Y149" s="329"/>
      <c r="Z149" s="125"/>
      <c r="AA149" s="329"/>
      <c r="AB149" s="125"/>
      <c r="AC149" s="126"/>
      <c r="AD149" s="125"/>
      <c r="AE149" s="125"/>
      <c r="AF149" s="125"/>
      <c r="AG149" s="125"/>
      <c r="AH149" s="125"/>
      <c r="AI149" s="125"/>
      <c r="AJ149" s="125"/>
    </row>
    <row r="150" spans="1:36" ht="12.75" customHeight="1">
      <c r="A150" s="46"/>
      <c r="B150" s="47"/>
      <c r="C150" s="36" t="s">
        <v>926</v>
      </c>
      <c r="D150" s="34"/>
      <c r="E150" s="35"/>
      <c r="F150" s="51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148"/>
      <c r="R150" s="310"/>
      <c r="S150" s="125"/>
      <c r="T150" s="125"/>
      <c r="U150" s="125"/>
      <c r="V150" s="125"/>
      <c r="W150" s="329"/>
      <c r="X150" s="125"/>
      <c r="Y150" s="329"/>
      <c r="Z150" s="125"/>
      <c r="AA150" s="329"/>
      <c r="AB150" s="125"/>
      <c r="AC150" s="126"/>
      <c r="AD150" s="125"/>
      <c r="AE150" s="125"/>
      <c r="AF150" s="125"/>
      <c r="AG150" s="125"/>
      <c r="AH150" s="125"/>
      <c r="AI150" s="125"/>
      <c r="AJ150" s="125"/>
    </row>
    <row r="151" spans="1:36" ht="12.75" customHeight="1">
      <c r="A151" s="46"/>
      <c r="B151" s="47"/>
      <c r="C151" s="193" t="s">
        <v>1648</v>
      </c>
      <c r="D151" s="34"/>
      <c r="E151" s="35"/>
      <c r="F151" s="51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148"/>
      <c r="R151" s="310"/>
      <c r="S151" s="125"/>
      <c r="T151" s="125"/>
      <c r="U151" s="125"/>
      <c r="V151" s="125"/>
      <c r="W151" s="329"/>
      <c r="X151" s="125"/>
      <c r="Y151" s="329"/>
      <c r="Z151" s="125"/>
      <c r="AA151" s="329"/>
      <c r="AB151" s="125"/>
      <c r="AC151" s="126"/>
      <c r="AD151" s="125"/>
      <c r="AE151" s="125"/>
      <c r="AF151" s="125"/>
      <c r="AG151" s="125"/>
      <c r="AH151" s="125"/>
      <c r="AI151" s="125"/>
      <c r="AJ151" s="125"/>
    </row>
    <row r="152" spans="1:36" ht="39.75" customHeight="1">
      <c r="A152" s="52"/>
      <c r="B152" s="170"/>
      <c r="C152" s="194" t="s">
        <v>1649</v>
      </c>
      <c r="D152" s="40"/>
      <c r="E152" s="41"/>
      <c r="F152" s="48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05"/>
      <c r="R152" s="306"/>
      <c r="S152" s="125"/>
      <c r="T152" s="125"/>
      <c r="U152" s="125"/>
      <c r="V152" s="125"/>
      <c r="W152" s="329"/>
      <c r="X152" s="125"/>
      <c r="Y152" s="329"/>
      <c r="Z152" s="125"/>
      <c r="AA152" s="329"/>
      <c r="AB152" s="125"/>
      <c r="AC152" s="126"/>
      <c r="AD152" s="125"/>
      <c r="AE152" s="125"/>
      <c r="AF152" s="125"/>
      <c r="AG152" s="125"/>
      <c r="AH152" s="125"/>
      <c r="AI152" s="125"/>
      <c r="AJ152" s="125"/>
    </row>
    <row r="153" spans="1:36" ht="12.75" customHeight="1">
      <c r="A153" s="46" t="s">
        <v>940</v>
      </c>
      <c r="B153" s="47">
        <v>795</v>
      </c>
      <c r="C153" s="231" t="s">
        <v>941</v>
      </c>
      <c r="D153" s="58">
        <v>603</v>
      </c>
      <c r="E153" s="232">
        <v>35648.379999999997</v>
      </c>
      <c r="F153" s="216">
        <v>12916.29</v>
      </c>
      <c r="G153" s="216">
        <v>19624.330000000002</v>
      </c>
      <c r="H153" s="232">
        <v>13639.57</v>
      </c>
      <c r="I153" s="217">
        <v>16918.189999999999</v>
      </c>
      <c r="J153" s="216">
        <v>21310.19</v>
      </c>
      <c r="K153" s="216"/>
      <c r="L153" s="216"/>
      <c r="M153" s="216"/>
      <c r="N153" s="216"/>
      <c r="O153" s="483"/>
      <c r="P153" s="45"/>
      <c r="Q153" s="377">
        <f>SUM(E153:P153)</f>
        <v>120056.95</v>
      </c>
      <c r="R153" s="460">
        <f>AVERAGE(E153:P153)</f>
        <v>20009.491666666701</v>
      </c>
      <c r="S153" s="309">
        <f>+R153</f>
        <v>20009.491666666701</v>
      </c>
      <c r="T153" s="125"/>
      <c r="U153" s="125"/>
      <c r="V153" s="125"/>
      <c r="W153" s="329"/>
      <c r="X153" s="125"/>
      <c r="Y153" s="329"/>
      <c r="Z153" s="125"/>
      <c r="AA153" s="329"/>
      <c r="AB153" s="125"/>
      <c r="AC153" s="126"/>
      <c r="AD153" s="125"/>
      <c r="AE153" s="125"/>
      <c r="AF153" s="125"/>
      <c r="AG153" s="125"/>
      <c r="AH153" s="125"/>
      <c r="AI153" s="125"/>
      <c r="AJ153" s="125"/>
    </row>
    <row r="154" spans="1:36" ht="12.75" customHeight="1">
      <c r="A154" s="46"/>
      <c r="B154" s="47"/>
      <c r="C154" s="192" t="s">
        <v>942</v>
      </c>
      <c r="D154" s="34"/>
      <c r="E154" s="127">
        <v>1676.1</v>
      </c>
      <c r="F154" s="233" t="s">
        <v>372</v>
      </c>
      <c r="G154" s="233" t="s">
        <v>372</v>
      </c>
      <c r="H154" s="233" t="s">
        <v>372</v>
      </c>
      <c r="I154" s="484" t="s">
        <v>372</v>
      </c>
      <c r="J154" s="233" t="s">
        <v>372</v>
      </c>
      <c r="K154" s="233"/>
      <c r="L154" s="233"/>
      <c r="M154" s="233"/>
      <c r="N154" s="233"/>
      <c r="O154" s="233"/>
      <c r="P154" s="35"/>
      <c r="Q154" s="461">
        <f>SUM(E154:P154)</f>
        <v>1676.1</v>
      </c>
      <c r="R154" s="308">
        <f>Q154/5</f>
        <v>335.22</v>
      </c>
      <c r="S154" s="125"/>
      <c r="T154" s="309">
        <f>+R154</f>
        <v>335.22</v>
      </c>
      <c r="U154" s="221">
        <f>+Q154</f>
        <v>1676.1</v>
      </c>
      <c r="V154" s="112">
        <f>E154</f>
        <v>1676.1</v>
      </c>
      <c r="W154" s="329" t="s">
        <v>372</v>
      </c>
      <c r="X154" s="329" t="s">
        <v>372</v>
      </c>
      <c r="Y154" s="329" t="s">
        <v>372</v>
      </c>
      <c r="Z154" s="329" t="s">
        <v>372</v>
      </c>
      <c r="AA154" s="329" t="s">
        <v>372</v>
      </c>
      <c r="AB154" s="125"/>
      <c r="AC154" s="126"/>
      <c r="AD154" s="125"/>
      <c r="AE154" s="125"/>
      <c r="AF154" s="125"/>
      <c r="AG154" s="125"/>
      <c r="AH154" s="125"/>
      <c r="AI154" s="125"/>
      <c r="AJ154" s="125"/>
    </row>
    <row r="155" spans="1:36" ht="12.75" customHeight="1">
      <c r="A155" s="46"/>
      <c r="B155" s="47"/>
      <c r="C155" s="193" t="s">
        <v>710</v>
      </c>
      <c r="D155" s="34"/>
      <c r="E155" s="118">
        <f t="shared" ref="E155:Q155" si="16">E153/$D$153</f>
        <v>59.118374792703101</v>
      </c>
      <c r="F155" s="118">
        <f t="shared" si="16"/>
        <v>21.420049751243798</v>
      </c>
      <c r="G155" s="118">
        <f t="shared" si="16"/>
        <v>32.544494195688202</v>
      </c>
      <c r="H155" s="118">
        <f t="shared" si="16"/>
        <v>22.619519071310101</v>
      </c>
      <c r="I155" s="110">
        <f t="shared" si="16"/>
        <v>28.056699834162501</v>
      </c>
      <c r="J155" s="110">
        <f t="shared" si="16"/>
        <v>35.340281923714798</v>
      </c>
      <c r="K155" s="110">
        <f t="shared" si="16"/>
        <v>0</v>
      </c>
      <c r="L155" s="110">
        <f t="shared" si="16"/>
        <v>0</v>
      </c>
      <c r="M155" s="110">
        <f t="shared" si="16"/>
        <v>0</v>
      </c>
      <c r="N155" s="110">
        <f t="shared" si="16"/>
        <v>0</v>
      </c>
      <c r="O155" s="110">
        <f t="shared" si="16"/>
        <v>0</v>
      </c>
      <c r="P155" s="118">
        <f t="shared" si="16"/>
        <v>0</v>
      </c>
      <c r="Q155" s="180">
        <f t="shared" si="16"/>
        <v>199.09941956882301</v>
      </c>
      <c r="R155" s="308">
        <f>+R153/D153</f>
        <v>33.183236594803802</v>
      </c>
      <c r="S155" s="125"/>
      <c r="T155" s="125"/>
      <c r="U155" s="125"/>
      <c r="V155" s="125"/>
      <c r="W155" s="329"/>
      <c r="X155" s="125"/>
      <c r="Y155" s="329"/>
      <c r="Z155" s="125"/>
      <c r="AA155" s="329"/>
      <c r="AB155" s="125"/>
      <c r="AC155" s="126"/>
      <c r="AD155" s="125"/>
      <c r="AE155" s="125"/>
      <c r="AF155" s="125"/>
      <c r="AG155" s="125"/>
      <c r="AH155" s="125"/>
      <c r="AI155" s="125"/>
      <c r="AJ155" s="125"/>
    </row>
    <row r="156" spans="1:36" ht="12.75" customHeight="1">
      <c r="A156" s="46"/>
      <c r="B156" s="47"/>
      <c r="C156" s="193" t="s">
        <v>944</v>
      </c>
      <c r="D156" s="34"/>
      <c r="E156" s="35" t="s">
        <v>1650</v>
      </c>
      <c r="F156" s="234"/>
      <c r="G156" s="180"/>
      <c r="H156" s="180"/>
      <c r="I156" s="180"/>
      <c r="J156" s="179"/>
      <c r="K156" s="179"/>
      <c r="L156" s="179"/>
      <c r="M156" s="179"/>
      <c r="N156" s="179"/>
      <c r="O156" s="179"/>
      <c r="P156" s="179"/>
      <c r="Q156" s="462"/>
      <c r="R156" s="310"/>
      <c r="S156" s="125"/>
      <c r="T156" s="125"/>
      <c r="U156" s="125"/>
      <c r="V156" s="125"/>
      <c r="W156" s="329"/>
      <c r="X156" s="125"/>
      <c r="Y156" s="329"/>
      <c r="Z156" s="125"/>
      <c r="AA156" s="329"/>
      <c r="AB156" s="125"/>
      <c r="AC156" s="126"/>
      <c r="AD156" s="125"/>
      <c r="AE156" s="125"/>
      <c r="AF156" s="125"/>
      <c r="AG156" s="125"/>
      <c r="AH156" s="125"/>
      <c r="AI156" s="125"/>
      <c r="AJ156" s="125"/>
    </row>
    <row r="157" spans="1:36" ht="12.75" customHeight="1">
      <c r="A157" s="46"/>
      <c r="B157" s="47"/>
      <c r="C157" s="193" t="s">
        <v>945</v>
      </c>
      <c r="D157" s="34"/>
      <c r="E157" s="45"/>
      <c r="F157" s="235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472"/>
      <c r="R157" s="477"/>
      <c r="S157" s="125"/>
      <c r="T157" s="125"/>
      <c r="U157" s="125"/>
      <c r="V157" s="125"/>
      <c r="W157" s="329"/>
      <c r="X157" s="125"/>
      <c r="Y157" s="329"/>
      <c r="Z157" s="125"/>
      <c r="AA157" s="329"/>
      <c r="AB157" s="125"/>
      <c r="AC157" s="126"/>
      <c r="AD157" s="125"/>
      <c r="AE157" s="125"/>
      <c r="AF157" s="125"/>
      <c r="AG157" s="125"/>
      <c r="AH157" s="125"/>
      <c r="AI157" s="125"/>
      <c r="AJ157" s="125"/>
    </row>
    <row r="158" spans="1:36" ht="105.75" customHeight="1">
      <c r="A158" s="228"/>
      <c r="B158" s="236"/>
      <c r="C158" s="194" t="s">
        <v>1651</v>
      </c>
      <c r="D158" s="40"/>
      <c r="E158" s="237"/>
      <c r="F158" s="238"/>
      <c r="G158" s="237"/>
      <c r="H158" s="237"/>
      <c r="I158" s="266"/>
      <c r="J158" s="266"/>
      <c r="K158" s="266"/>
      <c r="L158" s="266"/>
      <c r="M158" s="237"/>
      <c r="N158" s="266"/>
      <c r="O158" s="237"/>
      <c r="P158" s="266"/>
      <c r="Q158" s="487"/>
      <c r="R158" s="488"/>
      <c r="S158" s="125"/>
      <c r="T158" s="125"/>
      <c r="U158" s="125"/>
      <c r="V158" s="125"/>
      <c r="W158" s="329"/>
      <c r="X158" s="125"/>
      <c r="Y158" s="329"/>
      <c r="Z158" s="125"/>
      <c r="AA158" s="329"/>
      <c r="AB158" s="125"/>
      <c r="AC158" s="126"/>
      <c r="AD158" s="125"/>
      <c r="AE158" s="125"/>
      <c r="AF158" s="125"/>
      <c r="AG158" s="125"/>
      <c r="AH158" s="125"/>
      <c r="AI158" s="125"/>
      <c r="AJ158" s="125"/>
    </row>
    <row r="159" spans="1:36" ht="12.75" hidden="1" customHeight="1">
      <c r="A159" s="46" t="s">
        <v>947</v>
      </c>
      <c r="B159" s="47">
        <v>201</v>
      </c>
      <c r="C159" s="239" t="s">
        <v>948</v>
      </c>
      <c r="D159" s="58">
        <v>3606</v>
      </c>
      <c r="E159" s="240"/>
      <c r="F159" s="38"/>
      <c r="G159" s="125"/>
      <c r="H159" s="126"/>
      <c r="I159" s="125"/>
      <c r="J159" s="126"/>
      <c r="K159" s="125"/>
      <c r="L159" s="126"/>
      <c r="M159" s="125"/>
      <c r="N159" s="268"/>
      <c r="O159" s="125"/>
      <c r="P159" s="268"/>
      <c r="Q159" s="472">
        <f>SUM(E159:P159)</f>
        <v>0</v>
      </c>
      <c r="R159" s="308">
        <v>0</v>
      </c>
      <c r="S159" s="125"/>
      <c r="T159" s="125"/>
      <c r="U159" s="125"/>
      <c r="V159" s="125"/>
      <c r="W159" s="329"/>
      <c r="X159" s="125"/>
      <c r="Y159" s="329"/>
      <c r="Z159" s="125"/>
      <c r="AA159" s="329"/>
      <c r="AB159" s="125"/>
      <c r="AC159" s="126"/>
      <c r="AD159" s="125"/>
      <c r="AE159" s="125"/>
      <c r="AF159" s="125"/>
      <c r="AG159" s="125"/>
      <c r="AH159" s="125"/>
      <c r="AI159" s="125"/>
      <c r="AJ159" s="125"/>
    </row>
    <row r="160" spans="1:36" ht="12.75" hidden="1" customHeight="1">
      <c r="A160" s="46"/>
      <c r="B160" s="47"/>
      <c r="C160" s="227" t="s">
        <v>949</v>
      </c>
      <c r="D160" s="74"/>
      <c r="E160" s="144"/>
      <c r="F160" s="144"/>
      <c r="G160" s="125"/>
      <c r="H160" s="126"/>
      <c r="I160" s="125"/>
      <c r="J160" s="126"/>
      <c r="K160" s="125"/>
      <c r="L160" s="126"/>
      <c r="M160" s="125"/>
      <c r="N160" s="126"/>
      <c r="O160" s="125"/>
      <c r="P160" s="126"/>
      <c r="Q160" s="462">
        <f>SUM(E160:P160)</f>
        <v>0</v>
      </c>
      <c r="R160" s="308">
        <f>Q160/2</f>
        <v>0</v>
      </c>
      <c r="S160" s="125"/>
      <c r="T160" s="309">
        <f>+R160</f>
        <v>0</v>
      </c>
      <c r="U160" s="221">
        <f>+Q160</f>
        <v>0</v>
      </c>
      <c r="V160" s="125"/>
      <c r="W160" s="329"/>
      <c r="X160" s="125"/>
      <c r="Y160" s="329"/>
      <c r="Z160" s="125"/>
      <c r="AA160" s="329"/>
      <c r="AB160" s="125"/>
      <c r="AC160" s="126"/>
      <c r="AD160" s="125"/>
      <c r="AE160" s="125"/>
      <c r="AF160" s="125"/>
      <c r="AG160" s="125"/>
      <c r="AH160" s="125"/>
      <c r="AI160" s="125"/>
      <c r="AJ160" s="125"/>
    </row>
    <row r="161" spans="1:36" ht="12.75" hidden="1" customHeight="1">
      <c r="A161" s="46"/>
      <c r="B161" s="47"/>
      <c r="C161" s="241" t="s">
        <v>950</v>
      </c>
      <c r="D161" s="242"/>
      <c r="E161" s="118">
        <f>E159/$D$159</f>
        <v>0</v>
      </c>
      <c r="F161" s="118">
        <f>F159/$D$159</f>
        <v>0</v>
      </c>
      <c r="G161" s="125"/>
      <c r="H161" s="243"/>
      <c r="I161" s="125"/>
      <c r="J161" s="243"/>
      <c r="K161" s="125"/>
      <c r="L161" s="243"/>
      <c r="M161" s="125"/>
      <c r="N161" s="243"/>
      <c r="O161" s="125"/>
      <c r="P161" s="243"/>
      <c r="Q161" s="104">
        <f>Q159/$D$159</f>
        <v>0</v>
      </c>
      <c r="R161" s="308">
        <f>+R159/D159</f>
        <v>0</v>
      </c>
      <c r="S161" s="125"/>
      <c r="T161" s="125"/>
      <c r="U161" s="125"/>
      <c r="V161" s="125"/>
      <c r="W161" s="329"/>
      <c r="X161" s="125"/>
      <c r="Y161" s="329"/>
      <c r="Z161" s="125"/>
      <c r="AA161" s="329"/>
      <c r="AB161" s="125"/>
      <c r="AC161" s="126"/>
      <c r="AD161" s="125"/>
      <c r="AE161" s="125"/>
      <c r="AF161" s="125"/>
      <c r="AG161" s="125"/>
      <c r="AH161" s="125"/>
      <c r="AI161" s="125"/>
      <c r="AJ161" s="125"/>
    </row>
    <row r="162" spans="1:36" ht="12.75" hidden="1" customHeight="1">
      <c r="A162" s="46"/>
      <c r="B162" s="47"/>
      <c r="C162" s="36" t="s">
        <v>678</v>
      </c>
      <c r="D162" s="244"/>
      <c r="E162" s="144"/>
      <c r="F162" s="144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06"/>
      <c r="R162" s="310"/>
      <c r="S162" s="125"/>
      <c r="T162" s="125"/>
      <c r="U162" s="125"/>
      <c r="V162" s="125"/>
      <c r="W162" s="329"/>
      <c r="X162" s="125"/>
      <c r="Y162" s="329"/>
      <c r="Z162" s="125"/>
      <c r="AA162" s="329"/>
      <c r="AB162" s="125"/>
      <c r="AC162" s="126"/>
      <c r="AD162" s="125"/>
      <c r="AE162" s="125"/>
      <c r="AF162" s="125"/>
      <c r="AG162" s="125"/>
      <c r="AH162" s="125"/>
      <c r="AI162" s="125"/>
      <c r="AJ162" s="125"/>
    </row>
    <row r="163" spans="1:36" ht="12.75" hidden="1" customHeight="1">
      <c r="A163" s="46"/>
      <c r="B163" s="47"/>
      <c r="C163" s="96" t="s">
        <v>951</v>
      </c>
      <c r="D163" s="244"/>
      <c r="E163" s="76"/>
      <c r="F163" s="185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177"/>
      <c r="R163" s="476"/>
      <c r="S163" s="125"/>
      <c r="T163" s="125"/>
      <c r="U163" s="125"/>
      <c r="V163" s="125"/>
      <c r="W163" s="329"/>
      <c r="X163" s="125"/>
      <c r="Y163" s="329"/>
      <c r="Z163" s="125"/>
      <c r="AA163" s="329"/>
      <c r="AB163" s="125"/>
      <c r="AC163" s="126"/>
      <c r="AD163" s="125"/>
      <c r="AE163" s="125"/>
      <c r="AF163" s="125"/>
      <c r="AG163" s="125"/>
      <c r="AH163" s="125"/>
      <c r="AI163" s="125"/>
      <c r="AJ163" s="125"/>
    </row>
    <row r="164" spans="1:36" ht="12.75" hidden="1" customHeight="1">
      <c r="A164" s="46"/>
      <c r="B164" s="47"/>
      <c r="C164" s="36" t="s">
        <v>952</v>
      </c>
      <c r="D164" s="244"/>
      <c r="E164" s="144"/>
      <c r="F164" s="144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06"/>
      <c r="R164" s="310"/>
      <c r="S164" s="125"/>
      <c r="T164" s="125"/>
      <c r="U164" s="125"/>
      <c r="V164" s="125"/>
      <c r="W164" s="329"/>
      <c r="X164" s="125"/>
      <c r="Y164" s="329"/>
      <c r="Z164" s="125"/>
      <c r="AA164" s="329"/>
      <c r="AB164" s="125"/>
      <c r="AC164" s="126"/>
      <c r="AD164" s="125"/>
      <c r="AE164" s="125"/>
      <c r="AF164" s="125"/>
      <c r="AG164" s="125"/>
      <c r="AH164" s="125"/>
      <c r="AI164" s="125"/>
      <c r="AJ164" s="125"/>
    </row>
    <row r="165" spans="1:36" ht="12.75" hidden="1" customHeight="1">
      <c r="A165" s="46"/>
      <c r="B165" s="47"/>
      <c r="C165" s="33" t="s">
        <v>953</v>
      </c>
      <c r="D165" s="244"/>
      <c r="E165" s="76"/>
      <c r="F165" s="185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177"/>
      <c r="R165" s="476"/>
      <c r="S165" s="125"/>
      <c r="T165" s="125"/>
      <c r="U165" s="125"/>
      <c r="V165" s="125"/>
      <c r="W165" s="329"/>
      <c r="X165" s="125"/>
      <c r="Y165" s="329"/>
      <c r="Z165" s="125"/>
      <c r="AA165" s="329"/>
      <c r="AB165" s="125"/>
      <c r="AC165" s="126"/>
      <c r="AD165" s="125"/>
      <c r="AE165" s="125"/>
      <c r="AF165" s="125"/>
      <c r="AG165" s="125"/>
      <c r="AH165" s="125"/>
      <c r="AI165" s="125"/>
      <c r="AJ165" s="125"/>
    </row>
    <row r="166" spans="1:36" ht="12.75" hidden="1" customHeight="1">
      <c r="A166" s="46"/>
      <c r="B166" s="47"/>
      <c r="C166" s="36"/>
      <c r="D166" s="244"/>
      <c r="E166" s="144"/>
      <c r="F166" s="144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06"/>
      <c r="R166" s="310"/>
      <c r="S166" s="125"/>
      <c r="T166" s="125"/>
      <c r="U166" s="125"/>
      <c r="V166" s="125"/>
      <c r="W166" s="329"/>
      <c r="X166" s="125"/>
      <c r="Y166" s="329"/>
      <c r="Z166" s="125"/>
      <c r="AA166" s="329"/>
      <c r="AB166" s="125"/>
      <c r="AC166" s="126"/>
      <c r="AD166" s="125"/>
      <c r="AE166" s="125"/>
      <c r="AF166" s="125"/>
      <c r="AG166" s="125"/>
      <c r="AH166" s="125"/>
      <c r="AI166" s="125"/>
      <c r="AJ166" s="125"/>
    </row>
    <row r="167" spans="1:36" ht="0.75" hidden="1" customHeight="1">
      <c r="A167" s="46"/>
      <c r="B167" s="47"/>
      <c r="C167" s="246"/>
      <c r="D167" s="244"/>
      <c r="E167" s="76"/>
      <c r="F167" s="185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120"/>
      <c r="R167" s="306"/>
      <c r="S167" s="125"/>
      <c r="T167" s="125"/>
      <c r="U167" s="125"/>
      <c r="V167" s="125"/>
      <c r="W167" s="329"/>
      <c r="X167" s="125"/>
      <c r="Y167" s="329"/>
      <c r="Z167" s="125"/>
      <c r="AA167" s="329"/>
      <c r="AB167" s="125"/>
      <c r="AC167" s="126"/>
      <c r="AD167" s="125"/>
      <c r="AE167" s="125"/>
      <c r="AF167" s="125"/>
      <c r="AG167" s="125"/>
      <c r="AH167" s="125"/>
      <c r="AI167" s="125"/>
      <c r="AJ167" s="125"/>
    </row>
    <row r="168" spans="1:36" ht="12.75" customHeight="1">
      <c r="A168" s="46" t="s">
        <v>1652</v>
      </c>
      <c r="B168" s="47">
        <v>945</v>
      </c>
      <c r="C168" s="247" t="s">
        <v>955</v>
      </c>
      <c r="D168" s="58">
        <v>448</v>
      </c>
      <c r="E168" s="35">
        <v>86142.25</v>
      </c>
      <c r="F168" s="35">
        <v>60872</v>
      </c>
      <c r="G168" s="35">
        <v>97917.25</v>
      </c>
      <c r="H168" s="35">
        <v>95183.9</v>
      </c>
      <c r="I168" s="35">
        <v>94991.5</v>
      </c>
      <c r="J168" s="35">
        <v>108621.45</v>
      </c>
      <c r="K168" s="35"/>
      <c r="L168" s="35"/>
      <c r="M168" s="185"/>
      <c r="N168" s="120"/>
      <c r="O168" s="240"/>
      <c r="P168" s="76"/>
      <c r="Q168" s="377">
        <f>SUM(E168:P168)</f>
        <v>543728.35</v>
      </c>
      <c r="R168" s="460">
        <f>AVERAGE(E168:P168)</f>
        <v>90621.391666666706</v>
      </c>
      <c r="S168" s="309">
        <f>+R168</f>
        <v>90621.391666666706</v>
      </c>
      <c r="T168" s="125"/>
      <c r="U168" s="125"/>
      <c r="V168" s="125"/>
      <c r="W168" s="329"/>
      <c r="X168" s="125"/>
      <c r="Y168" s="329"/>
      <c r="Z168" s="125"/>
      <c r="AA168" s="329"/>
      <c r="AB168" s="125"/>
      <c r="AC168" s="126"/>
      <c r="AD168" s="125"/>
      <c r="AE168" s="125"/>
      <c r="AF168" s="125"/>
      <c r="AG168" s="125"/>
      <c r="AH168" s="125"/>
      <c r="AI168" s="125"/>
      <c r="AJ168" s="125"/>
    </row>
    <row r="169" spans="1:36" ht="12.75" customHeight="1">
      <c r="A169" s="46"/>
      <c r="B169" s="47"/>
      <c r="C169" s="248" t="s">
        <v>1385</v>
      </c>
      <c r="D169" s="244"/>
      <c r="E169" s="35">
        <v>2114.23</v>
      </c>
      <c r="F169" s="35" t="s">
        <v>372</v>
      </c>
      <c r="G169" s="35">
        <v>3291.73</v>
      </c>
      <c r="H169" s="35">
        <v>3018.39</v>
      </c>
      <c r="I169" s="35">
        <v>2999.15</v>
      </c>
      <c r="J169" s="35">
        <v>4362.1499999999996</v>
      </c>
      <c r="K169" s="35"/>
      <c r="L169" s="35"/>
      <c r="M169" s="144"/>
      <c r="N169" s="144"/>
      <c r="O169" s="144"/>
      <c r="P169" s="144"/>
      <c r="Q169" s="462">
        <f>SUM(E169:P169)</f>
        <v>15785.65</v>
      </c>
      <c r="R169" s="308">
        <f>Q169/12</f>
        <v>1315.4708333333299</v>
      </c>
      <c r="S169" s="125"/>
      <c r="T169" s="309">
        <f>+R169</f>
        <v>1315.4708333333299</v>
      </c>
      <c r="U169" s="221">
        <f>+Q169</f>
        <v>15785.65</v>
      </c>
      <c r="V169" s="221">
        <f>E169</f>
        <v>2114.23</v>
      </c>
      <c r="W169" s="329" t="s">
        <v>372</v>
      </c>
      <c r="X169" s="489">
        <f>G169</f>
        <v>3291.73</v>
      </c>
      <c r="Y169" s="489">
        <f>H169</f>
        <v>3018.39</v>
      </c>
      <c r="Z169" s="489">
        <f>I169</f>
        <v>2999.15</v>
      </c>
      <c r="AA169" s="489">
        <f>J169</f>
        <v>4362.1499999999996</v>
      </c>
      <c r="AB169" s="125"/>
      <c r="AC169" s="126"/>
      <c r="AD169" s="125"/>
      <c r="AE169" s="125"/>
      <c r="AF169" s="125"/>
      <c r="AG169" s="125"/>
      <c r="AH169" s="125"/>
      <c r="AI169" s="125"/>
      <c r="AJ169" s="125"/>
    </row>
    <row r="170" spans="1:36" ht="12.75" customHeight="1">
      <c r="A170" s="46"/>
      <c r="B170" s="47"/>
      <c r="C170" s="248" t="s">
        <v>957</v>
      </c>
      <c r="D170" s="244"/>
      <c r="E170" s="118">
        <f t="shared" ref="E170:Q170" si="17">E168/$D$168</f>
        <v>192.28180803571399</v>
      </c>
      <c r="F170" s="118">
        <f t="shared" si="17"/>
        <v>135.875</v>
      </c>
      <c r="G170" s="118">
        <f t="shared" si="17"/>
        <v>218.56529017857099</v>
      </c>
      <c r="H170" s="118">
        <f t="shared" si="17"/>
        <v>212.46406250000001</v>
      </c>
      <c r="I170" s="118">
        <f t="shared" si="17"/>
        <v>212.03459821428601</v>
      </c>
      <c r="J170" s="118">
        <f t="shared" si="17"/>
        <v>242.45859375000001</v>
      </c>
      <c r="K170" s="118">
        <f t="shared" si="17"/>
        <v>0</v>
      </c>
      <c r="L170" s="118">
        <f t="shared" si="17"/>
        <v>0</v>
      </c>
      <c r="M170" s="118">
        <f t="shared" si="17"/>
        <v>0</v>
      </c>
      <c r="N170" s="118">
        <f t="shared" si="17"/>
        <v>0</v>
      </c>
      <c r="O170" s="118">
        <f t="shared" si="17"/>
        <v>0</v>
      </c>
      <c r="P170" s="118">
        <f t="shared" si="17"/>
        <v>0</v>
      </c>
      <c r="Q170" s="35">
        <f t="shared" si="17"/>
        <v>1213.67935267857</v>
      </c>
      <c r="R170" s="308">
        <f>+R168/D168</f>
        <v>202.279892113095</v>
      </c>
      <c r="S170" s="125"/>
      <c r="T170" s="125"/>
      <c r="U170" s="125"/>
      <c r="V170" s="125"/>
      <c r="W170" s="329"/>
      <c r="X170" s="125"/>
      <c r="Y170" s="329"/>
      <c r="Z170" s="125"/>
      <c r="AA170" s="329"/>
      <c r="AB170" s="125"/>
      <c r="AC170" s="126"/>
      <c r="AD170" s="125"/>
      <c r="AE170" s="125"/>
      <c r="AF170" s="125"/>
      <c r="AG170" s="125"/>
      <c r="AH170" s="125"/>
      <c r="AI170" s="125"/>
      <c r="AJ170" s="125"/>
    </row>
    <row r="171" spans="1:36" ht="12.75" customHeight="1">
      <c r="A171" s="46"/>
      <c r="B171" s="47"/>
      <c r="C171" s="248" t="s">
        <v>958</v>
      </c>
      <c r="D171" s="244"/>
      <c r="E171" s="240" t="s">
        <v>1653</v>
      </c>
      <c r="F171" s="240"/>
      <c r="G171" s="240" t="s">
        <v>1654</v>
      </c>
      <c r="H171" s="240" t="s">
        <v>1655</v>
      </c>
      <c r="I171" s="240" t="s">
        <v>1656</v>
      </c>
      <c r="J171" s="240" t="s">
        <v>1657</v>
      </c>
      <c r="K171" s="240"/>
      <c r="L171" s="240"/>
      <c r="M171" s="144"/>
      <c r="N171" s="144"/>
      <c r="O171" s="144"/>
      <c r="P171" s="144"/>
      <c r="Q171" s="144"/>
      <c r="R171" s="310"/>
      <c r="S171" s="125"/>
      <c r="T171" s="125"/>
      <c r="U171" s="125"/>
      <c r="V171" s="125"/>
      <c r="W171" s="329"/>
      <c r="X171" s="125"/>
      <c r="Y171" s="329"/>
      <c r="Z171" s="125"/>
      <c r="AA171" s="329"/>
      <c r="AB171" s="125"/>
      <c r="AC171" s="126"/>
      <c r="AD171" s="125"/>
      <c r="AE171" s="125"/>
      <c r="AF171" s="125"/>
      <c r="AG171" s="125"/>
      <c r="AH171" s="125"/>
      <c r="AI171" s="125"/>
      <c r="AJ171" s="125"/>
    </row>
    <row r="172" spans="1:36" ht="12.75" customHeight="1">
      <c r="A172" s="46"/>
      <c r="B172" s="47"/>
      <c r="C172" s="248" t="s">
        <v>969</v>
      </c>
      <c r="D172" s="2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310"/>
      <c r="S172" s="125"/>
      <c r="T172" s="125"/>
      <c r="U172" s="125"/>
      <c r="V172" s="125"/>
      <c r="W172" s="329"/>
      <c r="X172" s="125"/>
      <c r="Y172" s="329"/>
      <c r="Z172" s="125"/>
      <c r="AA172" s="329"/>
      <c r="AB172" s="125"/>
      <c r="AC172" s="126"/>
      <c r="AD172" s="125"/>
      <c r="AE172" s="125"/>
      <c r="AF172" s="125"/>
      <c r="AG172" s="125"/>
      <c r="AH172" s="125"/>
      <c r="AI172" s="125"/>
      <c r="AJ172" s="125"/>
    </row>
    <row r="173" spans="1:36" ht="80.25" customHeight="1">
      <c r="A173" s="39" t="s">
        <v>1658</v>
      </c>
      <c r="B173" s="47"/>
      <c r="C173" s="482" t="s">
        <v>1659</v>
      </c>
      <c r="D173" s="34" t="s">
        <v>1660</v>
      </c>
      <c r="E173" s="249"/>
      <c r="F173" s="249"/>
      <c r="G173" s="250"/>
      <c r="H173" s="250"/>
      <c r="I173" s="250"/>
      <c r="J173" s="250"/>
      <c r="K173" s="250"/>
      <c r="L173" s="189"/>
      <c r="M173" s="195"/>
      <c r="N173" s="212"/>
      <c r="O173" s="189"/>
      <c r="P173" s="195"/>
      <c r="Q173" s="272"/>
      <c r="R173" s="311"/>
      <c r="S173" s="125"/>
      <c r="T173" s="125"/>
      <c r="U173" s="125"/>
      <c r="V173" s="125"/>
      <c r="W173" s="329"/>
      <c r="X173" s="125"/>
      <c r="Y173" s="329"/>
      <c r="Z173" s="125"/>
      <c r="AA173" s="329"/>
      <c r="AB173" s="125"/>
      <c r="AC173" s="126"/>
      <c r="AD173" s="125"/>
      <c r="AE173" s="125"/>
      <c r="AF173" s="125"/>
      <c r="AG173" s="125"/>
      <c r="AH173" s="125"/>
      <c r="AI173" s="125"/>
      <c r="AJ173" s="125"/>
    </row>
    <row r="174" spans="1:36" ht="14.25" customHeight="1">
      <c r="A174" s="46" t="s">
        <v>971</v>
      </c>
      <c r="B174" s="85">
        <v>825</v>
      </c>
      <c r="C174" s="44" t="s">
        <v>972</v>
      </c>
      <c r="D174" s="29">
        <v>2430</v>
      </c>
      <c r="E174" s="45">
        <v>50262.22</v>
      </c>
      <c r="F174" s="45">
        <v>49522.19</v>
      </c>
      <c r="G174" s="45">
        <v>62865.279999999999</v>
      </c>
      <c r="H174" s="45">
        <v>48688.69</v>
      </c>
      <c r="I174" s="45">
        <v>66648.100000000006</v>
      </c>
      <c r="J174" s="45">
        <v>53701.38</v>
      </c>
      <c r="K174" s="108">
        <v>48345.1</v>
      </c>
      <c r="L174" s="45"/>
      <c r="M174" s="45"/>
      <c r="N174" s="45"/>
      <c r="O174" s="45"/>
      <c r="P174" s="45"/>
      <c r="Q174" s="377">
        <f>SUM(E174:P174)</f>
        <v>380032.96</v>
      </c>
      <c r="R174" s="460">
        <f>AVERAGE(E174:P174)</f>
        <v>54290.422857142898</v>
      </c>
      <c r="S174" s="309">
        <f>+R174</f>
        <v>54290.422857142898</v>
      </c>
      <c r="T174" s="125"/>
      <c r="U174" s="125"/>
      <c r="V174" s="125"/>
      <c r="W174" s="329"/>
      <c r="X174" s="125"/>
      <c r="Y174" s="329"/>
      <c r="Z174" s="125"/>
      <c r="AA174" s="329"/>
      <c r="AB174" s="125"/>
      <c r="AC174" s="126"/>
      <c r="AD174" s="125"/>
      <c r="AE174" s="125"/>
      <c r="AF174" s="125"/>
      <c r="AG174" s="125"/>
      <c r="AH174" s="125"/>
      <c r="AI174" s="125"/>
      <c r="AJ174" s="125"/>
    </row>
    <row r="175" spans="1:36" ht="14.25" customHeight="1">
      <c r="A175" s="46"/>
      <c r="B175" s="89"/>
      <c r="C175" s="48" t="s">
        <v>973</v>
      </c>
      <c r="D175" s="34"/>
      <c r="E175" s="35" t="s">
        <v>372</v>
      </c>
      <c r="F175" s="35" t="s">
        <v>372</v>
      </c>
      <c r="G175" s="35" t="s">
        <v>372</v>
      </c>
      <c r="H175" s="35" t="s">
        <v>372</v>
      </c>
      <c r="I175" s="35" t="s">
        <v>372</v>
      </c>
      <c r="J175" s="35" t="s">
        <v>372</v>
      </c>
      <c r="K175" s="104" t="s">
        <v>372</v>
      </c>
      <c r="L175" s="35"/>
      <c r="M175" s="35"/>
      <c r="N175" s="35"/>
      <c r="O175" s="35"/>
      <c r="P175" s="35"/>
      <c r="Q175" s="379">
        <f>SUM(E175:P175)</f>
        <v>0</v>
      </c>
      <c r="R175" s="308">
        <f>+Q175/7</f>
        <v>0</v>
      </c>
      <c r="S175" s="125"/>
      <c r="T175" s="309">
        <f>+R175</f>
        <v>0</v>
      </c>
      <c r="U175" s="221">
        <f>+Q175</f>
        <v>0</v>
      </c>
      <c r="V175" s="329" t="s">
        <v>372</v>
      </c>
      <c r="W175" s="329" t="s">
        <v>372</v>
      </c>
      <c r="X175" s="329" t="s">
        <v>372</v>
      </c>
      <c r="Y175" s="329" t="s">
        <v>372</v>
      </c>
      <c r="Z175" s="329" t="s">
        <v>372</v>
      </c>
      <c r="AA175" s="329" t="s">
        <v>372</v>
      </c>
      <c r="AB175" s="125"/>
      <c r="AC175" s="126"/>
      <c r="AD175" s="125"/>
      <c r="AE175" s="125"/>
      <c r="AF175" s="125"/>
      <c r="AG175" s="125"/>
      <c r="AH175" s="125"/>
      <c r="AI175" s="125"/>
      <c r="AJ175" s="125"/>
    </row>
    <row r="176" spans="1:36" ht="14.25" customHeight="1">
      <c r="A176" s="46"/>
      <c r="B176" s="89"/>
      <c r="C176" s="48" t="s">
        <v>720</v>
      </c>
      <c r="D176" s="34"/>
      <c r="E176" s="214">
        <f t="shared" ref="E176:Q176" si="18">E174/$D$174</f>
        <v>20.684041152263401</v>
      </c>
      <c r="F176" s="214">
        <f t="shared" si="18"/>
        <v>20.379502057613202</v>
      </c>
      <c r="G176" s="214">
        <f t="shared" si="18"/>
        <v>25.870485596707798</v>
      </c>
      <c r="H176" s="214">
        <f t="shared" si="18"/>
        <v>20.036497942386799</v>
      </c>
      <c r="I176" s="214">
        <f t="shared" si="18"/>
        <v>27.427201646090499</v>
      </c>
      <c r="J176" s="214">
        <f t="shared" si="18"/>
        <v>22.099333333333298</v>
      </c>
      <c r="K176" s="119">
        <f t="shared" si="18"/>
        <v>19.895102880658399</v>
      </c>
      <c r="L176" s="118">
        <f t="shared" si="18"/>
        <v>0</v>
      </c>
      <c r="M176" s="118">
        <f t="shared" si="18"/>
        <v>0</v>
      </c>
      <c r="N176" s="118">
        <f t="shared" si="18"/>
        <v>0</v>
      </c>
      <c r="O176" s="119">
        <f t="shared" si="18"/>
        <v>0</v>
      </c>
      <c r="P176" s="118">
        <f t="shared" si="18"/>
        <v>0</v>
      </c>
      <c r="Q176" s="180">
        <f t="shared" si="18"/>
        <v>156.392164609053</v>
      </c>
      <c r="R176" s="308">
        <f>+R174/D174</f>
        <v>22.341737801293402</v>
      </c>
      <c r="S176" s="125"/>
      <c r="T176" s="125"/>
      <c r="U176" s="125"/>
      <c r="V176" s="125"/>
      <c r="W176" s="329"/>
      <c r="X176" s="125"/>
      <c r="Y176" s="329"/>
      <c r="Z176" s="125"/>
      <c r="AA176" s="329"/>
      <c r="AB176" s="125"/>
      <c r="AC176" s="126"/>
      <c r="AD176" s="125"/>
      <c r="AE176" s="125"/>
      <c r="AF176" s="125"/>
      <c r="AG176" s="125"/>
      <c r="AH176" s="125"/>
      <c r="AI176" s="125"/>
      <c r="AJ176" s="125"/>
    </row>
    <row r="177" spans="1:36" ht="14.25" customHeight="1">
      <c r="A177" s="46"/>
      <c r="B177" s="89"/>
      <c r="C177" s="48" t="s">
        <v>974</v>
      </c>
      <c r="D177" s="34"/>
      <c r="E177" s="144"/>
      <c r="F177" s="144"/>
      <c r="G177" s="144"/>
      <c r="H177" s="144"/>
      <c r="I177" s="144"/>
      <c r="J177" s="144"/>
      <c r="K177" s="240"/>
      <c r="L177" s="240"/>
      <c r="M177" s="240"/>
      <c r="N177" s="240"/>
      <c r="O177" s="240"/>
      <c r="P177" s="240"/>
      <c r="Q177" s="35"/>
      <c r="R177" s="310"/>
      <c r="S177" s="125"/>
      <c r="T177" s="125"/>
      <c r="U177" s="125"/>
      <c r="V177" s="125"/>
      <c r="W177" s="329"/>
      <c r="X177" s="125"/>
      <c r="Y177" s="329"/>
      <c r="Z177" s="125"/>
      <c r="AA177" s="329"/>
      <c r="AB177" s="125"/>
      <c r="AC177" s="126"/>
      <c r="AD177" s="125"/>
      <c r="AE177" s="125"/>
      <c r="AF177" s="125"/>
      <c r="AG177" s="125"/>
      <c r="AH177" s="125"/>
      <c r="AI177" s="125"/>
      <c r="AJ177" s="125"/>
    </row>
    <row r="178" spans="1:36" ht="14.25" customHeight="1">
      <c r="A178" s="46"/>
      <c r="B178" s="89"/>
      <c r="C178" s="48" t="s">
        <v>975</v>
      </c>
      <c r="D178" s="3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35"/>
      <c r="R178" s="310"/>
      <c r="S178" s="125"/>
      <c r="T178" s="125"/>
      <c r="U178" s="125"/>
      <c r="V178" s="125"/>
      <c r="W178" s="329"/>
      <c r="X178" s="125"/>
      <c r="Y178" s="329"/>
      <c r="Z178" s="125"/>
      <c r="AA178" s="329"/>
      <c r="AB178" s="125"/>
      <c r="AC178" s="126"/>
      <c r="AD178" s="125"/>
      <c r="AE178" s="125"/>
      <c r="AF178" s="125"/>
      <c r="AG178" s="125"/>
      <c r="AH178" s="125"/>
      <c r="AI178" s="125"/>
      <c r="AJ178" s="125"/>
    </row>
    <row r="179" spans="1:36" ht="14.25" customHeight="1">
      <c r="A179" s="46"/>
      <c r="B179" s="89"/>
      <c r="C179" s="48" t="s">
        <v>976</v>
      </c>
      <c r="D179" s="3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35"/>
      <c r="R179" s="310"/>
      <c r="S179" s="125"/>
      <c r="T179" s="125"/>
      <c r="U179" s="125"/>
      <c r="V179" s="125"/>
      <c r="W179" s="329"/>
      <c r="X179" s="125"/>
      <c r="Y179" s="329"/>
      <c r="Z179" s="125"/>
      <c r="AA179" s="329"/>
      <c r="AB179" s="125"/>
      <c r="AC179" s="126"/>
      <c r="AD179" s="125"/>
      <c r="AE179" s="125"/>
      <c r="AF179" s="125"/>
      <c r="AG179" s="125"/>
      <c r="AH179" s="125"/>
      <c r="AI179" s="125"/>
      <c r="AJ179" s="125"/>
    </row>
    <row r="180" spans="1:36" ht="14.25" customHeight="1">
      <c r="A180" s="46"/>
      <c r="B180" s="89"/>
      <c r="C180" s="48" t="s">
        <v>1661</v>
      </c>
      <c r="D180" s="34"/>
      <c r="E180" s="144"/>
      <c r="F180" s="144"/>
      <c r="G180" s="144"/>
      <c r="H180" s="144"/>
      <c r="I180" s="144"/>
      <c r="J180" s="270"/>
      <c r="K180" s="144"/>
      <c r="L180" s="270"/>
      <c r="M180" s="144"/>
      <c r="N180" s="144"/>
      <c r="O180" s="144"/>
      <c r="P180" s="144"/>
      <c r="Q180" s="35"/>
      <c r="R180" s="310"/>
      <c r="S180" s="125"/>
      <c r="T180" s="125"/>
      <c r="U180" s="125"/>
      <c r="V180" s="125"/>
      <c r="W180" s="329"/>
      <c r="X180" s="125"/>
      <c r="Y180" s="329"/>
      <c r="Z180" s="125"/>
      <c r="AA180" s="329"/>
      <c r="AB180" s="125"/>
      <c r="AC180" s="126"/>
      <c r="AD180" s="125"/>
      <c r="AE180" s="125"/>
      <c r="AF180" s="125"/>
      <c r="AG180" s="125"/>
      <c r="AH180" s="125"/>
      <c r="AI180" s="125"/>
      <c r="AJ180" s="125"/>
    </row>
    <row r="181" spans="1:36" ht="65.25" customHeight="1">
      <c r="A181" s="228"/>
      <c r="B181" s="66"/>
      <c r="C181" s="54" t="s">
        <v>1662</v>
      </c>
      <c r="D181" s="40"/>
      <c r="E181" s="250"/>
      <c r="F181" s="249"/>
      <c r="G181" s="249"/>
      <c r="H181" s="249"/>
      <c r="I181" s="249"/>
      <c r="J181" s="272"/>
      <c r="K181" s="249"/>
      <c r="L181" s="272"/>
      <c r="M181" s="249"/>
      <c r="N181" s="249"/>
      <c r="O181" s="189"/>
      <c r="P181" s="189"/>
      <c r="Q181" s="229"/>
      <c r="R181" s="311"/>
      <c r="S181" s="125"/>
      <c r="T181" s="125"/>
      <c r="U181" s="125"/>
      <c r="V181" s="125"/>
      <c r="W181" s="329"/>
      <c r="X181" s="125"/>
      <c r="Y181" s="329"/>
      <c r="Z181" s="125"/>
      <c r="AA181" s="329"/>
      <c r="AB181" s="125"/>
      <c r="AC181" s="126"/>
      <c r="AD181" s="125"/>
      <c r="AE181" s="125"/>
      <c r="AF181" s="125"/>
      <c r="AG181" s="125"/>
      <c r="AH181" s="125"/>
      <c r="AI181" s="125"/>
      <c r="AJ181" s="125"/>
    </row>
    <row r="182" spans="1:36" ht="12.75" customHeight="1">
      <c r="A182" s="46" t="s">
        <v>985</v>
      </c>
      <c r="B182" s="47">
        <v>217</v>
      </c>
      <c r="C182" s="71" t="s">
        <v>986</v>
      </c>
      <c r="D182" s="89">
        <v>13336</v>
      </c>
      <c r="E182" s="252">
        <v>389811.16</v>
      </c>
      <c r="F182" s="252">
        <v>433610.02</v>
      </c>
      <c r="G182" s="252">
        <v>529775.47</v>
      </c>
      <c r="H182" s="252">
        <v>502826.41</v>
      </c>
      <c r="I182" s="252">
        <v>485828.62</v>
      </c>
      <c r="J182" s="252">
        <v>608893.44999999995</v>
      </c>
      <c r="K182" s="252"/>
      <c r="L182" s="252"/>
      <c r="M182" s="252"/>
      <c r="N182" s="252"/>
      <c r="O182" s="252"/>
      <c r="P182" s="252"/>
      <c r="Q182" s="280">
        <f>SUM(E182:P182)</f>
        <v>2950745.13</v>
      </c>
      <c r="R182" s="460">
        <f>AVERAGE(E182:P182)</f>
        <v>491790.85499999998</v>
      </c>
      <c r="S182" s="309">
        <f>+R182</f>
        <v>491790.85499999998</v>
      </c>
      <c r="T182" s="125"/>
      <c r="U182" s="125"/>
      <c r="V182" s="125"/>
      <c r="W182" s="329"/>
      <c r="X182" s="125"/>
      <c r="Y182" s="329"/>
      <c r="Z182" s="125"/>
      <c r="AA182" s="329"/>
      <c r="AB182" s="125"/>
      <c r="AC182" s="126"/>
      <c r="AD182" s="125"/>
      <c r="AE182" s="125"/>
      <c r="AF182" s="125"/>
      <c r="AG182" s="125"/>
      <c r="AH182" s="125"/>
      <c r="AI182" s="125"/>
      <c r="AJ182" s="125"/>
    </row>
    <row r="183" spans="1:36" ht="12.75" customHeight="1">
      <c r="A183" s="46" t="s">
        <v>987</v>
      </c>
      <c r="B183" s="47"/>
      <c r="C183" s="227" t="s">
        <v>988</v>
      </c>
      <c r="D183" s="74"/>
      <c r="E183" s="75">
        <v>5971.67</v>
      </c>
      <c r="F183" s="75">
        <v>12541.5</v>
      </c>
      <c r="G183" s="75">
        <v>26966.32</v>
      </c>
      <c r="H183" s="75">
        <v>22923.96</v>
      </c>
      <c r="I183" s="75">
        <v>20374.29</v>
      </c>
      <c r="J183" s="75">
        <v>38834.019999999997</v>
      </c>
      <c r="K183" s="75"/>
      <c r="L183" s="75"/>
      <c r="M183" s="75"/>
      <c r="N183" s="75"/>
      <c r="O183" s="75"/>
      <c r="P183" s="75"/>
      <c r="Q183" s="148">
        <f>SUM(E183:P183)</f>
        <v>127611.76</v>
      </c>
      <c r="R183" s="460">
        <f>+Q183/12</f>
        <v>10634.313333333301</v>
      </c>
      <c r="S183" s="125"/>
      <c r="T183" s="309">
        <f>+R183</f>
        <v>10634.313333333301</v>
      </c>
      <c r="U183" s="221">
        <f>+Q183</f>
        <v>127611.76</v>
      </c>
      <c r="V183" s="112">
        <f t="shared" ref="V183:AA183" si="19">E183</f>
        <v>5971.67</v>
      </c>
      <c r="W183" s="263">
        <f t="shared" si="19"/>
        <v>12541.5</v>
      </c>
      <c r="X183" s="263">
        <f t="shared" si="19"/>
        <v>26966.32</v>
      </c>
      <c r="Y183" s="263">
        <f t="shared" si="19"/>
        <v>22923.96</v>
      </c>
      <c r="Z183" s="263">
        <f t="shared" si="19"/>
        <v>20374.29</v>
      </c>
      <c r="AA183" s="263">
        <f t="shared" si="19"/>
        <v>38834.019999999997</v>
      </c>
      <c r="AB183" s="125"/>
      <c r="AC183" s="126"/>
      <c r="AD183" s="125"/>
      <c r="AE183" s="125"/>
      <c r="AF183" s="125"/>
      <c r="AG183" s="125"/>
      <c r="AH183" s="125"/>
      <c r="AI183" s="125"/>
      <c r="AJ183" s="125"/>
    </row>
    <row r="184" spans="1:36" ht="12.75" customHeight="1">
      <c r="A184" s="46" t="s">
        <v>989</v>
      </c>
      <c r="B184" s="47"/>
      <c r="C184" s="36" t="s">
        <v>990</v>
      </c>
      <c r="D184" s="34"/>
      <c r="E184" s="37">
        <f t="shared" ref="E184:Q184" si="20">E182/$D$182</f>
        <v>29.229991001799601</v>
      </c>
      <c r="F184" s="37">
        <f t="shared" si="20"/>
        <v>32.514248650269899</v>
      </c>
      <c r="G184" s="37">
        <f t="shared" si="20"/>
        <v>39.725215206958602</v>
      </c>
      <c r="H184" s="37">
        <f t="shared" si="20"/>
        <v>37.704439862027598</v>
      </c>
      <c r="I184" s="37">
        <f t="shared" si="20"/>
        <v>36.429860527894398</v>
      </c>
      <c r="J184" s="37">
        <f t="shared" si="20"/>
        <v>45.657877174565101</v>
      </c>
      <c r="K184" s="37">
        <f t="shared" si="20"/>
        <v>0</v>
      </c>
      <c r="L184" s="37">
        <f t="shared" si="20"/>
        <v>0</v>
      </c>
      <c r="M184" s="37">
        <f t="shared" si="20"/>
        <v>0</v>
      </c>
      <c r="N184" s="37">
        <f t="shared" si="20"/>
        <v>0</v>
      </c>
      <c r="O184" s="37">
        <f t="shared" si="20"/>
        <v>0</v>
      </c>
      <c r="P184" s="37">
        <f t="shared" si="20"/>
        <v>0</v>
      </c>
      <c r="Q184" s="179">
        <f t="shared" si="20"/>
        <v>221.26163242351501</v>
      </c>
      <c r="R184" s="308">
        <f>+R182/D182</f>
        <v>36.876938737252601</v>
      </c>
      <c r="S184" s="125"/>
      <c r="T184" s="125"/>
      <c r="U184" s="125"/>
      <c r="V184" s="125"/>
      <c r="W184" s="329"/>
      <c r="X184" s="125"/>
      <c r="Y184" s="329"/>
      <c r="Z184" s="125"/>
      <c r="AA184" s="329"/>
      <c r="AB184" s="125"/>
      <c r="AC184" s="126"/>
      <c r="AD184" s="125"/>
      <c r="AE184" s="125"/>
      <c r="AF184" s="125"/>
      <c r="AG184" s="125"/>
      <c r="AH184" s="125"/>
      <c r="AI184" s="125"/>
      <c r="AJ184" s="125"/>
    </row>
    <row r="185" spans="1:36" ht="12.75" customHeight="1">
      <c r="A185" s="46"/>
      <c r="B185" s="47"/>
      <c r="C185" s="36" t="s">
        <v>991</v>
      </c>
      <c r="D185" s="34"/>
      <c r="E185" s="75" t="s">
        <v>1663</v>
      </c>
      <c r="F185" s="60" t="s">
        <v>1664</v>
      </c>
      <c r="G185" s="75" t="s">
        <v>1665</v>
      </c>
      <c r="H185" s="75" t="s">
        <v>1666</v>
      </c>
      <c r="I185" s="75" t="s">
        <v>1667</v>
      </c>
      <c r="J185" s="75" t="s">
        <v>1668</v>
      </c>
      <c r="K185" s="75"/>
      <c r="L185" s="75"/>
      <c r="M185" s="75"/>
      <c r="N185" s="75"/>
      <c r="O185" s="75"/>
      <c r="P185" s="75"/>
      <c r="Q185" s="148"/>
      <c r="R185" s="310"/>
      <c r="S185" s="125"/>
      <c r="T185" s="125"/>
      <c r="U185" s="125"/>
      <c r="V185" s="125"/>
      <c r="W185" s="329"/>
      <c r="X185" s="125"/>
      <c r="Y185" s="329"/>
      <c r="Z185" s="125"/>
      <c r="AA185" s="329"/>
      <c r="AB185" s="125"/>
      <c r="AC185" s="126"/>
      <c r="AD185" s="125"/>
      <c r="AE185" s="125"/>
      <c r="AF185" s="125"/>
      <c r="AG185" s="125"/>
      <c r="AH185" s="125"/>
      <c r="AI185" s="125"/>
      <c r="AJ185" s="125"/>
    </row>
    <row r="186" spans="1:36" ht="38.25" customHeight="1">
      <c r="A186" s="52"/>
      <c r="B186" s="53"/>
      <c r="C186" s="54" t="s">
        <v>1004</v>
      </c>
      <c r="D186" s="40"/>
      <c r="E186" s="68"/>
      <c r="F186" s="68"/>
      <c r="G186" s="70"/>
      <c r="H186" s="70"/>
      <c r="I186" s="70"/>
      <c r="J186" s="68"/>
      <c r="K186" s="70"/>
      <c r="L186" s="70"/>
      <c r="M186" s="70"/>
      <c r="N186" s="70"/>
      <c r="O186" s="70"/>
      <c r="P186" s="70"/>
      <c r="Q186" s="305"/>
      <c r="R186" s="306"/>
      <c r="S186" s="125"/>
      <c r="T186" s="125"/>
      <c r="U186" s="125"/>
      <c r="V186" s="125"/>
      <c r="W186" s="329"/>
      <c r="X186" s="125"/>
      <c r="Y186" s="329"/>
      <c r="Z186" s="125"/>
      <c r="AA186" s="329"/>
      <c r="AB186" s="125"/>
      <c r="AC186" s="126"/>
      <c r="AD186" s="125"/>
      <c r="AE186" s="125"/>
      <c r="AF186" s="125"/>
      <c r="AG186" s="125"/>
      <c r="AH186" s="125"/>
      <c r="AI186" s="125"/>
      <c r="AJ186" s="125"/>
    </row>
    <row r="187" spans="1:36" ht="12.75" customHeight="1">
      <c r="A187" s="46" t="s">
        <v>403</v>
      </c>
      <c r="B187" s="47">
        <v>930</v>
      </c>
      <c r="C187" s="253" t="s">
        <v>1005</v>
      </c>
      <c r="D187" s="58">
        <v>439</v>
      </c>
      <c r="E187" s="252">
        <v>32653.8</v>
      </c>
      <c r="F187" s="252">
        <v>13063</v>
      </c>
      <c r="G187" s="252">
        <v>10210.120000000001</v>
      </c>
      <c r="H187" s="252">
        <v>13122.32</v>
      </c>
      <c r="I187" s="254">
        <v>10242.799999999999</v>
      </c>
      <c r="J187" s="59"/>
      <c r="K187" s="59"/>
      <c r="L187" s="59"/>
      <c r="M187" s="59"/>
      <c r="N187" s="59"/>
      <c r="O187" s="59"/>
      <c r="P187" s="59"/>
      <c r="Q187" s="280">
        <f>SUM(E187:P187)</f>
        <v>79292.039999999994</v>
      </c>
      <c r="R187" s="460">
        <f>AVERAGE(E187:P187)</f>
        <v>15858.407999999999</v>
      </c>
      <c r="S187" s="309">
        <f>+R187</f>
        <v>15858.407999999999</v>
      </c>
      <c r="T187" s="125"/>
      <c r="U187" s="125"/>
      <c r="V187" s="125"/>
      <c r="W187" s="329"/>
      <c r="X187" s="125"/>
      <c r="Y187" s="329"/>
      <c r="Z187" s="125"/>
      <c r="AA187" s="329"/>
      <c r="AB187" s="125"/>
      <c r="AC187" s="475">
        <f>SUM(E187:K187)</f>
        <v>79292.039999999994</v>
      </c>
      <c r="AD187" s="125"/>
      <c r="AE187" s="125"/>
      <c r="AF187" s="125"/>
      <c r="AG187" s="125"/>
      <c r="AH187" s="125"/>
      <c r="AI187" s="125"/>
      <c r="AJ187" s="125"/>
    </row>
    <row r="188" spans="1:36" ht="12.75" customHeight="1">
      <c r="A188" s="46"/>
      <c r="B188" s="47"/>
      <c r="C188" s="151" t="s">
        <v>1006</v>
      </c>
      <c r="D188" s="34"/>
      <c r="E188" s="62">
        <v>1273.6099999999999</v>
      </c>
      <c r="F188" s="60" t="s">
        <v>372</v>
      </c>
      <c r="G188" s="60" t="s">
        <v>372</v>
      </c>
      <c r="H188" s="60" t="s">
        <v>372</v>
      </c>
      <c r="I188" s="60" t="s">
        <v>372</v>
      </c>
      <c r="J188" s="60"/>
      <c r="K188" s="60"/>
      <c r="L188" s="60"/>
      <c r="M188" s="60"/>
      <c r="N188" s="60"/>
      <c r="O188" s="62"/>
      <c r="P188" s="62"/>
      <c r="Q188" s="148">
        <f>SUM(E188:P188)</f>
        <v>1273.6099999999999</v>
      </c>
      <c r="R188" s="460">
        <f>+Q188/12</f>
        <v>106.134166666667</v>
      </c>
      <c r="S188" s="125"/>
      <c r="T188" s="309">
        <f>+R188</f>
        <v>106.134166666667</v>
      </c>
      <c r="U188" s="221">
        <f>+Q188</f>
        <v>1273.6099999999999</v>
      </c>
      <c r="V188" s="112">
        <f>E188</f>
        <v>1273.6099999999999</v>
      </c>
      <c r="W188" s="329" t="s">
        <v>372</v>
      </c>
      <c r="X188" s="329" t="s">
        <v>372</v>
      </c>
      <c r="Y188" s="329" t="s">
        <v>372</v>
      </c>
      <c r="Z188" s="329" t="s">
        <v>372</v>
      </c>
      <c r="AA188" s="329" t="s">
        <v>372</v>
      </c>
      <c r="AB188" s="125"/>
      <c r="AC188" s="475">
        <f>SUM(E188:K188)</f>
        <v>1273.6099999999999</v>
      </c>
      <c r="AD188" s="125"/>
      <c r="AE188" s="125"/>
      <c r="AF188" s="125"/>
      <c r="AG188" s="125"/>
      <c r="AH188" s="125"/>
      <c r="AI188" s="125"/>
      <c r="AJ188" s="125"/>
    </row>
    <row r="189" spans="1:36" ht="12.75" customHeight="1">
      <c r="A189" s="46"/>
      <c r="B189" s="47"/>
      <c r="C189" s="151" t="s">
        <v>1007</v>
      </c>
      <c r="D189" s="34"/>
      <c r="E189" s="118">
        <f t="shared" ref="E189:Q189" si="21">E187/$D$187</f>
        <v>74.382232346241494</v>
      </c>
      <c r="F189" s="118">
        <f t="shared" si="21"/>
        <v>29.756264236902101</v>
      </c>
      <c r="G189" s="118">
        <f t="shared" si="21"/>
        <v>23.2576765375854</v>
      </c>
      <c r="H189" s="118">
        <f t="shared" si="21"/>
        <v>29.8913895216401</v>
      </c>
      <c r="I189" s="118">
        <f t="shared" si="21"/>
        <v>23.332118451025099</v>
      </c>
      <c r="J189" s="118">
        <f t="shared" si="21"/>
        <v>0</v>
      </c>
      <c r="K189" s="118">
        <f t="shared" si="21"/>
        <v>0</v>
      </c>
      <c r="L189" s="118">
        <f t="shared" si="21"/>
        <v>0</v>
      </c>
      <c r="M189" s="118">
        <f t="shared" si="21"/>
        <v>0</v>
      </c>
      <c r="N189" s="118">
        <f t="shared" si="21"/>
        <v>0</v>
      </c>
      <c r="O189" s="118">
        <f t="shared" si="21"/>
        <v>0</v>
      </c>
      <c r="P189" s="118">
        <f t="shared" si="21"/>
        <v>0</v>
      </c>
      <c r="Q189" s="179">
        <f t="shared" si="21"/>
        <v>180.61968109339401</v>
      </c>
      <c r="R189" s="308">
        <f>+R187/D187</f>
        <v>36.1239362186788</v>
      </c>
      <c r="S189" s="125"/>
      <c r="T189" s="125"/>
      <c r="U189" s="125"/>
      <c r="V189" s="125"/>
      <c r="W189" s="329"/>
      <c r="X189" s="125"/>
      <c r="Y189" s="329"/>
      <c r="Z189" s="125"/>
      <c r="AA189" s="329"/>
      <c r="AB189" s="125"/>
      <c r="AC189" s="475">
        <f>SUM(E189:K189)</f>
        <v>180.61968109339401</v>
      </c>
      <c r="AD189" s="125"/>
      <c r="AE189" s="125"/>
      <c r="AF189" s="125"/>
      <c r="AG189" s="125"/>
      <c r="AH189" s="125"/>
      <c r="AI189" s="125"/>
      <c r="AJ189" s="125"/>
    </row>
    <row r="190" spans="1:36" ht="12.75" customHeight="1">
      <c r="A190" s="46"/>
      <c r="B190" s="47"/>
      <c r="C190" s="151" t="s">
        <v>1008</v>
      </c>
      <c r="D190" s="34"/>
      <c r="E190" s="60" t="s">
        <v>1669</v>
      </c>
      <c r="F190" s="60"/>
      <c r="G190" s="62"/>
      <c r="H190" s="252"/>
      <c r="I190" s="62"/>
      <c r="J190" s="62"/>
      <c r="K190" s="60"/>
      <c r="L190" s="62"/>
      <c r="M190" s="62"/>
      <c r="N190" s="62"/>
      <c r="O190" s="62"/>
      <c r="P190" s="62"/>
      <c r="Q190" s="148"/>
      <c r="R190" s="310"/>
      <c r="S190" s="125"/>
      <c r="T190" s="125"/>
      <c r="U190" s="125"/>
      <c r="V190" s="125"/>
      <c r="W190" s="329"/>
      <c r="X190" s="125"/>
      <c r="Y190" s="329"/>
      <c r="Z190" s="125"/>
      <c r="AA190" s="329"/>
      <c r="AB190" s="125"/>
      <c r="AC190" s="126"/>
      <c r="AD190" s="125"/>
      <c r="AE190" s="125"/>
      <c r="AF190" s="125"/>
      <c r="AG190" s="125"/>
      <c r="AH190" s="125"/>
      <c r="AI190" s="125"/>
      <c r="AJ190" s="125"/>
    </row>
    <row r="191" spans="1:36" ht="12.75" customHeight="1">
      <c r="A191" s="46"/>
      <c r="B191" s="47"/>
      <c r="C191" s="151" t="s">
        <v>1014</v>
      </c>
      <c r="D191" s="34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148"/>
      <c r="R191" s="310"/>
      <c r="S191" s="125"/>
      <c r="T191" s="125"/>
      <c r="U191" s="125"/>
      <c r="V191" s="125"/>
      <c r="W191" s="329"/>
      <c r="X191" s="125"/>
      <c r="Y191" s="329"/>
      <c r="Z191" s="125"/>
      <c r="AA191" s="329"/>
      <c r="AB191" s="125"/>
      <c r="AC191" s="126"/>
      <c r="AD191" s="125"/>
      <c r="AE191" s="125"/>
      <c r="AF191" s="125"/>
      <c r="AG191" s="125"/>
      <c r="AH191" s="125"/>
      <c r="AI191" s="125"/>
      <c r="AJ191" s="125"/>
    </row>
    <row r="192" spans="1:36" ht="12.75" customHeight="1">
      <c r="A192" s="52"/>
      <c r="B192" s="170"/>
      <c r="C192" s="295"/>
      <c r="D192" s="40"/>
      <c r="E192" s="289"/>
      <c r="F192" s="289"/>
      <c r="G192" s="258"/>
      <c r="H192" s="68"/>
      <c r="I192" s="70"/>
      <c r="J192" s="70"/>
      <c r="K192" s="68"/>
      <c r="L192" s="70"/>
      <c r="M192" s="70"/>
      <c r="N192" s="70"/>
      <c r="O192" s="70"/>
      <c r="P192" s="70"/>
      <c r="Q192" s="305"/>
      <c r="R192" s="306"/>
      <c r="S192" s="125"/>
      <c r="T192" s="125"/>
      <c r="U192" s="125"/>
      <c r="V192" s="125"/>
      <c r="W192" s="329"/>
      <c r="X192" s="125"/>
      <c r="Y192" s="329"/>
      <c r="Z192" s="125"/>
      <c r="AA192" s="329"/>
      <c r="AB192" s="125"/>
      <c r="AC192" s="126"/>
      <c r="AD192" s="125"/>
      <c r="AE192" s="125"/>
      <c r="AF192" s="125"/>
      <c r="AG192" s="125"/>
      <c r="AH192" s="125"/>
      <c r="AI192" s="125"/>
      <c r="AJ192" s="125"/>
    </row>
    <row r="193" spans="1:36" ht="12.75" customHeight="1">
      <c r="A193" s="46" t="s">
        <v>626</v>
      </c>
      <c r="B193" s="47">
        <v>198</v>
      </c>
      <c r="C193" s="71" t="s">
        <v>1021</v>
      </c>
      <c r="D193" s="34">
        <v>388</v>
      </c>
      <c r="E193" s="72">
        <v>15525</v>
      </c>
      <c r="F193" s="255">
        <v>24847</v>
      </c>
      <c r="G193" s="72">
        <v>21473</v>
      </c>
      <c r="H193" s="72">
        <v>20825</v>
      </c>
      <c r="I193" s="72">
        <v>17753</v>
      </c>
      <c r="J193" s="72">
        <v>16855</v>
      </c>
      <c r="K193" s="72"/>
      <c r="L193" s="208"/>
      <c r="M193" s="216"/>
      <c r="N193" s="216"/>
      <c r="O193" s="216"/>
      <c r="P193" s="216"/>
      <c r="Q193" s="377">
        <f>SUM(E193:P193)</f>
        <v>117278</v>
      </c>
      <c r="R193" s="460">
        <f>AVERAGE(E193:P193)</f>
        <v>19546.333333333299</v>
      </c>
      <c r="S193" s="309">
        <f>+R193</f>
        <v>19546.333333333299</v>
      </c>
      <c r="T193" s="125"/>
      <c r="U193" s="125"/>
      <c r="V193" s="125"/>
      <c r="W193" s="329"/>
      <c r="X193" s="125"/>
      <c r="Y193" s="329"/>
      <c r="Z193" s="125"/>
      <c r="AA193" s="329"/>
      <c r="AB193" s="125"/>
      <c r="AC193" s="126"/>
      <c r="AD193" s="125"/>
      <c r="AE193" s="125"/>
      <c r="AF193" s="125"/>
      <c r="AG193" s="125"/>
      <c r="AH193" s="125"/>
      <c r="AI193" s="125"/>
      <c r="AJ193" s="125"/>
    </row>
    <row r="194" spans="1:36" ht="12.75" customHeight="1">
      <c r="A194" s="46"/>
      <c r="B194" s="47"/>
      <c r="C194" s="73" t="s">
        <v>1022</v>
      </c>
      <c r="D194" s="74"/>
      <c r="E194" s="75" t="s">
        <v>372</v>
      </c>
      <c r="F194" s="75" t="s">
        <v>372</v>
      </c>
      <c r="G194" s="75" t="s">
        <v>372</v>
      </c>
      <c r="H194" s="75" t="s">
        <v>372</v>
      </c>
      <c r="I194" s="75" t="s">
        <v>372</v>
      </c>
      <c r="J194" s="75" t="s">
        <v>372</v>
      </c>
      <c r="K194" s="75"/>
      <c r="L194" s="90"/>
      <c r="M194" s="127"/>
      <c r="N194" s="127"/>
      <c r="O194" s="127"/>
      <c r="P194" s="127"/>
      <c r="Q194" s="379">
        <f>SUM(E194:P194)</f>
        <v>0</v>
      </c>
      <c r="R194" s="283">
        <f>Q194/12</f>
        <v>0</v>
      </c>
      <c r="S194" s="125"/>
      <c r="T194" s="309">
        <f>+R194</f>
        <v>0</v>
      </c>
      <c r="U194" s="221">
        <f>+Q194</f>
        <v>0</v>
      </c>
      <c r="V194" s="329" t="s">
        <v>372</v>
      </c>
      <c r="W194" s="329" t="s">
        <v>372</v>
      </c>
      <c r="X194" s="329" t="s">
        <v>372</v>
      </c>
      <c r="Y194" s="329" t="s">
        <v>372</v>
      </c>
      <c r="Z194" s="329" t="s">
        <v>372</v>
      </c>
      <c r="AA194" s="329" t="s">
        <v>372</v>
      </c>
      <c r="AB194" s="125"/>
      <c r="AC194" s="126"/>
      <c r="AD194" s="125"/>
      <c r="AE194" s="125"/>
      <c r="AF194" s="125"/>
      <c r="AG194" s="125"/>
      <c r="AH194" s="125"/>
      <c r="AI194" s="125"/>
      <c r="AJ194" s="125"/>
    </row>
    <row r="195" spans="1:36" ht="12.75" customHeight="1">
      <c r="A195" s="46"/>
      <c r="B195" s="47"/>
      <c r="C195" s="36" t="s">
        <v>678</v>
      </c>
      <c r="D195" s="34"/>
      <c r="E195" s="37">
        <f t="shared" ref="E195:Q195" si="22">E193/$D$193</f>
        <v>40.012886597938099</v>
      </c>
      <c r="F195" s="37">
        <f t="shared" si="22"/>
        <v>64.038659793814404</v>
      </c>
      <c r="G195" s="256">
        <f t="shared" si="22"/>
        <v>55.3427835051546</v>
      </c>
      <c r="H195" s="256">
        <f t="shared" si="22"/>
        <v>53.672680412371101</v>
      </c>
      <c r="I195" s="256">
        <f t="shared" si="22"/>
        <v>45.755154639175302</v>
      </c>
      <c r="J195" s="256">
        <f t="shared" si="22"/>
        <v>43.440721649484502</v>
      </c>
      <c r="K195" s="256">
        <f t="shared" si="22"/>
        <v>0</v>
      </c>
      <c r="L195" s="275">
        <f t="shared" si="22"/>
        <v>0</v>
      </c>
      <c r="M195" s="118">
        <f t="shared" si="22"/>
        <v>0</v>
      </c>
      <c r="N195" s="118">
        <f t="shared" si="22"/>
        <v>0</v>
      </c>
      <c r="O195" s="118">
        <f t="shared" si="22"/>
        <v>0</v>
      </c>
      <c r="P195" s="118">
        <f t="shared" si="22"/>
        <v>0</v>
      </c>
      <c r="Q195" s="198">
        <f t="shared" si="22"/>
        <v>302.26288659793801</v>
      </c>
      <c r="R195" s="308">
        <f>+R193/D193</f>
        <v>50.377147766322999</v>
      </c>
      <c r="S195" s="125"/>
      <c r="T195" s="125"/>
      <c r="U195" s="125"/>
      <c r="V195" s="125"/>
      <c r="W195" s="329"/>
      <c r="X195" s="125"/>
      <c r="Y195" s="329"/>
      <c r="Z195" s="125"/>
      <c r="AA195" s="329"/>
      <c r="AB195" s="125"/>
      <c r="AC195" s="126"/>
      <c r="AD195" s="125"/>
      <c r="AE195" s="125"/>
      <c r="AF195" s="125"/>
      <c r="AG195" s="125"/>
      <c r="AH195" s="125"/>
      <c r="AI195" s="125"/>
      <c r="AJ195" s="125"/>
    </row>
    <row r="196" spans="1:36" ht="12.75" customHeight="1">
      <c r="A196" s="46"/>
      <c r="B196" s="89"/>
      <c r="C196" s="36" t="s">
        <v>1023</v>
      </c>
      <c r="D196" s="34"/>
      <c r="E196" s="144"/>
      <c r="F196" s="120"/>
      <c r="G196" s="186"/>
      <c r="H196" s="257"/>
      <c r="I196" s="186"/>
      <c r="J196" s="144"/>
      <c r="K196" s="257"/>
      <c r="L196" s="186"/>
      <c r="M196" s="120"/>
      <c r="N196" s="185"/>
      <c r="O196" s="120"/>
      <c r="P196" s="185"/>
      <c r="Q196" s="188"/>
      <c r="R196" s="491"/>
      <c r="S196" s="125"/>
      <c r="T196" s="125"/>
      <c r="U196" s="125"/>
      <c r="V196" s="125"/>
      <c r="W196" s="329"/>
      <c r="X196" s="125"/>
      <c r="Y196" s="329"/>
      <c r="Z196" s="125"/>
      <c r="AA196" s="329"/>
      <c r="AB196" s="125"/>
      <c r="AC196" s="126"/>
      <c r="AD196" s="125"/>
      <c r="AE196" s="125"/>
      <c r="AF196" s="125"/>
      <c r="AG196" s="125"/>
      <c r="AH196" s="125"/>
      <c r="AI196" s="125"/>
      <c r="AJ196" s="125"/>
    </row>
    <row r="197" spans="1:36" ht="12.75" customHeight="1">
      <c r="A197" s="46"/>
      <c r="B197" s="89"/>
      <c r="C197" s="33" t="s">
        <v>1025</v>
      </c>
      <c r="D197" s="34"/>
      <c r="E197" s="186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491"/>
      <c r="S197" s="125"/>
      <c r="T197" s="125"/>
      <c r="U197" s="125"/>
      <c r="V197" s="125"/>
      <c r="W197" s="329"/>
      <c r="X197" s="125"/>
      <c r="Y197" s="329"/>
      <c r="Z197" s="125"/>
      <c r="AA197" s="329"/>
      <c r="AB197" s="125"/>
      <c r="AC197" s="126"/>
      <c r="AD197" s="125"/>
      <c r="AE197" s="125"/>
      <c r="AF197" s="125"/>
      <c r="AG197" s="125"/>
      <c r="AH197" s="125"/>
      <c r="AI197" s="125"/>
      <c r="AJ197" s="125"/>
    </row>
    <row r="198" spans="1:36" ht="12.75" customHeight="1">
      <c r="A198" s="46"/>
      <c r="B198" s="89"/>
      <c r="C198" s="36" t="s">
        <v>678</v>
      </c>
      <c r="D198" s="34"/>
      <c r="E198" s="186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491"/>
      <c r="S198" s="125"/>
      <c r="T198" s="125"/>
      <c r="U198" s="125"/>
      <c r="V198" s="125"/>
      <c r="W198" s="329"/>
      <c r="X198" s="125"/>
      <c r="Y198" s="329"/>
      <c r="Z198" s="125"/>
      <c r="AA198" s="329"/>
      <c r="AB198" s="125"/>
      <c r="AC198" s="126"/>
      <c r="AD198" s="125"/>
      <c r="AE198" s="125"/>
      <c r="AF198" s="125"/>
      <c r="AG198" s="125"/>
      <c r="AH198" s="125"/>
      <c r="AI198" s="125"/>
      <c r="AJ198" s="125"/>
    </row>
    <row r="199" spans="1:36" ht="12.75" customHeight="1">
      <c r="A199" s="46"/>
      <c r="B199" s="47"/>
      <c r="C199" s="36" t="s">
        <v>1026</v>
      </c>
      <c r="D199" s="34"/>
      <c r="E199" s="186"/>
      <c r="F199" s="144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144"/>
      <c r="R199" s="491"/>
      <c r="S199" s="125"/>
      <c r="T199" s="125"/>
      <c r="U199" s="125"/>
      <c r="V199" s="125"/>
      <c r="W199" s="329"/>
      <c r="X199" s="125"/>
      <c r="Y199" s="329"/>
      <c r="Z199" s="125"/>
      <c r="AA199" s="329"/>
      <c r="AB199" s="125"/>
      <c r="AC199" s="126"/>
      <c r="AD199" s="125"/>
      <c r="AE199" s="125"/>
      <c r="AF199" s="125"/>
      <c r="AG199" s="125"/>
      <c r="AH199" s="125"/>
      <c r="AI199" s="125"/>
      <c r="AJ199" s="125"/>
    </row>
    <row r="200" spans="1:36" ht="12.75" customHeight="1">
      <c r="A200" s="46"/>
      <c r="B200" s="47"/>
      <c r="C200" s="33" t="s">
        <v>1027</v>
      </c>
      <c r="D200" s="34"/>
      <c r="E200" s="186"/>
      <c r="F200" s="144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144"/>
      <c r="R200" s="491"/>
      <c r="S200" s="125"/>
      <c r="T200" s="125"/>
      <c r="U200" s="125"/>
      <c r="V200" s="125"/>
      <c r="W200" s="329"/>
      <c r="X200" s="125"/>
      <c r="Y200" s="329"/>
      <c r="Z200" s="125"/>
      <c r="AA200" s="329"/>
      <c r="AB200" s="125"/>
      <c r="AC200" s="126"/>
      <c r="AD200" s="125"/>
      <c r="AE200" s="125"/>
      <c r="AF200" s="125"/>
      <c r="AG200" s="125"/>
      <c r="AH200" s="125"/>
      <c r="AI200" s="125"/>
      <c r="AJ200" s="125"/>
    </row>
    <row r="201" spans="1:36" ht="12.75" customHeight="1">
      <c r="A201" s="46"/>
      <c r="B201" s="47"/>
      <c r="C201" s="36" t="s">
        <v>678</v>
      </c>
      <c r="D201" s="34"/>
      <c r="E201" s="186"/>
      <c r="F201" s="144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144"/>
      <c r="R201" s="491"/>
      <c r="S201" s="125"/>
      <c r="T201" s="125"/>
      <c r="U201" s="125"/>
      <c r="V201" s="125"/>
      <c r="W201" s="329"/>
      <c r="X201" s="125"/>
      <c r="Y201" s="329"/>
      <c r="Z201" s="125"/>
      <c r="AA201" s="329"/>
      <c r="AB201" s="125"/>
      <c r="AC201" s="126"/>
      <c r="AD201" s="125"/>
      <c r="AE201" s="125"/>
      <c r="AF201" s="125"/>
      <c r="AG201" s="125"/>
      <c r="AH201" s="125"/>
      <c r="AI201" s="125"/>
      <c r="AJ201" s="125"/>
    </row>
    <row r="202" spans="1:36" ht="12.75" customHeight="1">
      <c r="A202" s="46"/>
      <c r="B202" s="47"/>
      <c r="C202" s="36" t="s">
        <v>1028</v>
      </c>
      <c r="D202" s="34"/>
      <c r="E202" s="186"/>
      <c r="F202" s="144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144"/>
      <c r="R202" s="491"/>
      <c r="S202" s="125"/>
      <c r="T202" s="125"/>
      <c r="U202" s="125"/>
      <c r="V202" s="125"/>
      <c r="W202" s="329"/>
      <c r="X202" s="125"/>
      <c r="Y202" s="329"/>
      <c r="Z202" s="125"/>
      <c r="AA202" s="329"/>
      <c r="AB202" s="125"/>
      <c r="AC202" s="126"/>
      <c r="AD202" s="125"/>
      <c r="AE202" s="125"/>
      <c r="AF202" s="125"/>
      <c r="AG202" s="125"/>
      <c r="AH202" s="125"/>
      <c r="AI202" s="125"/>
      <c r="AJ202" s="125"/>
    </row>
    <row r="203" spans="1:36" ht="12.75" customHeight="1">
      <c r="A203" s="46"/>
      <c r="B203" s="47"/>
      <c r="C203" s="36" t="s">
        <v>1029</v>
      </c>
      <c r="D203" s="34"/>
      <c r="E203" s="186"/>
      <c r="F203" s="144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144"/>
      <c r="R203" s="491"/>
      <c r="S203" s="125"/>
      <c r="T203" s="125"/>
      <c r="U203" s="125"/>
      <c r="V203" s="125"/>
      <c r="W203" s="329"/>
      <c r="X203" s="125"/>
      <c r="Y203" s="329"/>
      <c r="Z203" s="125"/>
      <c r="AA203" s="329"/>
      <c r="AB203" s="125"/>
      <c r="AC203" s="126"/>
      <c r="AD203" s="125"/>
      <c r="AE203" s="125"/>
      <c r="AF203" s="125"/>
      <c r="AG203" s="125"/>
      <c r="AH203" s="125"/>
      <c r="AI203" s="125"/>
      <c r="AJ203" s="125"/>
    </row>
    <row r="204" spans="1:36" ht="12.75" customHeight="1">
      <c r="A204" s="46"/>
      <c r="B204" s="47"/>
      <c r="C204" s="36" t="s">
        <v>1030</v>
      </c>
      <c r="D204" s="34"/>
      <c r="E204" s="186"/>
      <c r="F204" s="144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144"/>
      <c r="R204" s="491"/>
      <c r="S204" s="125"/>
      <c r="T204" s="125"/>
      <c r="U204" s="125"/>
      <c r="V204" s="125"/>
      <c r="W204" s="329"/>
      <c r="X204" s="125"/>
      <c r="Y204" s="329"/>
      <c r="Z204" s="125"/>
      <c r="AA204" s="329"/>
      <c r="AB204" s="125"/>
      <c r="AC204" s="126"/>
      <c r="AD204" s="125"/>
      <c r="AE204" s="125"/>
      <c r="AF204" s="125"/>
      <c r="AG204" s="125"/>
      <c r="AH204" s="125"/>
      <c r="AI204" s="125"/>
      <c r="AJ204" s="125"/>
    </row>
    <row r="205" spans="1:36" ht="12.75" customHeight="1">
      <c r="A205" s="46"/>
      <c r="B205" s="47"/>
      <c r="C205" s="36" t="s">
        <v>1031</v>
      </c>
      <c r="D205" s="34"/>
      <c r="E205" s="186"/>
      <c r="F205" s="144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144"/>
      <c r="R205" s="491"/>
      <c r="S205" s="125"/>
      <c r="T205" s="125"/>
      <c r="U205" s="125"/>
      <c r="V205" s="125"/>
      <c r="W205" s="329"/>
      <c r="X205" s="125"/>
      <c r="Y205" s="329"/>
      <c r="Z205" s="125"/>
      <c r="AA205" s="329"/>
      <c r="AB205" s="125"/>
      <c r="AC205" s="126"/>
      <c r="AD205" s="125"/>
      <c r="AE205" s="125"/>
      <c r="AF205" s="125"/>
      <c r="AG205" s="125"/>
      <c r="AH205" s="125"/>
      <c r="AI205" s="125"/>
      <c r="AJ205" s="125"/>
    </row>
    <row r="206" spans="1:36" ht="54" customHeight="1">
      <c r="A206" s="228"/>
      <c r="B206" s="170"/>
      <c r="C206" s="54" t="s">
        <v>1032</v>
      </c>
      <c r="D206" s="40"/>
      <c r="E206" s="68"/>
      <c r="F206" s="68"/>
      <c r="G206" s="68"/>
      <c r="H206" s="68"/>
      <c r="I206" s="258"/>
      <c r="J206" s="258"/>
      <c r="K206" s="258"/>
      <c r="L206" s="68"/>
      <c r="M206" s="70"/>
      <c r="N206" s="70"/>
      <c r="O206" s="70"/>
      <c r="P206" s="70"/>
      <c r="Q206" s="305"/>
      <c r="R206" s="306"/>
      <c r="S206" s="125"/>
      <c r="T206" s="125"/>
      <c r="U206" s="125"/>
      <c r="V206" s="125"/>
      <c r="W206" s="329"/>
      <c r="X206" s="125"/>
      <c r="Y206" s="329"/>
      <c r="Z206" s="125"/>
      <c r="AA206" s="329"/>
      <c r="AB206" s="125"/>
      <c r="AC206" s="126"/>
      <c r="AD206" s="125"/>
      <c r="AE206" s="125"/>
      <c r="AF206" s="125"/>
      <c r="AG206" s="125"/>
      <c r="AH206" s="125"/>
      <c r="AI206" s="125"/>
      <c r="AJ206" s="125"/>
    </row>
    <row r="207" spans="1:36" ht="12.75" hidden="1" customHeight="1">
      <c r="A207" s="46"/>
      <c r="B207" s="47">
        <v>663</v>
      </c>
      <c r="C207" s="285" t="s">
        <v>1033</v>
      </c>
      <c r="D207" s="58">
        <v>100</v>
      </c>
      <c r="E207" s="200"/>
      <c r="F207" s="200"/>
      <c r="G207" s="200"/>
      <c r="H207" s="200"/>
      <c r="I207" s="126"/>
      <c r="J207" s="126"/>
      <c r="K207" s="126"/>
      <c r="L207" s="126"/>
      <c r="M207" s="126"/>
      <c r="N207" s="126"/>
      <c r="O207" s="126"/>
      <c r="P207" s="126"/>
      <c r="Q207" s="307">
        <f>SUM(E207:P207)</f>
        <v>0</v>
      </c>
      <c r="R207" s="308" t="e">
        <f>AVERAGE(E207:P207)</f>
        <v>#DIV/0!</v>
      </c>
      <c r="S207" s="309" t="e">
        <f>+R207</f>
        <v>#DIV/0!</v>
      </c>
      <c r="T207" s="125"/>
      <c r="U207" s="125"/>
      <c r="V207" s="125"/>
      <c r="W207" s="329"/>
      <c r="X207" s="125"/>
      <c r="Y207" s="329"/>
      <c r="Z207" s="125"/>
      <c r="AA207" s="329"/>
      <c r="AB207" s="125"/>
      <c r="AC207" s="126"/>
      <c r="AD207" s="125"/>
      <c r="AE207" s="125"/>
      <c r="AF207" s="125"/>
      <c r="AG207" s="125"/>
      <c r="AH207" s="125"/>
      <c r="AI207" s="125"/>
      <c r="AJ207" s="125"/>
    </row>
    <row r="208" spans="1:36" ht="12.75" hidden="1" customHeight="1">
      <c r="A208" s="46"/>
      <c r="B208" s="47"/>
      <c r="C208" s="286" t="s">
        <v>1034</v>
      </c>
      <c r="D208" s="34"/>
      <c r="E208" s="75"/>
      <c r="F208" s="75"/>
      <c r="G208" s="75"/>
      <c r="H208" s="75"/>
      <c r="I208" s="243"/>
      <c r="J208" s="243"/>
      <c r="K208" s="243"/>
      <c r="L208" s="243"/>
      <c r="M208" s="243"/>
      <c r="N208" s="243"/>
      <c r="O208" s="243"/>
      <c r="P208" s="243"/>
      <c r="Q208" s="148">
        <f>SUM(E208:P208)</f>
        <v>0</v>
      </c>
      <c r="R208" s="310">
        <f>Q208/2</f>
        <v>0</v>
      </c>
      <c r="S208" s="125"/>
      <c r="T208" s="309">
        <f>+R208</f>
        <v>0</v>
      </c>
      <c r="U208" s="221">
        <f>+Q208</f>
        <v>0</v>
      </c>
      <c r="V208" s="125"/>
      <c r="W208" s="329"/>
      <c r="X208" s="125"/>
      <c r="Y208" s="329"/>
      <c r="Z208" s="125"/>
      <c r="AA208" s="329"/>
      <c r="AB208" s="125"/>
      <c r="AC208" s="126"/>
      <c r="AD208" s="125"/>
      <c r="AE208" s="125"/>
      <c r="AF208" s="125"/>
      <c r="AG208" s="125"/>
      <c r="AH208" s="125"/>
      <c r="AI208" s="125"/>
      <c r="AJ208" s="125"/>
    </row>
    <row r="209" spans="1:36" ht="12.75" hidden="1" customHeight="1">
      <c r="A209" s="46"/>
      <c r="B209" s="47"/>
      <c r="C209" s="36" t="s">
        <v>1035</v>
      </c>
      <c r="D209" s="34"/>
      <c r="E209" s="256">
        <f>E207/$D$207</f>
        <v>0</v>
      </c>
      <c r="F209" s="256">
        <f>F207/$D$207</f>
        <v>0</v>
      </c>
      <c r="G209" s="256">
        <f>G207/$D$207</f>
        <v>0</v>
      </c>
      <c r="H209" s="256">
        <f>H207/$D$207</f>
        <v>0</v>
      </c>
      <c r="I209" s="300"/>
      <c r="J209" s="300"/>
      <c r="K209" s="300"/>
      <c r="L209" s="300"/>
      <c r="M209" s="300"/>
      <c r="N209" s="300"/>
      <c r="O209" s="300"/>
      <c r="P209" s="300"/>
      <c r="Q209" s="198">
        <f>Q207/$D$207</f>
        <v>0</v>
      </c>
      <c r="R209" s="308" t="e">
        <f>+R207/D207</f>
        <v>#DIV/0!</v>
      </c>
      <c r="S209" s="125"/>
      <c r="T209" s="125"/>
      <c r="U209" s="125"/>
      <c r="V209" s="125"/>
      <c r="W209" s="329"/>
      <c r="X209" s="125"/>
      <c r="Y209" s="329"/>
      <c r="Z209" s="125"/>
      <c r="AA209" s="329"/>
      <c r="AB209" s="125"/>
      <c r="AC209" s="126"/>
      <c r="AD209" s="125"/>
      <c r="AE209" s="125"/>
      <c r="AF209" s="125"/>
      <c r="AG209" s="125"/>
      <c r="AH209" s="125"/>
      <c r="AI209" s="125"/>
      <c r="AJ209" s="125"/>
    </row>
    <row r="210" spans="1:36" ht="12.75" hidden="1" customHeight="1">
      <c r="A210" s="46"/>
      <c r="B210" s="47"/>
      <c r="C210" s="36" t="s">
        <v>1036</v>
      </c>
      <c r="D210" s="34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148"/>
      <c r="R210" s="310"/>
      <c r="S210" s="125"/>
      <c r="T210" s="125"/>
      <c r="U210" s="125"/>
      <c r="V210" s="125"/>
      <c r="W210" s="329"/>
      <c r="X210" s="125"/>
      <c r="Y210" s="329"/>
      <c r="Z210" s="125"/>
      <c r="AA210" s="329"/>
      <c r="AB210" s="125"/>
      <c r="AC210" s="126"/>
      <c r="AD210" s="125"/>
      <c r="AE210" s="125"/>
      <c r="AF210" s="125"/>
      <c r="AG210" s="125"/>
      <c r="AH210" s="125"/>
      <c r="AI210" s="125"/>
      <c r="AJ210" s="125"/>
    </row>
    <row r="211" spans="1:36" ht="12.75" hidden="1" customHeight="1">
      <c r="A211" s="46"/>
      <c r="B211" s="47"/>
      <c r="C211" s="36" t="s">
        <v>1037</v>
      </c>
      <c r="D211" s="34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148"/>
      <c r="R211" s="310"/>
      <c r="S211" s="125"/>
      <c r="T211" s="125"/>
      <c r="U211" s="125"/>
      <c r="V211" s="125"/>
      <c r="W211" s="329"/>
      <c r="X211" s="125"/>
      <c r="Y211" s="329"/>
      <c r="Z211" s="125"/>
      <c r="AA211" s="329"/>
      <c r="AB211" s="125"/>
      <c r="AC211" s="126"/>
      <c r="AD211" s="125"/>
      <c r="AE211" s="125"/>
      <c r="AF211" s="125"/>
      <c r="AG211" s="125"/>
      <c r="AH211" s="125"/>
      <c r="AI211" s="125"/>
      <c r="AJ211" s="125"/>
    </row>
    <row r="212" spans="1:36" ht="12.75" hidden="1" customHeight="1">
      <c r="A212" s="46"/>
      <c r="B212" s="47"/>
      <c r="C212" s="36"/>
      <c r="D212" s="34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148"/>
      <c r="R212" s="310"/>
      <c r="S212" s="125"/>
      <c r="T212" s="125"/>
      <c r="U212" s="125"/>
      <c r="V212" s="125"/>
      <c r="W212" s="329"/>
      <c r="X212" s="125"/>
      <c r="Y212" s="329"/>
      <c r="Z212" s="125"/>
      <c r="AA212" s="329"/>
      <c r="AB212" s="125"/>
      <c r="AC212" s="126"/>
      <c r="AD212" s="125"/>
      <c r="AE212" s="125"/>
      <c r="AF212" s="125"/>
      <c r="AG212" s="125"/>
      <c r="AH212" s="125"/>
      <c r="AI212" s="125"/>
      <c r="AJ212" s="125"/>
    </row>
    <row r="213" spans="1:36" ht="12.75" hidden="1" customHeight="1">
      <c r="A213" s="46"/>
      <c r="B213" s="47"/>
      <c r="C213" s="36"/>
      <c r="D213" s="34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148"/>
      <c r="R213" s="310"/>
      <c r="S213" s="125"/>
      <c r="T213" s="125"/>
      <c r="U213" s="125"/>
      <c r="V213" s="125"/>
      <c r="W213" s="329"/>
      <c r="X213" s="125"/>
      <c r="Y213" s="329"/>
      <c r="Z213" s="125"/>
      <c r="AA213" s="329"/>
      <c r="AB213" s="125"/>
      <c r="AC213" s="126"/>
      <c r="AD213" s="125"/>
      <c r="AE213" s="125"/>
      <c r="AF213" s="125"/>
      <c r="AG213" s="125"/>
      <c r="AH213" s="125"/>
      <c r="AI213" s="125"/>
      <c r="AJ213" s="125"/>
    </row>
    <row r="214" spans="1:36" ht="12.75" hidden="1" customHeight="1">
      <c r="A214" s="46"/>
      <c r="B214" s="47"/>
      <c r="C214" s="36"/>
      <c r="D214" s="40"/>
      <c r="E214" s="287"/>
      <c r="F214" s="287"/>
      <c r="G214" s="287"/>
      <c r="H214" s="287"/>
      <c r="I214" s="287"/>
      <c r="J214" s="287"/>
      <c r="K214" s="41"/>
      <c r="L214" s="287"/>
      <c r="M214" s="287"/>
      <c r="N214" s="287"/>
      <c r="O214" s="287"/>
      <c r="P214" s="287"/>
      <c r="Q214" s="305"/>
      <c r="R214" s="311"/>
      <c r="S214" s="125"/>
      <c r="T214" s="125"/>
      <c r="U214" s="125"/>
      <c r="V214" s="125"/>
      <c r="W214" s="329"/>
      <c r="X214" s="125"/>
      <c r="Y214" s="329"/>
      <c r="Z214" s="125"/>
      <c r="AA214" s="329"/>
      <c r="AB214" s="125"/>
      <c r="AC214" s="126"/>
      <c r="AD214" s="125"/>
      <c r="AE214" s="125"/>
      <c r="AF214" s="125"/>
      <c r="AG214" s="125"/>
      <c r="AH214" s="125"/>
      <c r="AI214" s="125"/>
      <c r="AJ214" s="125"/>
    </row>
    <row r="215" spans="1:36" ht="12.75" customHeight="1">
      <c r="A215" s="46" t="s">
        <v>406</v>
      </c>
      <c r="B215" s="47">
        <v>829</v>
      </c>
      <c r="C215" s="57" t="s">
        <v>407</v>
      </c>
      <c r="D215" s="29">
        <v>530</v>
      </c>
      <c r="E215" s="35">
        <v>34996</v>
      </c>
      <c r="F215" s="144">
        <v>25879.26</v>
      </c>
      <c r="G215" s="35">
        <v>33170.49</v>
      </c>
      <c r="H215" s="35">
        <v>34756.800000000003</v>
      </c>
      <c r="I215" s="35">
        <v>32099.599999999999</v>
      </c>
      <c r="J215" s="35">
        <v>33070.86</v>
      </c>
      <c r="K215" s="103">
        <v>33149.410000000003</v>
      </c>
      <c r="L215" s="35"/>
      <c r="M215" s="35"/>
      <c r="N215" s="35"/>
      <c r="O215" s="35"/>
      <c r="P215" s="35"/>
      <c r="Q215" s="492">
        <f>SUM(E215:P215)</f>
        <v>227122.42</v>
      </c>
      <c r="R215" s="460">
        <f>AVERAGE(E215:P215)</f>
        <v>32446.06</v>
      </c>
      <c r="S215" s="309">
        <f>+R215</f>
        <v>32446.06</v>
      </c>
      <c r="T215" s="125"/>
      <c r="U215" s="125"/>
      <c r="V215" s="125"/>
      <c r="W215" s="329"/>
      <c r="X215" s="125"/>
      <c r="Y215" s="329"/>
      <c r="Z215" s="125"/>
      <c r="AA215" s="329"/>
      <c r="AB215" s="125"/>
      <c r="AC215" s="475">
        <f>SUM(E215:K215)</f>
        <v>227122.42</v>
      </c>
      <c r="AD215" s="125"/>
      <c r="AE215" s="125"/>
      <c r="AF215" s="125"/>
      <c r="AG215" s="125"/>
      <c r="AH215" s="125"/>
      <c r="AI215" s="125"/>
      <c r="AJ215" s="125"/>
    </row>
    <row r="216" spans="1:36" ht="12.75" customHeight="1">
      <c r="A216" s="46"/>
      <c r="B216" s="47"/>
      <c r="C216" s="36" t="s">
        <v>1038</v>
      </c>
      <c r="D216" s="34"/>
      <c r="E216" s="35" t="s">
        <v>372</v>
      </c>
      <c r="F216" s="35" t="s">
        <v>372</v>
      </c>
      <c r="G216" s="35" t="s">
        <v>372</v>
      </c>
      <c r="H216" s="35" t="s">
        <v>372</v>
      </c>
      <c r="I216" s="35" t="s">
        <v>372</v>
      </c>
      <c r="J216" s="35" t="s">
        <v>372</v>
      </c>
      <c r="K216" s="104" t="s">
        <v>372</v>
      </c>
      <c r="L216" s="35"/>
      <c r="M216" s="35"/>
      <c r="N216" s="35"/>
      <c r="O216" s="35"/>
      <c r="P216" s="35"/>
      <c r="Q216" s="379">
        <f>SUM(E216:P216)</f>
        <v>0</v>
      </c>
      <c r="R216" s="308">
        <f>+Q216/12</f>
        <v>0</v>
      </c>
      <c r="S216" s="125"/>
      <c r="T216" s="309">
        <f>+R216</f>
        <v>0</v>
      </c>
      <c r="U216" s="221">
        <f>+Q216</f>
        <v>0</v>
      </c>
      <c r="V216" s="329" t="s">
        <v>372</v>
      </c>
      <c r="W216" s="329" t="s">
        <v>372</v>
      </c>
      <c r="X216" s="329" t="s">
        <v>372</v>
      </c>
      <c r="Y216" s="329" t="s">
        <v>372</v>
      </c>
      <c r="Z216" s="329" t="s">
        <v>372</v>
      </c>
      <c r="AA216" s="329" t="s">
        <v>372</v>
      </c>
      <c r="AB216" s="125"/>
      <c r="AC216" s="475">
        <f>SUM(E216:K216)</f>
        <v>0</v>
      </c>
      <c r="AD216" s="125"/>
      <c r="AE216" s="125"/>
      <c r="AF216" s="125"/>
      <c r="AG216" s="125"/>
      <c r="AH216" s="125"/>
      <c r="AI216" s="125"/>
      <c r="AJ216" s="125"/>
    </row>
    <row r="217" spans="1:36" ht="12.75" customHeight="1">
      <c r="A217" s="46"/>
      <c r="B217" s="47"/>
      <c r="C217" s="36" t="s">
        <v>1039</v>
      </c>
      <c r="D217" s="34"/>
      <c r="E217" s="224">
        <f t="shared" ref="E217:Q217" si="23">E215/$D$215</f>
        <v>66.030188679245299</v>
      </c>
      <c r="F217" s="224">
        <f t="shared" si="23"/>
        <v>48.8287924528302</v>
      </c>
      <c r="G217" s="224">
        <f t="shared" si="23"/>
        <v>62.585830188679203</v>
      </c>
      <c r="H217" s="224">
        <f t="shared" si="23"/>
        <v>65.578867924528296</v>
      </c>
      <c r="I217" s="224">
        <f t="shared" si="23"/>
        <v>60.565283018867902</v>
      </c>
      <c r="J217" s="224">
        <f t="shared" si="23"/>
        <v>62.397849056603803</v>
      </c>
      <c r="K217" s="301">
        <f t="shared" si="23"/>
        <v>62.5460566037736</v>
      </c>
      <c r="L217" s="301">
        <f t="shared" si="23"/>
        <v>0</v>
      </c>
      <c r="M217" s="301">
        <f t="shared" si="23"/>
        <v>0</v>
      </c>
      <c r="N217" s="301">
        <f t="shared" si="23"/>
        <v>0</v>
      </c>
      <c r="O217" s="301">
        <f t="shared" si="23"/>
        <v>0</v>
      </c>
      <c r="P217" s="118">
        <f t="shared" si="23"/>
        <v>0</v>
      </c>
      <c r="Q217" s="198">
        <f t="shared" si="23"/>
        <v>428.53286792452798</v>
      </c>
      <c r="R217" s="308">
        <f>+R215/D215</f>
        <v>61.218981132075498</v>
      </c>
      <c r="S217" s="125"/>
      <c r="T217" s="125"/>
      <c r="U217" s="125"/>
      <c r="V217" s="125"/>
      <c r="W217" s="329"/>
      <c r="X217" s="125"/>
      <c r="Y217" s="329"/>
      <c r="Z217" s="125"/>
      <c r="AA217" s="329"/>
      <c r="AB217" s="125"/>
      <c r="AC217" s="475">
        <f>SUM(E217:K217)</f>
        <v>428.53286792452798</v>
      </c>
      <c r="AD217" s="125"/>
      <c r="AE217" s="125"/>
      <c r="AF217" s="125"/>
      <c r="AG217" s="125"/>
      <c r="AH217" s="125"/>
      <c r="AI217" s="125"/>
      <c r="AJ217" s="125"/>
    </row>
    <row r="218" spans="1:36" ht="12.75" customHeight="1">
      <c r="A218" s="46"/>
      <c r="B218" s="47"/>
      <c r="C218" s="36" t="s">
        <v>1040</v>
      </c>
      <c r="D218" s="34"/>
      <c r="E218" s="35"/>
      <c r="F218" s="35"/>
      <c r="G218" s="35"/>
      <c r="H218" s="35"/>
      <c r="I218" s="35"/>
      <c r="J218" s="35"/>
      <c r="K218" s="35"/>
      <c r="L218" s="45"/>
      <c r="M218" s="45"/>
      <c r="N218" s="45"/>
      <c r="O218" s="45"/>
      <c r="P218" s="45"/>
      <c r="Q218" s="148"/>
      <c r="R218" s="310"/>
      <c r="S218" s="125"/>
      <c r="T218" s="125"/>
      <c r="U218" s="125"/>
      <c r="V218" s="125"/>
      <c r="W218" s="329"/>
      <c r="X218" s="125"/>
      <c r="Y218" s="329"/>
      <c r="Z218" s="125"/>
      <c r="AA218" s="329"/>
      <c r="AB218" s="125"/>
      <c r="AC218" s="126"/>
      <c r="AD218" s="125"/>
      <c r="AE218" s="125"/>
      <c r="AF218" s="125"/>
      <c r="AG218" s="125"/>
      <c r="AH218" s="125"/>
      <c r="AI218" s="125"/>
      <c r="AJ218" s="125"/>
    </row>
    <row r="219" spans="1:36" ht="12.75" customHeight="1">
      <c r="A219" s="46"/>
      <c r="B219" s="47"/>
      <c r="C219" s="36" t="s">
        <v>1042</v>
      </c>
      <c r="D219" s="34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148"/>
      <c r="R219" s="310"/>
      <c r="S219" s="125"/>
      <c r="T219" s="125"/>
      <c r="U219" s="125"/>
      <c r="V219" s="125"/>
      <c r="W219" s="329"/>
      <c r="X219" s="125"/>
      <c r="Y219" s="329"/>
      <c r="Z219" s="125"/>
      <c r="AA219" s="329"/>
      <c r="AB219" s="125"/>
      <c r="AC219" s="126"/>
      <c r="AD219" s="125"/>
      <c r="AE219" s="125"/>
      <c r="AF219" s="125"/>
      <c r="AG219" s="125"/>
      <c r="AH219" s="125"/>
      <c r="AI219" s="125"/>
      <c r="AJ219" s="125"/>
    </row>
    <row r="220" spans="1:36" ht="12.75" customHeight="1">
      <c r="A220" s="46"/>
      <c r="B220" s="47"/>
      <c r="C220" s="36" t="s">
        <v>1043</v>
      </c>
      <c r="D220" s="34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148"/>
      <c r="R220" s="310"/>
      <c r="S220" s="125"/>
      <c r="T220" s="125"/>
      <c r="U220" s="125"/>
      <c r="V220" s="125"/>
      <c r="W220" s="329"/>
      <c r="X220" s="125"/>
      <c r="Y220" s="329"/>
      <c r="Z220" s="125"/>
      <c r="AA220" s="329"/>
      <c r="AB220" s="125"/>
      <c r="AC220" s="126"/>
      <c r="AD220" s="125"/>
      <c r="AE220" s="125"/>
      <c r="AF220" s="125"/>
      <c r="AG220" s="125"/>
      <c r="AH220" s="125"/>
      <c r="AI220" s="125"/>
      <c r="AJ220" s="125"/>
    </row>
    <row r="221" spans="1:36" ht="51.75" customHeight="1">
      <c r="A221" s="52"/>
      <c r="B221" s="53"/>
      <c r="C221" s="67" t="s">
        <v>1044</v>
      </c>
      <c r="D221" s="40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05"/>
      <c r="R221" s="306"/>
      <c r="S221" s="125"/>
      <c r="T221" s="125"/>
      <c r="U221" s="125"/>
      <c r="V221" s="125"/>
      <c r="W221" s="329"/>
      <c r="X221" s="125"/>
      <c r="Y221" s="329"/>
      <c r="Z221" s="125"/>
      <c r="AA221" s="329"/>
      <c r="AB221" s="125"/>
      <c r="AC221" s="126"/>
      <c r="AD221" s="125"/>
      <c r="AE221" s="125"/>
      <c r="AF221" s="125"/>
      <c r="AG221" s="125"/>
      <c r="AH221" s="125"/>
      <c r="AI221" s="125"/>
      <c r="AJ221" s="125"/>
    </row>
    <row r="222" spans="1:36" ht="12.75" customHeight="1">
      <c r="A222" s="46" t="s">
        <v>396</v>
      </c>
      <c r="B222" s="47">
        <v>931</v>
      </c>
      <c r="C222" s="408" t="s">
        <v>1045</v>
      </c>
      <c r="D222" s="58">
        <v>528</v>
      </c>
      <c r="E222" s="45">
        <v>16935</v>
      </c>
      <c r="F222" s="45">
        <v>11602.65</v>
      </c>
      <c r="G222" s="45">
        <v>14564.6</v>
      </c>
      <c r="H222" s="45">
        <v>12762.9</v>
      </c>
      <c r="I222" s="197">
        <v>14906.3</v>
      </c>
      <c r="J222" s="197"/>
      <c r="K222" s="197"/>
      <c r="L222" s="197"/>
      <c r="M222" s="197"/>
      <c r="N222" s="197"/>
      <c r="O222" s="197"/>
      <c r="P222" s="197"/>
      <c r="Q222" s="280">
        <f>SUM(E222:P222)</f>
        <v>70771.45</v>
      </c>
      <c r="R222" s="460">
        <f>AVERAGE(E222:P222)</f>
        <v>14154.29</v>
      </c>
      <c r="S222" s="309">
        <f>+R222</f>
        <v>14154.29</v>
      </c>
      <c r="T222" s="125"/>
      <c r="U222" s="125"/>
      <c r="V222" s="125"/>
      <c r="W222" s="329"/>
      <c r="X222" s="125"/>
      <c r="Y222" s="329"/>
      <c r="Z222" s="125"/>
      <c r="AA222" s="329"/>
      <c r="AB222" s="125"/>
      <c r="AC222" s="475">
        <f>SUM(E222:K222)</f>
        <v>70771.45</v>
      </c>
      <c r="AD222" s="125"/>
      <c r="AE222" s="125"/>
      <c r="AF222" s="125"/>
      <c r="AG222" s="125"/>
      <c r="AH222" s="125"/>
      <c r="AI222" s="125"/>
      <c r="AJ222" s="125"/>
    </row>
    <row r="223" spans="1:36" ht="12.75" customHeight="1">
      <c r="A223" s="46"/>
      <c r="B223" s="47"/>
      <c r="C223" s="36" t="s">
        <v>1046</v>
      </c>
      <c r="D223" s="34"/>
      <c r="E223" s="35" t="s">
        <v>372</v>
      </c>
      <c r="F223" s="35" t="s">
        <v>372</v>
      </c>
      <c r="G223" s="35" t="s">
        <v>372</v>
      </c>
      <c r="H223" s="35" t="s">
        <v>372</v>
      </c>
      <c r="I223" s="35" t="s">
        <v>372</v>
      </c>
      <c r="J223" s="35"/>
      <c r="K223" s="35"/>
      <c r="L223" s="35"/>
      <c r="M223" s="35"/>
      <c r="N223" s="35"/>
      <c r="O223" s="35"/>
      <c r="P223" s="35"/>
      <c r="Q223" s="148">
        <f>SUM(E223:P223)</f>
        <v>0</v>
      </c>
      <c r="R223" s="308">
        <f>+Q223/12</f>
        <v>0</v>
      </c>
      <c r="S223" s="125"/>
      <c r="T223" s="309">
        <f>+R223</f>
        <v>0</v>
      </c>
      <c r="U223" s="221">
        <f>+Q223</f>
        <v>0</v>
      </c>
      <c r="V223" s="329" t="s">
        <v>372</v>
      </c>
      <c r="W223" s="329" t="s">
        <v>372</v>
      </c>
      <c r="X223" s="329" t="s">
        <v>372</v>
      </c>
      <c r="Y223" s="329" t="s">
        <v>372</v>
      </c>
      <c r="Z223" s="329" t="s">
        <v>372</v>
      </c>
      <c r="AA223" s="329" t="s">
        <v>372</v>
      </c>
      <c r="AB223" s="125"/>
      <c r="AC223" s="475">
        <f>SUM(E223:K223)</f>
        <v>0</v>
      </c>
      <c r="AD223" s="125"/>
      <c r="AE223" s="125"/>
      <c r="AF223" s="125"/>
      <c r="AG223" s="125"/>
      <c r="AH223" s="125"/>
      <c r="AI223" s="125"/>
      <c r="AJ223" s="125"/>
    </row>
    <row r="224" spans="1:36" ht="12.75" customHeight="1">
      <c r="A224" s="46"/>
      <c r="B224" s="47"/>
      <c r="C224" s="36" t="s">
        <v>1047</v>
      </c>
      <c r="D224" s="34"/>
      <c r="E224" s="118">
        <f t="shared" ref="E224:Q224" si="24">E222/$D$222</f>
        <v>32.073863636363598</v>
      </c>
      <c r="F224" s="118">
        <f t="shared" si="24"/>
        <v>21.9747159090909</v>
      </c>
      <c r="G224" s="118">
        <f t="shared" si="24"/>
        <v>27.584469696969698</v>
      </c>
      <c r="H224" s="118">
        <f t="shared" si="24"/>
        <v>24.172159090909101</v>
      </c>
      <c r="I224" s="118">
        <f t="shared" si="24"/>
        <v>28.231628787878801</v>
      </c>
      <c r="J224" s="118">
        <f t="shared" si="24"/>
        <v>0</v>
      </c>
      <c r="K224" s="118">
        <f t="shared" si="24"/>
        <v>0</v>
      </c>
      <c r="L224" s="118">
        <f t="shared" si="24"/>
        <v>0</v>
      </c>
      <c r="M224" s="118">
        <f t="shared" si="24"/>
        <v>0</v>
      </c>
      <c r="N224" s="118">
        <f t="shared" si="24"/>
        <v>0</v>
      </c>
      <c r="O224" s="118">
        <f t="shared" si="24"/>
        <v>0</v>
      </c>
      <c r="P224" s="118">
        <f t="shared" si="24"/>
        <v>0</v>
      </c>
      <c r="Q224" s="198">
        <f t="shared" si="24"/>
        <v>134.03683712121199</v>
      </c>
      <c r="R224" s="308">
        <f>+R222/D222</f>
        <v>26.8073674242424</v>
      </c>
      <c r="S224" s="125"/>
      <c r="T224" s="125"/>
      <c r="U224" s="125"/>
      <c r="V224" s="125"/>
      <c r="W224" s="329"/>
      <c r="X224" s="125"/>
      <c r="Y224" s="329"/>
      <c r="Z224" s="125"/>
      <c r="AA224" s="329"/>
      <c r="AB224" s="125"/>
      <c r="AC224" s="475">
        <f>SUM(E224:K224)</f>
        <v>134.03683712121199</v>
      </c>
      <c r="AD224" s="125"/>
      <c r="AE224" s="125"/>
      <c r="AF224" s="125"/>
      <c r="AG224" s="125"/>
      <c r="AH224" s="125"/>
      <c r="AI224" s="125"/>
      <c r="AJ224" s="125"/>
    </row>
    <row r="225" spans="1:36" ht="12.75" customHeight="1">
      <c r="A225" s="46"/>
      <c r="B225" s="47"/>
      <c r="C225" s="36" t="s">
        <v>1048</v>
      </c>
      <c r="D225" s="34"/>
      <c r="E225" s="35"/>
      <c r="F225" s="35"/>
      <c r="G225" s="35"/>
      <c r="H225" s="45"/>
      <c r="I225" s="35"/>
      <c r="J225" s="35"/>
      <c r="K225" s="35"/>
      <c r="L225" s="35"/>
      <c r="M225" s="35"/>
      <c r="N225" s="35"/>
      <c r="O225" s="35"/>
      <c r="P225" s="35"/>
      <c r="Q225" s="148"/>
      <c r="R225" s="310"/>
      <c r="S225" s="125"/>
      <c r="T225" s="125"/>
      <c r="U225" s="125"/>
      <c r="V225" s="125"/>
      <c r="W225" s="329"/>
      <c r="X225" s="125"/>
      <c r="Y225" s="329"/>
      <c r="Z225" s="125"/>
      <c r="AA225" s="329"/>
      <c r="AB225" s="125"/>
      <c r="AC225" s="126"/>
      <c r="AD225" s="125"/>
      <c r="AE225" s="125"/>
      <c r="AF225" s="125"/>
      <c r="AG225" s="125"/>
      <c r="AH225" s="125"/>
      <c r="AI225" s="125"/>
      <c r="AJ225" s="125"/>
    </row>
    <row r="226" spans="1:36" ht="12.75" customHeight="1">
      <c r="A226" s="46"/>
      <c r="B226" s="47"/>
      <c r="C226" s="36" t="s">
        <v>1050</v>
      </c>
      <c r="D226" s="34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148"/>
      <c r="R226" s="310"/>
      <c r="S226" s="125"/>
      <c r="T226" s="125"/>
      <c r="U226" s="125"/>
      <c r="V226" s="125"/>
      <c r="W226" s="329"/>
      <c r="X226" s="125"/>
      <c r="Y226" s="329"/>
      <c r="Z226" s="125"/>
      <c r="AA226" s="329"/>
      <c r="AB226" s="125"/>
      <c r="AC226" s="126"/>
      <c r="AD226" s="125"/>
      <c r="AE226" s="125"/>
      <c r="AF226" s="125"/>
      <c r="AG226" s="125"/>
      <c r="AH226" s="125"/>
      <c r="AI226" s="125"/>
      <c r="AJ226" s="125"/>
    </row>
    <row r="227" spans="1:36" ht="12.75" customHeight="1">
      <c r="A227" s="52"/>
      <c r="B227" s="53"/>
      <c r="C227" s="222"/>
      <c r="D227" s="40"/>
      <c r="E227" s="229"/>
      <c r="F227" s="229"/>
      <c r="G227" s="229"/>
      <c r="H227" s="229"/>
      <c r="I227" s="229"/>
      <c r="J227" s="229"/>
      <c r="K227" s="229"/>
      <c r="L227" s="229"/>
      <c r="M227" s="41"/>
      <c r="N227" s="41"/>
      <c r="O227" s="41"/>
      <c r="P227" s="41"/>
      <c r="Q227" s="374"/>
      <c r="R227" s="306"/>
      <c r="S227" s="125"/>
      <c r="T227" s="125"/>
      <c r="U227" s="125"/>
      <c r="V227" s="125"/>
      <c r="W227" s="329"/>
      <c r="X227" s="125"/>
      <c r="Y227" s="329"/>
      <c r="Z227" s="125"/>
      <c r="AA227" s="329"/>
      <c r="AB227" s="125"/>
      <c r="AC227" s="126"/>
      <c r="AD227" s="125"/>
      <c r="AE227" s="125"/>
      <c r="AF227" s="125"/>
      <c r="AG227" s="125"/>
      <c r="AH227" s="125"/>
      <c r="AI227" s="125"/>
      <c r="AJ227" s="125"/>
    </row>
    <row r="228" spans="1:36" ht="12.75" customHeight="1">
      <c r="A228" s="42" t="s">
        <v>621</v>
      </c>
      <c r="B228" s="43">
        <v>233</v>
      </c>
      <c r="C228" s="490" t="s">
        <v>1051</v>
      </c>
      <c r="D228" s="29">
        <v>803</v>
      </c>
      <c r="E228" s="288">
        <v>29034.77</v>
      </c>
      <c r="F228" s="288">
        <v>34758.76</v>
      </c>
      <c r="G228" s="288">
        <v>42540.38</v>
      </c>
      <c r="H228" s="288">
        <v>34065.46</v>
      </c>
      <c r="I228" s="288">
        <v>42076.73</v>
      </c>
      <c r="J228" s="288">
        <v>42473.33</v>
      </c>
      <c r="K228" s="288"/>
      <c r="L228" s="117"/>
      <c r="M228" s="216"/>
      <c r="N228" s="216"/>
      <c r="O228" s="216"/>
      <c r="P228" s="216"/>
      <c r="Q228" s="492">
        <f>SUM(E228:P228)</f>
        <v>224949.43</v>
      </c>
      <c r="R228" s="460">
        <f>AVERAGE(E228:P228)</f>
        <v>37491.571666666699</v>
      </c>
      <c r="S228" s="309">
        <f>+R228</f>
        <v>37491.571666666699</v>
      </c>
      <c r="T228" s="125"/>
      <c r="U228" s="125"/>
      <c r="V228" s="125"/>
      <c r="W228" s="329"/>
      <c r="X228" s="125"/>
      <c r="Y228" s="329"/>
      <c r="Z228" s="125"/>
      <c r="AA228" s="329"/>
      <c r="AB228" s="125"/>
      <c r="AC228" s="126"/>
      <c r="AD228" s="125"/>
      <c r="AE228" s="125"/>
      <c r="AF228" s="125"/>
      <c r="AG228" s="125"/>
      <c r="AH228" s="125"/>
      <c r="AI228" s="125"/>
      <c r="AJ228" s="125"/>
    </row>
    <row r="229" spans="1:36" ht="12.75" customHeight="1">
      <c r="A229" s="46"/>
      <c r="B229" s="47"/>
      <c r="C229" s="73" t="s">
        <v>1052</v>
      </c>
      <c r="D229" s="32" t="s">
        <v>656</v>
      </c>
      <c r="E229" s="60" t="s">
        <v>372</v>
      </c>
      <c r="F229" s="60" t="s">
        <v>372</v>
      </c>
      <c r="G229" s="60" t="s">
        <v>372</v>
      </c>
      <c r="H229" s="60" t="s">
        <v>372</v>
      </c>
      <c r="I229" s="60" t="s">
        <v>372</v>
      </c>
      <c r="J229" s="60" t="s">
        <v>372</v>
      </c>
      <c r="K229" s="60"/>
      <c r="L229" s="113"/>
      <c r="M229" s="127"/>
      <c r="N229" s="127"/>
      <c r="O229" s="127"/>
      <c r="P229" s="127"/>
      <c r="Q229" s="379">
        <f>SUM(E229:P229)</f>
        <v>0</v>
      </c>
      <c r="R229" s="283">
        <f>Q229/12</f>
        <v>0</v>
      </c>
      <c r="S229" s="125"/>
      <c r="T229" s="309">
        <f>+R229</f>
        <v>0</v>
      </c>
      <c r="U229" s="221">
        <f>+Q229</f>
        <v>0</v>
      </c>
      <c r="V229" s="329" t="s">
        <v>372</v>
      </c>
      <c r="W229" s="329" t="s">
        <v>372</v>
      </c>
      <c r="X229" s="329" t="s">
        <v>372</v>
      </c>
      <c r="Y229" s="329" t="s">
        <v>372</v>
      </c>
      <c r="Z229" s="329" t="s">
        <v>372</v>
      </c>
      <c r="AA229" s="329" t="s">
        <v>372</v>
      </c>
      <c r="AB229" s="125"/>
      <c r="AC229" s="126"/>
      <c r="AD229" s="125"/>
      <c r="AE229" s="125"/>
      <c r="AF229" s="125"/>
      <c r="AG229" s="125"/>
      <c r="AH229" s="125"/>
      <c r="AI229" s="125"/>
      <c r="AJ229" s="125"/>
    </row>
    <row r="230" spans="1:36" ht="12.75" customHeight="1">
      <c r="A230" s="46"/>
      <c r="B230" s="47"/>
      <c r="C230" s="36" t="s">
        <v>1053</v>
      </c>
      <c r="D230" s="32"/>
      <c r="E230" s="224">
        <f t="shared" ref="E230:Q230" si="25">E228/$D$228</f>
        <v>36.1578704856787</v>
      </c>
      <c r="F230" s="224">
        <f t="shared" si="25"/>
        <v>43.286127023661301</v>
      </c>
      <c r="G230" s="224">
        <f t="shared" si="25"/>
        <v>52.976811955168102</v>
      </c>
      <c r="H230" s="224">
        <f t="shared" si="25"/>
        <v>42.422739726027402</v>
      </c>
      <c r="I230" s="224">
        <f t="shared" si="25"/>
        <v>52.399414694894098</v>
      </c>
      <c r="J230" s="224">
        <f t="shared" si="25"/>
        <v>52.8933125778331</v>
      </c>
      <c r="K230" s="224">
        <f t="shared" si="25"/>
        <v>0</v>
      </c>
      <c r="L230" s="301">
        <f t="shared" si="25"/>
        <v>0</v>
      </c>
      <c r="M230" s="301">
        <f t="shared" si="25"/>
        <v>0</v>
      </c>
      <c r="N230" s="301">
        <f t="shared" si="25"/>
        <v>0</v>
      </c>
      <c r="O230" s="301">
        <f t="shared" si="25"/>
        <v>0</v>
      </c>
      <c r="P230" s="118">
        <f t="shared" si="25"/>
        <v>0</v>
      </c>
      <c r="Q230" s="179">
        <f t="shared" si="25"/>
        <v>280.13627646326302</v>
      </c>
      <c r="R230" s="308">
        <f>+R228/D228</f>
        <v>46.6893794105438</v>
      </c>
      <c r="S230" s="125"/>
      <c r="T230" s="125"/>
      <c r="U230" s="125"/>
      <c r="V230" s="125"/>
      <c r="W230" s="329"/>
      <c r="X230" s="125"/>
      <c r="Y230" s="329"/>
      <c r="Z230" s="125"/>
      <c r="AA230" s="329"/>
      <c r="AB230" s="125"/>
      <c r="AC230" s="126"/>
      <c r="AD230" s="125"/>
      <c r="AE230" s="125"/>
      <c r="AF230" s="125"/>
      <c r="AG230" s="125"/>
      <c r="AH230" s="125"/>
      <c r="AI230" s="125"/>
      <c r="AJ230" s="125"/>
    </row>
    <row r="231" spans="1:36" ht="12.75" customHeight="1">
      <c r="A231" s="46"/>
      <c r="B231" s="47"/>
      <c r="C231" s="36" t="s">
        <v>1054</v>
      </c>
      <c r="D231" s="32"/>
      <c r="E231" s="144"/>
      <c r="F231" s="144"/>
      <c r="G231" s="144"/>
      <c r="H231" s="144"/>
      <c r="I231" s="144"/>
      <c r="J231" s="144"/>
      <c r="K231" s="144"/>
      <c r="L231" s="144"/>
      <c r="M231" s="240"/>
      <c r="N231" s="240"/>
      <c r="O231" s="240"/>
      <c r="P231" s="240"/>
      <c r="Q231" s="198"/>
      <c r="R231" s="466"/>
      <c r="S231" s="125"/>
      <c r="T231" s="125"/>
      <c r="U231" s="125"/>
      <c r="V231" s="125"/>
      <c r="W231" s="329"/>
      <c r="X231" s="125"/>
      <c r="Y231" s="329"/>
      <c r="Z231" s="125"/>
      <c r="AA231" s="329"/>
      <c r="AB231" s="125"/>
      <c r="AC231" s="126"/>
      <c r="AD231" s="125"/>
      <c r="AE231" s="125"/>
      <c r="AF231" s="125"/>
      <c r="AG231" s="125"/>
      <c r="AH231" s="125"/>
      <c r="AI231" s="125"/>
      <c r="AJ231" s="125"/>
    </row>
    <row r="232" spans="1:36" ht="12.75" customHeight="1">
      <c r="A232" s="46"/>
      <c r="B232" s="47"/>
      <c r="C232" s="151" t="s">
        <v>1055</v>
      </c>
      <c r="D232" s="32"/>
      <c r="E232" s="62"/>
      <c r="F232" s="62" t="s">
        <v>656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148"/>
      <c r="R232" s="310"/>
      <c r="S232" s="125"/>
      <c r="T232" s="125"/>
      <c r="U232" s="125"/>
      <c r="V232" s="125"/>
      <c r="W232" s="329"/>
      <c r="X232" s="125"/>
      <c r="Y232" s="329"/>
      <c r="Z232" s="125"/>
      <c r="AA232" s="329"/>
      <c r="AB232" s="125"/>
      <c r="AC232" s="126"/>
      <c r="AD232" s="125"/>
      <c r="AE232" s="125"/>
      <c r="AF232" s="125"/>
      <c r="AG232" s="125"/>
      <c r="AH232" s="125"/>
      <c r="AI232" s="125"/>
      <c r="AJ232" s="125"/>
    </row>
    <row r="233" spans="1:36" ht="12.75" customHeight="1">
      <c r="A233" s="46"/>
      <c r="B233" s="47"/>
      <c r="C233" s="36" t="s">
        <v>1056</v>
      </c>
      <c r="D233" s="3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148"/>
      <c r="R233" s="310"/>
      <c r="S233" s="125"/>
      <c r="T233" s="125"/>
      <c r="U233" s="125"/>
      <c r="V233" s="125"/>
      <c r="W233" s="329"/>
      <c r="X233" s="125"/>
      <c r="Y233" s="329"/>
      <c r="Z233" s="125"/>
      <c r="AA233" s="329"/>
      <c r="AB233" s="125"/>
      <c r="AC233" s="126"/>
      <c r="AD233" s="125"/>
      <c r="AE233" s="125"/>
      <c r="AF233" s="125"/>
      <c r="AG233" s="125"/>
      <c r="AH233" s="125"/>
      <c r="AI233" s="125"/>
      <c r="AJ233" s="125"/>
    </row>
    <row r="234" spans="1:36" ht="12.75" customHeight="1">
      <c r="A234" s="46"/>
      <c r="B234" s="47"/>
      <c r="C234" s="36" t="s">
        <v>1057</v>
      </c>
      <c r="D234" s="3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148"/>
      <c r="R234" s="310"/>
      <c r="S234" s="125"/>
      <c r="T234" s="125"/>
      <c r="U234" s="125"/>
      <c r="V234" s="125"/>
      <c r="W234" s="329"/>
      <c r="X234" s="125"/>
      <c r="Y234" s="329"/>
      <c r="Z234" s="125"/>
      <c r="AA234" s="329"/>
      <c r="AB234" s="125"/>
      <c r="AC234" s="126"/>
      <c r="AD234" s="125"/>
      <c r="AE234" s="125"/>
      <c r="AF234" s="125"/>
      <c r="AG234" s="125"/>
      <c r="AH234" s="125"/>
      <c r="AI234" s="125"/>
      <c r="AJ234" s="125"/>
    </row>
    <row r="235" spans="1:36" ht="12.75" customHeight="1">
      <c r="A235" s="46"/>
      <c r="B235" s="47"/>
      <c r="C235" s="36" t="s">
        <v>678</v>
      </c>
      <c r="D235" s="3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148"/>
      <c r="R235" s="310"/>
      <c r="S235" s="125"/>
      <c r="T235" s="125"/>
      <c r="U235" s="125"/>
      <c r="V235" s="125"/>
      <c r="W235" s="329"/>
      <c r="X235" s="125"/>
      <c r="Y235" s="329"/>
      <c r="Z235" s="125"/>
      <c r="AA235" s="329"/>
      <c r="AB235" s="125"/>
      <c r="AC235" s="126"/>
      <c r="AD235" s="125"/>
      <c r="AE235" s="125"/>
      <c r="AF235" s="125"/>
      <c r="AG235" s="125"/>
      <c r="AH235" s="125"/>
      <c r="AI235" s="125"/>
      <c r="AJ235" s="125"/>
    </row>
    <row r="236" spans="1:36" ht="12.75" customHeight="1">
      <c r="A236" s="46"/>
      <c r="B236" s="47"/>
      <c r="C236" s="36" t="s">
        <v>1058</v>
      </c>
      <c r="D236" s="3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148"/>
      <c r="R236" s="310"/>
      <c r="S236" s="125"/>
      <c r="T236" s="125"/>
      <c r="U236" s="125"/>
      <c r="V236" s="125"/>
      <c r="W236" s="329"/>
      <c r="X236" s="125"/>
      <c r="Y236" s="329"/>
      <c r="Z236" s="125"/>
      <c r="AA236" s="329"/>
      <c r="AB236" s="125"/>
      <c r="AC236" s="126"/>
      <c r="AD236" s="125"/>
      <c r="AE236" s="125"/>
      <c r="AF236" s="125"/>
      <c r="AG236" s="125"/>
      <c r="AH236" s="125"/>
      <c r="AI236" s="125"/>
      <c r="AJ236" s="125"/>
    </row>
    <row r="237" spans="1:36" ht="12.75" customHeight="1">
      <c r="A237" s="46"/>
      <c r="B237" s="89"/>
      <c r="C237" s="3" t="s">
        <v>1059</v>
      </c>
      <c r="D237" s="3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148"/>
      <c r="R237" s="310"/>
      <c r="S237" s="125"/>
      <c r="T237" s="125"/>
      <c r="U237" s="125"/>
      <c r="V237" s="125"/>
      <c r="W237" s="329"/>
      <c r="X237" s="125"/>
      <c r="Y237" s="329"/>
      <c r="Z237" s="125"/>
      <c r="AA237" s="329"/>
      <c r="AB237" s="125"/>
      <c r="AC237" s="126"/>
      <c r="AD237" s="125"/>
      <c r="AE237" s="125"/>
      <c r="AF237" s="125"/>
      <c r="AG237" s="125"/>
      <c r="AH237" s="125"/>
      <c r="AI237" s="125"/>
      <c r="AJ237" s="125"/>
    </row>
    <row r="238" spans="1:36" ht="53.25" customHeight="1">
      <c r="A238" s="52"/>
      <c r="B238" s="53"/>
      <c r="C238" s="54" t="s">
        <v>1060</v>
      </c>
      <c r="D238" s="66"/>
      <c r="E238" s="289"/>
      <c r="F238" s="289"/>
      <c r="G238" s="289"/>
      <c r="H238" s="289"/>
      <c r="I238" s="289"/>
      <c r="J238" s="289"/>
      <c r="K238" s="289"/>
      <c r="L238" s="289"/>
      <c r="M238" s="289"/>
      <c r="N238" s="289"/>
      <c r="O238" s="289"/>
      <c r="P238" s="302"/>
      <c r="Q238" s="374"/>
      <c r="R238" s="493"/>
      <c r="S238" s="125"/>
      <c r="T238" s="125"/>
      <c r="U238" s="125"/>
      <c r="V238" s="125"/>
      <c r="W238" s="329"/>
      <c r="X238" s="125"/>
      <c r="Y238" s="329"/>
      <c r="Z238" s="125"/>
      <c r="AA238" s="329"/>
      <c r="AB238" s="125"/>
      <c r="AC238" s="126"/>
      <c r="AD238" s="125"/>
      <c r="AE238" s="125"/>
      <c r="AF238" s="125"/>
      <c r="AG238" s="125"/>
      <c r="AH238" s="125"/>
      <c r="AI238" s="125"/>
      <c r="AJ238" s="125"/>
    </row>
    <row r="239" spans="1:36" ht="12.75" customHeight="1">
      <c r="A239" s="46" t="s">
        <v>1061</v>
      </c>
      <c r="B239" s="47">
        <v>462</v>
      </c>
      <c r="C239" s="357" t="s">
        <v>1062</v>
      </c>
      <c r="D239" s="58">
        <v>5939</v>
      </c>
      <c r="E239" s="252">
        <v>227219.66</v>
      </c>
      <c r="F239" s="252">
        <v>225663.3</v>
      </c>
      <c r="G239" s="252">
        <v>244640.01</v>
      </c>
      <c r="H239" s="252">
        <v>241356.25</v>
      </c>
      <c r="I239" s="252">
        <v>242539.06</v>
      </c>
      <c r="J239" s="252">
        <v>239052.87</v>
      </c>
      <c r="K239" s="252">
        <v>258804.57</v>
      </c>
      <c r="L239" s="252"/>
      <c r="M239" s="252"/>
      <c r="N239" s="252"/>
      <c r="O239" s="252"/>
      <c r="P239" s="252"/>
      <c r="Q239" s="280">
        <f>SUM(E239:P239)</f>
        <v>1679275.72</v>
      </c>
      <c r="R239" s="460">
        <f>AVERAGE(E239:P239)</f>
        <v>239896.531428571</v>
      </c>
      <c r="S239" s="309">
        <f>+R239</f>
        <v>239896.531428571</v>
      </c>
      <c r="T239" s="125"/>
      <c r="U239" s="125"/>
      <c r="V239" s="125"/>
      <c r="W239" s="329"/>
      <c r="X239" s="125"/>
      <c r="Y239" s="329"/>
      <c r="Z239" s="125"/>
      <c r="AA239" s="329"/>
      <c r="AB239" s="125"/>
      <c r="AC239" s="475">
        <f>SUM(E239:K239)</f>
        <v>1679275.72</v>
      </c>
      <c r="AD239" s="125"/>
      <c r="AE239" s="125"/>
      <c r="AF239" s="125"/>
      <c r="AG239" s="125"/>
      <c r="AH239" s="125"/>
      <c r="AI239" s="125"/>
      <c r="AJ239" s="125"/>
    </row>
    <row r="240" spans="1:36" ht="12.75" customHeight="1">
      <c r="A240" s="46" t="s">
        <v>1063</v>
      </c>
      <c r="B240" s="47"/>
      <c r="C240" s="33" t="s">
        <v>1064</v>
      </c>
      <c r="D240" s="32"/>
      <c r="E240" s="60" t="s">
        <v>372</v>
      </c>
      <c r="F240" s="60" t="s">
        <v>372</v>
      </c>
      <c r="G240" s="60" t="s">
        <v>372</v>
      </c>
      <c r="H240" s="60" t="s">
        <v>372</v>
      </c>
      <c r="I240" s="60" t="s">
        <v>372</v>
      </c>
      <c r="J240" s="60" t="s">
        <v>372</v>
      </c>
      <c r="K240" s="60" t="s">
        <v>372</v>
      </c>
      <c r="L240" s="60"/>
      <c r="M240" s="60"/>
      <c r="N240" s="60"/>
      <c r="O240" s="60"/>
      <c r="P240" s="60"/>
      <c r="Q240" s="280">
        <f>SUM(E240:P240)</f>
        <v>0</v>
      </c>
      <c r="R240" s="283">
        <f>Q240/12</f>
        <v>0</v>
      </c>
      <c r="S240" s="125"/>
      <c r="T240" s="309">
        <f>+R240</f>
        <v>0</v>
      </c>
      <c r="U240" s="221">
        <f>+Q240</f>
        <v>0</v>
      </c>
      <c r="V240" s="329" t="s">
        <v>372</v>
      </c>
      <c r="W240" s="329" t="s">
        <v>372</v>
      </c>
      <c r="X240" s="329" t="s">
        <v>372</v>
      </c>
      <c r="Y240" s="329" t="s">
        <v>372</v>
      </c>
      <c r="Z240" s="329" t="s">
        <v>372</v>
      </c>
      <c r="AA240" s="329" t="s">
        <v>372</v>
      </c>
      <c r="AB240" s="125"/>
      <c r="AC240" s="475">
        <f>SUM(E240:K240)</f>
        <v>0</v>
      </c>
      <c r="AD240" s="125"/>
      <c r="AE240" s="125"/>
      <c r="AF240" s="125"/>
      <c r="AG240" s="125"/>
      <c r="AH240" s="125"/>
      <c r="AI240" s="125"/>
      <c r="AJ240" s="125"/>
    </row>
    <row r="241" spans="1:36" ht="12.75" customHeight="1">
      <c r="A241" s="46"/>
      <c r="B241" s="47"/>
      <c r="C241" s="36" t="s">
        <v>1065</v>
      </c>
      <c r="D241" s="32"/>
      <c r="E241" s="224">
        <f t="shared" ref="E241:Q241" si="26">E239/$D$239</f>
        <v>38.2589089072234</v>
      </c>
      <c r="F241" s="224">
        <f t="shared" si="26"/>
        <v>37.996851321771302</v>
      </c>
      <c r="G241" s="224">
        <f t="shared" si="26"/>
        <v>41.192121569287799</v>
      </c>
      <c r="H241" s="224">
        <f t="shared" si="26"/>
        <v>40.6392069371948</v>
      </c>
      <c r="I241" s="224">
        <f t="shared" si="26"/>
        <v>40.838366728405497</v>
      </c>
      <c r="J241" s="224">
        <f t="shared" si="26"/>
        <v>40.251367233541004</v>
      </c>
      <c r="K241" s="224">
        <f t="shared" si="26"/>
        <v>43.5771291463209</v>
      </c>
      <c r="L241" s="224">
        <f t="shared" si="26"/>
        <v>0</v>
      </c>
      <c r="M241" s="224">
        <f t="shared" si="26"/>
        <v>0</v>
      </c>
      <c r="N241" s="224">
        <f t="shared" si="26"/>
        <v>0</v>
      </c>
      <c r="O241" s="224">
        <f t="shared" si="26"/>
        <v>0</v>
      </c>
      <c r="P241" s="224">
        <f t="shared" si="26"/>
        <v>0</v>
      </c>
      <c r="Q241" s="179">
        <f t="shared" si="26"/>
        <v>282.75395184374503</v>
      </c>
      <c r="R241" s="308">
        <f>+R239/D239</f>
        <v>40.393421691963503</v>
      </c>
      <c r="S241" s="125"/>
      <c r="T241" s="125"/>
      <c r="U241" s="125"/>
      <c r="V241" s="125"/>
      <c r="W241" s="329"/>
      <c r="X241" s="125"/>
      <c r="Y241" s="329"/>
      <c r="Z241" s="125"/>
      <c r="AA241" s="329"/>
      <c r="AB241" s="125"/>
      <c r="AC241" s="475">
        <f>SUM(E241:K241)</f>
        <v>282.75395184374503</v>
      </c>
      <c r="AD241" s="125"/>
      <c r="AE241" s="125"/>
      <c r="AF241" s="125"/>
      <c r="AG241" s="125"/>
      <c r="AH241" s="125"/>
      <c r="AI241" s="125"/>
      <c r="AJ241" s="125"/>
    </row>
    <row r="242" spans="1:36" ht="12.75" customHeight="1">
      <c r="A242" s="46"/>
      <c r="B242" s="47"/>
      <c r="C242" s="36" t="s">
        <v>1066</v>
      </c>
      <c r="D242" s="3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148"/>
      <c r="R242" s="310"/>
      <c r="S242" s="125"/>
      <c r="T242" s="125"/>
      <c r="U242" s="125"/>
      <c r="V242" s="125"/>
      <c r="W242" s="329"/>
      <c r="X242" s="125"/>
      <c r="Y242" s="329"/>
      <c r="Z242" s="125"/>
      <c r="AA242" s="329"/>
      <c r="AB242" s="125"/>
      <c r="AC242" s="126"/>
      <c r="AD242" s="125"/>
      <c r="AE242" s="125"/>
      <c r="AF242" s="125"/>
      <c r="AG242" s="125"/>
      <c r="AH242" s="125"/>
      <c r="AI242" s="125"/>
      <c r="AJ242" s="125"/>
    </row>
    <row r="243" spans="1:36" ht="12.75" customHeight="1">
      <c r="A243" s="46"/>
      <c r="B243" s="47"/>
      <c r="C243" s="151" t="s">
        <v>1067</v>
      </c>
      <c r="D243" s="3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148"/>
      <c r="R243" s="310"/>
      <c r="S243" s="125"/>
      <c r="T243" s="125"/>
      <c r="U243" s="125"/>
      <c r="V243" s="125"/>
      <c r="W243" s="329"/>
      <c r="X243" s="125"/>
      <c r="Y243" s="329"/>
      <c r="Z243" s="125"/>
      <c r="AA243" s="329"/>
      <c r="AB243" s="125"/>
      <c r="AC243" s="126"/>
      <c r="AD243" s="125"/>
      <c r="AE243" s="125"/>
      <c r="AF243" s="125"/>
      <c r="AG243" s="125"/>
      <c r="AH243" s="125"/>
      <c r="AI243" s="125"/>
      <c r="AJ243" s="125"/>
    </row>
    <row r="244" spans="1:36" ht="12.75" customHeight="1">
      <c r="A244" s="46"/>
      <c r="B244" s="47"/>
      <c r="C244" s="151" t="s">
        <v>1068</v>
      </c>
      <c r="D244" s="3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148"/>
      <c r="R244" s="310"/>
      <c r="S244" s="125"/>
      <c r="T244" s="125"/>
      <c r="U244" s="125"/>
      <c r="V244" s="125"/>
      <c r="W244" s="329"/>
      <c r="X244" s="125"/>
      <c r="Y244" s="329"/>
      <c r="Z244" s="125"/>
      <c r="AA244" s="329"/>
      <c r="AB244" s="125"/>
      <c r="AC244" s="126"/>
      <c r="AD244" s="125"/>
      <c r="AE244" s="125"/>
      <c r="AF244" s="125"/>
      <c r="AG244" s="125"/>
      <c r="AH244" s="125"/>
      <c r="AI244" s="125"/>
      <c r="AJ244" s="125"/>
    </row>
    <row r="245" spans="1:36" ht="12.75" customHeight="1">
      <c r="A245" s="46"/>
      <c r="B245" s="47"/>
      <c r="C245" s="151" t="s">
        <v>1069</v>
      </c>
      <c r="D245" s="3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148"/>
      <c r="R245" s="310"/>
      <c r="S245" s="125"/>
      <c r="T245" s="125"/>
      <c r="U245" s="125"/>
      <c r="V245" s="125"/>
      <c r="W245" s="329"/>
      <c r="X245" s="125"/>
      <c r="Y245" s="329"/>
      <c r="Z245" s="125"/>
      <c r="AA245" s="329"/>
      <c r="AB245" s="125"/>
      <c r="AC245" s="126"/>
      <c r="AD245" s="125"/>
      <c r="AE245" s="125"/>
      <c r="AF245" s="125"/>
      <c r="AG245" s="125"/>
      <c r="AH245" s="125"/>
      <c r="AI245" s="125"/>
      <c r="AJ245" s="125"/>
    </row>
    <row r="246" spans="1:36" ht="12.75" customHeight="1">
      <c r="A246" s="46"/>
      <c r="B246" s="47"/>
      <c r="C246" s="151" t="s">
        <v>1070</v>
      </c>
      <c r="D246" s="3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148"/>
      <c r="R246" s="310"/>
      <c r="S246" s="125"/>
      <c r="T246" s="125"/>
      <c r="U246" s="125"/>
      <c r="V246" s="125"/>
      <c r="W246" s="329"/>
      <c r="X246" s="125"/>
      <c r="Y246" s="329"/>
      <c r="Z246" s="125"/>
      <c r="AA246" s="329"/>
      <c r="AB246" s="125"/>
      <c r="AC246" s="126"/>
      <c r="AD246" s="125"/>
      <c r="AE246" s="125"/>
      <c r="AF246" s="125"/>
      <c r="AG246" s="125"/>
      <c r="AH246" s="125"/>
      <c r="AI246" s="125"/>
      <c r="AJ246" s="125"/>
    </row>
    <row r="247" spans="1:36" ht="12.75" customHeight="1">
      <c r="A247" s="46"/>
      <c r="B247" s="47"/>
      <c r="C247" s="151" t="s">
        <v>1071</v>
      </c>
      <c r="D247" s="3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148"/>
      <c r="R247" s="310"/>
      <c r="S247" s="125"/>
      <c r="T247" s="125"/>
      <c r="U247" s="125"/>
      <c r="V247" s="125"/>
      <c r="W247" s="329"/>
      <c r="X247" s="125"/>
      <c r="Y247" s="329"/>
      <c r="Z247" s="125"/>
      <c r="AA247" s="329"/>
      <c r="AB247" s="125"/>
      <c r="AC247" s="126"/>
      <c r="AD247" s="125"/>
      <c r="AE247" s="125"/>
      <c r="AF247" s="125"/>
      <c r="AG247" s="125"/>
      <c r="AH247" s="125"/>
      <c r="AI247" s="125"/>
      <c r="AJ247" s="125"/>
    </row>
    <row r="248" spans="1:36" ht="12.75" customHeight="1">
      <c r="A248" s="46"/>
      <c r="B248" s="47"/>
      <c r="C248" s="151" t="s">
        <v>1072</v>
      </c>
      <c r="D248" s="32"/>
      <c r="E248" s="252"/>
      <c r="F248" s="252"/>
      <c r="G248" s="252"/>
      <c r="H248" s="252"/>
      <c r="I248" s="252"/>
      <c r="J248" s="252"/>
      <c r="K248" s="252"/>
      <c r="L248" s="252"/>
      <c r="M248" s="252"/>
      <c r="N248" s="252"/>
      <c r="O248" s="252"/>
      <c r="P248" s="274"/>
      <c r="Q248" s="280"/>
      <c r="R248" s="477"/>
      <c r="S248" s="125"/>
      <c r="T248" s="125"/>
      <c r="U248" s="125"/>
      <c r="V248" s="125"/>
      <c r="W248" s="329"/>
      <c r="X248" s="125"/>
      <c r="Y248" s="329"/>
      <c r="Z248" s="125"/>
      <c r="AA248" s="329"/>
      <c r="AB248" s="125"/>
      <c r="AC248" s="126"/>
      <c r="AD248" s="125"/>
      <c r="AE248" s="125"/>
      <c r="AF248" s="125"/>
      <c r="AG248" s="125"/>
      <c r="AH248" s="125"/>
      <c r="AI248" s="125"/>
      <c r="AJ248" s="125"/>
    </row>
    <row r="249" spans="1:36" ht="12.75" customHeight="1">
      <c r="A249" s="46"/>
      <c r="B249" s="47"/>
      <c r="C249" s="151"/>
      <c r="D249" s="32"/>
      <c r="E249" s="68"/>
      <c r="F249" s="68"/>
      <c r="G249" s="254"/>
      <c r="H249" s="254"/>
      <c r="I249" s="254"/>
      <c r="J249" s="254"/>
      <c r="K249" s="254"/>
      <c r="L249" s="254"/>
      <c r="M249" s="254"/>
      <c r="N249" s="254"/>
      <c r="O249" s="254"/>
      <c r="P249" s="284"/>
      <c r="Q249" s="305"/>
      <c r="R249" s="306"/>
      <c r="S249" s="125"/>
      <c r="T249" s="125"/>
      <c r="U249" s="125"/>
      <c r="V249" s="125"/>
      <c r="W249" s="329"/>
      <c r="X249" s="125"/>
      <c r="Y249" s="329"/>
      <c r="Z249" s="125"/>
      <c r="AA249" s="329"/>
      <c r="AB249" s="125"/>
      <c r="AC249" s="126"/>
      <c r="AD249" s="125"/>
      <c r="AE249" s="125"/>
      <c r="AF249" s="125"/>
      <c r="AG249" s="125"/>
      <c r="AH249" s="125"/>
      <c r="AI249" s="125"/>
      <c r="AJ249" s="125"/>
    </row>
    <row r="250" spans="1:36" ht="12.75" customHeight="1">
      <c r="A250" s="42" t="s">
        <v>377</v>
      </c>
      <c r="B250" s="43">
        <v>915</v>
      </c>
      <c r="C250" s="297" t="s">
        <v>1073</v>
      </c>
      <c r="D250" s="223">
        <v>1053</v>
      </c>
      <c r="E250" s="216">
        <v>39313.42</v>
      </c>
      <c r="F250" s="216">
        <v>43524.25</v>
      </c>
      <c r="G250" s="292">
        <v>50429.26</v>
      </c>
      <c r="H250" s="293">
        <v>61425.97</v>
      </c>
      <c r="I250" s="293">
        <v>55614.55</v>
      </c>
      <c r="J250" s="293">
        <v>26502.74</v>
      </c>
      <c r="K250" s="293">
        <v>28654.11</v>
      </c>
      <c r="L250" s="293"/>
      <c r="M250" s="293"/>
      <c r="N250" s="293"/>
      <c r="O250" s="293"/>
      <c r="P250" s="303"/>
      <c r="Q250" s="280">
        <f>SUM(E250:P250)</f>
        <v>305464.3</v>
      </c>
      <c r="R250" s="460">
        <f>AVERAGE(E250:P250)</f>
        <v>43637.757142857103</v>
      </c>
      <c r="S250" s="309">
        <f>+R250</f>
        <v>43637.757142857103</v>
      </c>
      <c r="T250" s="125"/>
      <c r="U250" s="125"/>
      <c r="V250" s="125"/>
      <c r="W250" s="329"/>
      <c r="X250" s="125"/>
      <c r="Y250" s="329"/>
      <c r="Z250" s="125"/>
      <c r="AA250" s="329"/>
      <c r="AB250" s="125"/>
      <c r="AC250" s="475">
        <f>SUM(E250:K250)</f>
        <v>305464.3</v>
      </c>
      <c r="AD250" s="125"/>
      <c r="AE250" s="125"/>
      <c r="AF250" s="125"/>
      <c r="AG250" s="125"/>
      <c r="AH250" s="125"/>
      <c r="AI250" s="125"/>
      <c r="AJ250" s="125"/>
    </row>
    <row r="251" spans="1:36" ht="12.75" customHeight="1">
      <c r="A251" s="46"/>
      <c r="B251" s="47"/>
      <c r="C251" s="151" t="s">
        <v>1074</v>
      </c>
      <c r="D251" s="32"/>
      <c r="E251" s="127" t="s">
        <v>372</v>
      </c>
      <c r="F251" s="127" t="s">
        <v>372</v>
      </c>
      <c r="G251" s="75" t="s">
        <v>372</v>
      </c>
      <c r="H251" s="60" t="s">
        <v>372</v>
      </c>
      <c r="I251" s="60" t="s">
        <v>372</v>
      </c>
      <c r="J251" s="60" t="s">
        <v>372</v>
      </c>
      <c r="K251" s="60" t="s">
        <v>372</v>
      </c>
      <c r="L251" s="62"/>
      <c r="M251" s="60"/>
      <c r="N251" s="60"/>
      <c r="O251" s="62"/>
      <c r="P251" s="62"/>
      <c r="Q251" s="280">
        <f>SUM(E251:P251)</f>
        <v>0</v>
      </c>
      <c r="R251" s="283">
        <f>Q251/12</f>
        <v>0</v>
      </c>
      <c r="S251" s="125"/>
      <c r="T251" s="309">
        <f>+R251</f>
        <v>0</v>
      </c>
      <c r="U251" s="221">
        <f>+Q251</f>
        <v>0</v>
      </c>
      <c r="V251" s="329" t="s">
        <v>372</v>
      </c>
      <c r="W251" s="329" t="s">
        <v>372</v>
      </c>
      <c r="X251" s="329" t="s">
        <v>372</v>
      </c>
      <c r="Y251" s="329" t="s">
        <v>372</v>
      </c>
      <c r="Z251" s="329" t="s">
        <v>372</v>
      </c>
      <c r="AA251" s="329" t="s">
        <v>372</v>
      </c>
      <c r="AB251" s="125"/>
      <c r="AC251" s="475">
        <f>SUM(E251:K251)</f>
        <v>0</v>
      </c>
      <c r="AD251" s="125"/>
      <c r="AE251" s="125"/>
      <c r="AF251" s="125"/>
      <c r="AG251" s="125"/>
      <c r="AH251" s="125"/>
      <c r="AI251" s="125"/>
      <c r="AJ251" s="125"/>
    </row>
    <row r="252" spans="1:36" ht="12.75" customHeight="1">
      <c r="A252" s="46"/>
      <c r="B252" s="47"/>
      <c r="C252" s="151" t="s">
        <v>720</v>
      </c>
      <c r="D252" s="32"/>
      <c r="E252" s="224">
        <f t="shared" ref="E252:P252" si="27">E250/$D$250</f>
        <v>37.3346818613485</v>
      </c>
      <c r="F252" s="224">
        <f t="shared" si="27"/>
        <v>41.333570750237399</v>
      </c>
      <c r="G252" s="224">
        <f t="shared" si="27"/>
        <v>47.891035137701799</v>
      </c>
      <c r="H252" s="224">
        <f t="shared" si="27"/>
        <v>58.334254510921198</v>
      </c>
      <c r="I252" s="224">
        <f t="shared" si="27"/>
        <v>52.815337132003798</v>
      </c>
      <c r="J252" s="224">
        <f t="shared" si="27"/>
        <v>25.1687939221273</v>
      </c>
      <c r="K252" s="224">
        <f t="shared" si="27"/>
        <v>27.211880341880299</v>
      </c>
      <c r="L252" s="224">
        <f t="shared" si="27"/>
        <v>0</v>
      </c>
      <c r="M252" s="224">
        <f t="shared" si="27"/>
        <v>0</v>
      </c>
      <c r="N252" s="224">
        <f t="shared" si="27"/>
        <v>0</v>
      </c>
      <c r="O252" s="224">
        <f t="shared" si="27"/>
        <v>0</v>
      </c>
      <c r="P252" s="224">
        <f t="shared" si="27"/>
        <v>0</v>
      </c>
      <c r="Q252" s="179">
        <f>Q250/$D$239</f>
        <v>51.433625189425797</v>
      </c>
      <c r="R252" s="494">
        <f>+R250/D250</f>
        <v>41.441364808031501</v>
      </c>
      <c r="S252" s="125"/>
      <c r="T252" s="125"/>
      <c r="U252" s="125"/>
      <c r="V252" s="125"/>
      <c r="W252" s="329"/>
      <c r="X252" s="125"/>
      <c r="Y252" s="329"/>
      <c r="Z252" s="125"/>
      <c r="AA252" s="329"/>
      <c r="AB252" s="125"/>
      <c r="AC252" s="475">
        <f>SUM(E252:K252)</f>
        <v>290.08955365622</v>
      </c>
      <c r="AD252" s="125"/>
      <c r="AE252" s="125"/>
      <c r="AF252" s="125"/>
      <c r="AG252" s="125"/>
      <c r="AH252" s="125"/>
      <c r="AI252" s="125"/>
      <c r="AJ252" s="125"/>
    </row>
    <row r="253" spans="1:36" ht="12.75" customHeight="1">
      <c r="A253" s="46"/>
      <c r="B253" s="47"/>
      <c r="C253" s="151" t="s">
        <v>1075</v>
      </c>
      <c r="D253" s="32"/>
      <c r="E253" s="252"/>
      <c r="F253" s="294"/>
      <c r="G253" s="62"/>
      <c r="H253" s="62"/>
      <c r="I253" s="62"/>
      <c r="J253" s="62"/>
      <c r="K253" s="62"/>
      <c r="L253" s="60"/>
      <c r="M253" s="62"/>
      <c r="N253" s="62"/>
      <c r="O253" s="62"/>
      <c r="P253" s="62"/>
      <c r="Q253" s="148"/>
      <c r="R253" s="310"/>
      <c r="S253" s="125"/>
      <c r="T253" s="125"/>
      <c r="U253" s="125"/>
      <c r="V253" s="125"/>
      <c r="W253" s="329"/>
      <c r="X253" s="125"/>
      <c r="Y253" s="329"/>
      <c r="Z253" s="125"/>
      <c r="AA253" s="329"/>
      <c r="AB253" s="125"/>
      <c r="AC253" s="126"/>
      <c r="AD253" s="125"/>
      <c r="AE253" s="125"/>
      <c r="AF253" s="125"/>
      <c r="AG253" s="125"/>
      <c r="AH253" s="125"/>
      <c r="AI253" s="125"/>
      <c r="AJ253" s="125"/>
    </row>
    <row r="254" spans="1:36" ht="12.75" customHeight="1">
      <c r="A254" s="46"/>
      <c r="B254" s="47"/>
      <c r="C254" s="151" t="s">
        <v>1079</v>
      </c>
      <c r="D254" s="3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148"/>
      <c r="R254" s="310"/>
      <c r="S254" s="125"/>
      <c r="T254" s="125"/>
      <c r="U254" s="125"/>
      <c r="V254" s="125"/>
      <c r="W254" s="329"/>
      <c r="X254" s="125"/>
      <c r="Y254" s="329"/>
      <c r="Z254" s="125"/>
      <c r="AA254" s="329"/>
      <c r="AB254" s="125"/>
      <c r="AC254" s="126"/>
      <c r="AD254" s="125"/>
      <c r="AE254" s="125"/>
      <c r="AF254" s="125"/>
      <c r="AG254" s="125"/>
      <c r="AH254" s="125"/>
      <c r="AI254" s="125"/>
      <c r="AJ254" s="125"/>
    </row>
    <row r="255" spans="1:36" ht="12.75" customHeight="1">
      <c r="A255" s="52"/>
      <c r="B255" s="53"/>
      <c r="C255" s="295"/>
      <c r="D255" s="296"/>
      <c r="E255" s="68"/>
      <c r="F255" s="68"/>
      <c r="G255" s="68"/>
      <c r="H255" s="68"/>
      <c r="I255" s="68"/>
      <c r="J255" s="68"/>
      <c r="K255" s="68"/>
      <c r="L255" s="68"/>
      <c r="M255" s="289"/>
      <c r="N255" s="289"/>
      <c r="O255" s="289"/>
      <c r="P255" s="302"/>
      <c r="Q255" s="305"/>
      <c r="R255" s="311"/>
      <c r="S255" s="125"/>
      <c r="T255" s="125"/>
      <c r="U255" s="125"/>
      <c r="V255" s="125"/>
      <c r="W255" s="329"/>
      <c r="X255" s="125"/>
      <c r="Y255" s="329"/>
      <c r="Z255" s="125"/>
      <c r="AA255" s="329"/>
      <c r="AB255" s="125"/>
      <c r="AC255" s="126"/>
      <c r="AD255" s="125"/>
      <c r="AE255" s="125"/>
      <c r="AF255" s="125"/>
      <c r="AG255" s="125"/>
      <c r="AH255" s="125"/>
      <c r="AI255" s="125"/>
      <c r="AJ255" s="125"/>
    </row>
    <row r="256" spans="1:36" ht="12.75" customHeight="1">
      <c r="A256" s="46" t="s">
        <v>1080</v>
      </c>
      <c r="B256" s="47">
        <v>943</v>
      </c>
      <c r="C256" s="297" t="s">
        <v>410</v>
      </c>
      <c r="D256" s="298">
        <v>883</v>
      </c>
      <c r="E256" s="216">
        <v>26646</v>
      </c>
      <c r="F256" s="216">
        <v>21268</v>
      </c>
      <c r="G256" s="216">
        <v>30661</v>
      </c>
      <c r="H256" s="216">
        <v>33430</v>
      </c>
      <c r="I256" s="216">
        <v>23717</v>
      </c>
      <c r="J256" s="216">
        <v>28458</v>
      </c>
      <c r="K256" s="216">
        <v>31403</v>
      </c>
      <c r="L256" s="254"/>
      <c r="M256" s="254"/>
      <c r="N256" s="254"/>
      <c r="O256" s="254"/>
      <c r="P256" s="284"/>
      <c r="Q256" s="307">
        <f>SUM(E256:P256)</f>
        <v>195583</v>
      </c>
      <c r="R256" s="460">
        <f>AVERAGE(E256:P256)</f>
        <v>27940.428571428602</v>
      </c>
      <c r="S256" s="309">
        <f>+R256</f>
        <v>27940.428571428602</v>
      </c>
      <c r="T256" s="125"/>
      <c r="U256" s="125"/>
      <c r="V256" s="125"/>
      <c r="W256" s="329"/>
      <c r="X256" s="125"/>
      <c r="Y256" s="329"/>
      <c r="Z256" s="125"/>
      <c r="AA256" s="329"/>
      <c r="AB256" s="125"/>
      <c r="AC256" s="475">
        <f>SUM(E256:K256)</f>
        <v>195583</v>
      </c>
      <c r="AD256" s="125"/>
      <c r="AE256" s="125"/>
      <c r="AF256" s="125"/>
      <c r="AG256" s="125"/>
      <c r="AH256" s="125"/>
      <c r="AI256" s="125"/>
      <c r="AJ256" s="125"/>
    </row>
    <row r="257" spans="1:36" ht="12.75" customHeight="1">
      <c r="A257" s="46" t="s">
        <v>1670</v>
      </c>
      <c r="B257" s="47"/>
      <c r="C257" s="151" t="s">
        <v>1081</v>
      </c>
      <c r="D257" s="299"/>
      <c r="E257" s="127" t="s">
        <v>372</v>
      </c>
      <c r="F257" s="127" t="s">
        <v>372</v>
      </c>
      <c r="G257" s="127" t="s">
        <v>372</v>
      </c>
      <c r="H257" s="127" t="s">
        <v>372</v>
      </c>
      <c r="I257" s="127" t="s">
        <v>372</v>
      </c>
      <c r="J257" s="127" t="s">
        <v>372</v>
      </c>
      <c r="K257" s="127" t="s">
        <v>372</v>
      </c>
      <c r="L257" s="60"/>
      <c r="M257" s="60"/>
      <c r="N257" s="60"/>
      <c r="O257" s="62"/>
      <c r="P257" s="62"/>
      <c r="Q257" s="35">
        <f>SUM(E257:P257)</f>
        <v>0</v>
      </c>
      <c r="R257" s="283">
        <f>+Q257/12</f>
        <v>0</v>
      </c>
      <c r="S257" s="125"/>
      <c r="T257" s="309">
        <f>+R257</f>
        <v>0</v>
      </c>
      <c r="U257" s="221">
        <f>+Q257</f>
        <v>0</v>
      </c>
      <c r="V257" s="329" t="s">
        <v>372</v>
      </c>
      <c r="W257" s="329" t="s">
        <v>372</v>
      </c>
      <c r="X257" s="329" t="s">
        <v>372</v>
      </c>
      <c r="Y257" s="329" t="s">
        <v>372</v>
      </c>
      <c r="Z257" s="329" t="s">
        <v>372</v>
      </c>
      <c r="AA257" s="329" t="s">
        <v>372</v>
      </c>
      <c r="AB257" s="125"/>
      <c r="AC257" s="475">
        <f>SUM(E257:K257)</f>
        <v>0</v>
      </c>
      <c r="AD257" s="125"/>
      <c r="AE257" s="125"/>
      <c r="AF257" s="125"/>
      <c r="AG257" s="125"/>
      <c r="AH257" s="125"/>
      <c r="AI257" s="125"/>
      <c r="AJ257" s="125"/>
    </row>
    <row r="258" spans="1:36" ht="12.75" customHeight="1">
      <c r="A258" s="46" t="s">
        <v>1671</v>
      </c>
      <c r="B258" s="47"/>
      <c r="C258" s="151" t="s">
        <v>1082</v>
      </c>
      <c r="D258" s="299"/>
      <c r="E258" s="118">
        <f t="shared" ref="E258:Q258" si="28">E256/$D$256</f>
        <v>30.176670441676102</v>
      </c>
      <c r="F258" s="118">
        <f t="shared" si="28"/>
        <v>24.0860702151755</v>
      </c>
      <c r="G258" s="118">
        <f t="shared" si="28"/>
        <v>34.723669309173303</v>
      </c>
      <c r="H258" s="118">
        <f t="shared" si="28"/>
        <v>37.859569648924101</v>
      </c>
      <c r="I258" s="118">
        <f t="shared" si="28"/>
        <v>26.859569648924101</v>
      </c>
      <c r="J258" s="118">
        <f t="shared" si="28"/>
        <v>32.228765571913897</v>
      </c>
      <c r="K258" s="118">
        <f t="shared" si="28"/>
        <v>35.563986409965999</v>
      </c>
      <c r="L258" s="118">
        <f t="shared" si="28"/>
        <v>0</v>
      </c>
      <c r="M258" s="118">
        <f t="shared" si="28"/>
        <v>0</v>
      </c>
      <c r="N258" s="118">
        <f t="shared" si="28"/>
        <v>0</v>
      </c>
      <c r="O258" s="118">
        <f t="shared" si="28"/>
        <v>0</v>
      </c>
      <c r="P258" s="118">
        <f t="shared" si="28"/>
        <v>0</v>
      </c>
      <c r="Q258" s="35">
        <f t="shared" si="28"/>
        <v>221.498301245753</v>
      </c>
      <c r="R258" s="308">
        <f>+R256/D256</f>
        <v>31.642614463678999</v>
      </c>
      <c r="S258" s="125"/>
      <c r="T258" s="125"/>
      <c r="U258" s="125"/>
      <c r="V258" s="125"/>
      <c r="W258" s="329"/>
      <c r="X258" s="125"/>
      <c r="Y258" s="329"/>
      <c r="Z258" s="125"/>
      <c r="AA258" s="329"/>
      <c r="AB258" s="125"/>
      <c r="AC258" s="475">
        <f>SUM(E258:K258)</f>
        <v>221.498301245753</v>
      </c>
      <c r="AD258" s="125"/>
      <c r="AE258" s="125"/>
      <c r="AF258" s="125"/>
      <c r="AG258" s="125"/>
      <c r="AH258" s="125"/>
      <c r="AI258" s="125"/>
      <c r="AJ258" s="125"/>
    </row>
    <row r="259" spans="1:36" ht="12.75" customHeight="1">
      <c r="A259" s="46" t="s">
        <v>1672</v>
      </c>
      <c r="B259" s="47"/>
      <c r="C259" s="151" t="s">
        <v>1673</v>
      </c>
      <c r="D259" s="299"/>
      <c r="E259" s="62"/>
      <c r="F259" s="62"/>
      <c r="G259" s="62"/>
      <c r="H259" s="252"/>
      <c r="I259" s="252"/>
      <c r="J259" s="252"/>
      <c r="K259" s="62"/>
      <c r="L259" s="62"/>
      <c r="M259" s="62"/>
      <c r="N259" s="62"/>
      <c r="O259" s="62"/>
      <c r="P259" s="62"/>
      <c r="Q259" s="148"/>
      <c r="R259" s="310"/>
      <c r="S259" s="125"/>
      <c r="T259" s="125"/>
      <c r="U259" s="125"/>
      <c r="V259" s="125"/>
      <c r="W259" s="329"/>
      <c r="X259" s="125"/>
      <c r="Y259" s="329"/>
      <c r="Z259" s="125"/>
      <c r="AA259" s="329"/>
      <c r="AB259" s="125"/>
      <c r="AC259" s="126"/>
      <c r="AD259" s="125"/>
      <c r="AE259" s="125"/>
      <c r="AF259" s="125"/>
      <c r="AG259" s="125"/>
      <c r="AH259" s="125"/>
      <c r="AI259" s="125"/>
      <c r="AJ259" s="125"/>
    </row>
    <row r="260" spans="1:36" ht="12.75" customHeight="1">
      <c r="A260" s="46"/>
      <c r="B260" s="47"/>
      <c r="C260" s="151" t="s">
        <v>1084</v>
      </c>
      <c r="D260" s="299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148"/>
      <c r="R260" s="310"/>
      <c r="S260" s="125"/>
      <c r="T260" s="125"/>
      <c r="U260" s="125"/>
      <c r="V260" s="125"/>
      <c r="W260" s="329"/>
      <c r="X260" s="125"/>
      <c r="Y260" s="329"/>
      <c r="Z260" s="125"/>
      <c r="AA260" s="329"/>
      <c r="AB260" s="125"/>
      <c r="AC260" s="126"/>
      <c r="AD260" s="125"/>
      <c r="AE260" s="125"/>
      <c r="AF260" s="125"/>
      <c r="AG260" s="125"/>
      <c r="AH260" s="125"/>
      <c r="AI260" s="125"/>
      <c r="AJ260" s="125"/>
    </row>
    <row r="261" spans="1:36" ht="27.75" customHeight="1">
      <c r="A261" s="46"/>
      <c r="B261" s="47"/>
      <c r="C261" s="314" t="s">
        <v>1085</v>
      </c>
      <c r="D261" s="299"/>
      <c r="E261" s="289"/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84"/>
      <c r="Q261" s="305"/>
      <c r="R261" s="306"/>
      <c r="S261" s="125"/>
      <c r="T261" s="125"/>
      <c r="U261" s="125"/>
      <c r="V261" s="125"/>
      <c r="W261" s="329"/>
      <c r="X261" s="125"/>
      <c r="Y261" s="329"/>
      <c r="Z261" s="125"/>
      <c r="AA261" s="329"/>
      <c r="AB261" s="125"/>
      <c r="AC261" s="126"/>
      <c r="AD261" s="125"/>
      <c r="AE261" s="125"/>
      <c r="AF261" s="125"/>
      <c r="AG261" s="125"/>
      <c r="AH261" s="125"/>
      <c r="AI261" s="125"/>
      <c r="AJ261" s="125"/>
    </row>
    <row r="262" spans="1:36" ht="12.75" customHeight="1">
      <c r="A262" s="42" t="s">
        <v>1086</v>
      </c>
      <c r="B262" s="43">
        <v>425</v>
      </c>
      <c r="C262" s="285" t="s">
        <v>1087</v>
      </c>
      <c r="D262" s="29">
        <v>930</v>
      </c>
      <c r="E262" s="200">
        <v>11416.19</v>
      </c>
      <c r="F262" s="260">
        <v>15400.43</v>
      </c>
      <c r="G262" s="288">
        <v>20546.95</v>
      </c>
      <c r="H262" s="288">
        <v>18122.34</v>
      </c>
      <c r="I262" s="288">
        <v>20635.759999999998</v>
      </c>
      <c r="J262" s="288">
        <v>21360.54</v>
      </c>
      <c r="K262" s="288"/>
      <c r="L262" s="288"/>
      <c r="M262" s="288"/>
      <c r="N262" s="288"/>
      <c r="O262" s="288"/>
      <c r="P262" s="288"/>
      <c r="Q262" s="492">
        <f>SUM(E262:P262)</f>
        <v>107482.21</v>
      </c>
      <c r="R262" s="460">
        <f>AVERAGE(E262:P262)</f>
        <v>17913.7016666667</v>
      </c>
      <c r="S262" s="309">
        <f>+R262</f>
        <v>17913.7016666667</v>
      </c>
      <c r="T262" s="125"/>
      <c r="U262" s="125"/>
      <c r="V262" s="125"/>
      <c r="W262" s="329"/>
      <c r="X262" s="125"/>
      <c r="Y262" s="329"/>
      <c r="Z262" s="125"/>
      <c r="AA262" s="329"/>
      <c r="AB262" s="125"/>
      <c r="AC262" s="126"/>
      <c r="AD262" s="125"/>
      <c r="AE262" s="125"/>
      <c r="AF262" s="125"/>
      <c r="AG262" s="125"/>
      <c r="AH262" s="125"/>
      <c r="AI262" s="125"/>
      <c r="AJ262" s="125"/>
    </row>
    <row r="263" spans="1:36" ht="12.75" customHeight="1">
      <c r="A263" s="46"/>
      <c r="B263" s="47"/>
      <c r="C263" s="33" t="s">
        <v>1088</v>
      </c>
      <c r="D263" s="34"/>
      <c r="E263" s="90" t="s">
        <v>372</v>
      </c>
      <c r="F263" s="60" t="s">
        <v>372</v>
      </c>
      <c r="G263" s="90" t="s">
        <v>372</v>
      </c>
      <c r="H263" s="113" t="s">
        <v>372</v>
      </c>
      <c r="I263" s="113" t="s">
        <v>372</v>
      </c>
      <c r="J263" s="113" t="s">
        <v>372</v>
      </c>
      <c r="K263" s="113"/>
      <c r="L263" s="113"/>
      <c r="M263" s="113"/>
      <c r="N263" s="113"/>
      <c r="O263" s="113"/>
      <c r="P263" s="113"/>
      <c r="Q263" s="35">
        <f>SUM(E263:P263)</f>
        <v>0</v>
      </c>
      <c r="R263" s="283">
        <f>+Q263/12</f>
        <v>0</v>
      </c>
      <c r="S263" s="125"/>
      <c r="T263" s="309">
        <f>+R263</f>
        <v>0</v>
      </c>
      <c r="U263" s="221">
        <f>+Q263</f>
        <v>0</v>
      </c>
      <c r="V263" s="329" t="s">
        <v>372</v>
      </c>
      <c r="W263" s="329" t="s">
        <v>372</v>
      </c>
      <c r="X263" s="329" t="s">
        <v>372</v>
      </c>
      <c r="Y263" s="329" t="s">
        <v>372</v>
      </c>
      <c r="Z263" s="329" t="s">
        <v>372</v>
      </c>
      <c r="AA263" s="329" t="s">
        <v>372</v>
      </c>
      <c r="AB263" s="125"/>
      <c r="AC263" s="126"/>
      <c r="AD263" s="125"/>
      <c r="AE263" s="125"/>
      <c r="AF263" s="125"/>
      <c r="AG263" s="125"/>
      <c r="AH263" s="125"/>
      <c r="AI263" s="125"/>
      <c r="AJ263" s="125"/>
    </row>
    <row r="264" spans="1:36" ht="12.75" customHeight="1">
      <c r="A264" s="46"/>
      <c r="B264" s="47"/>
      <c r="C264" s="36" t="s">
        <v>1068</v>
      </c>
      <c r="D264" s="34"/>
      <c r="E264" s="214">
        <f t="shared" ref="E264:Q264" si="29">E262/$D$262</f>
        <v>12.275473118279599</v>
      </c>
      <c r="F264" s="224">
        <f t="shared" si="29"/>
        <v>16.5596021505376</v>
      </c>
      <c r="G264" s="118">
        <f t="shared" si="29"/>
        <v>22.0934946236559</v>
      </c>
      <c r="H264" s="118">
        <f t="shared" si="29"/>
        <v>19.486387096774202</v>
      </c>
      <c r="I264" s="118">
        <f t="shared" si="29"/>
        <v>22.188989247311799</v>
      </c>
      <c r="J264" s="118">
        <f t="shared" si="29"/>
        <v>22.9683225806452</v>
      </c>
      <c r="K264" s="118">
        <f t="shared" si="29"/>
        <v>0</v>
      </c>
      <c r="L264" s="118">
        <f t="shared" si="29"/>
        <v>0</v>
      </c>
      <c r="M264" s="110">
        <f t="shared" si="29"/>
        <v>0</v>
      </c>
      <c r="N264" s="110">
        <f t="shared" si="29"/>
        <v>0</v>
      </c>
      <c r="O264" s="110">
        <f t="shared" si="29"/>
        <v>0</v>
      </c>
      <c r="P264" s="110">
        <f t="shared" si="29"/>
        <v>0</v>
      </c>
      <c r="Q264" s="35">
        <f t="shared" si="29"/>
        <v>115.57226881720401</v>
      </c>
      <c r="R264" s="308">
        <f>+R262/D262</f>
        <v>19.262044802867401</v>
      </c>
      <c r="S264" s="125"/>
      <c r="T264" s="125"/>
      <c r="U264" s="125"/>
      <c r="V264" s="125"/>
      <c r="W264" s="329"/>
      <c r="X264" s="125"/>
      <c r="Y264" s="329"/>
      <c r="Z264" s="125"/>
      <c r="AA264" s="329"/>
      <c r="AB264" s="125"/>
      <c r="AC264" s="126"/>
      <c r="AD264" s="125"/>
      <c r="AE264" s="125"/>
      <c r="AF264" s="125"/>
      <c r="AG264" s="125"/>
      <c r="AH264" s="125"/>
      <c r="AI264" s="125"/>
      <c r="AJ264" s="125"/>
    </row>
    <row r="265" spans="1:36" ht="12.75" customHeight="1">
      <c r="A265" s="315"/>
      <c r="B265" s="47"/>
      <c r="C265" s="36" t="s">
        <v>1089</v>
      </c>
      <c r="D265" s="34"/>
      <c r="E265" s="65"/>
      <c r="F265" s="63"/>
      <c r="G265" s="62"/>
      <c r="H265" s="62"/>
      <c r="I265" s="62"/>
      <c r="J265" s="63"/>
      <c r="K265" s="63"/>
      <c r="L265" s="63"/>
      <c r="M265" s="63"/>
      <c r="N265" s="254"/>
      <c r="O265" s="254"/>
      <c r="P265" s="254"/>
      <c r="Q265" s="326"/>
      <c r="R265" s="466"/>
      <c r="S265" s="125"/>
      <c r="T265" s="125"/>
      <c r="U265" s="125"/>
      <c r="V265" s="125"/>
      <c r="W265" s="329"/>
      <c r="X265" s="125"/>
      <c r="Y265" s="329"/>
      <c r="Z265" s="125"/>
      <c r="AA265" s="329"/>
      <c r="AB265" s="125"/>
      <c r="AC265" s="126"/>
      <c r="AD265" s="125"/>
      <c r="AE265" s="125"/>
      <c r="AF265" s="125"/>
      <c r="AG265" s="125"/>
      <c r="AH265" s="125"/>
      <c r="AI265" s="125"/>
      <c r="AJ265" s="125"/>
    </row>
    <row r="266" spans="1:36" ht="12.75" hidden="1" customHeight="1">
      <c r="A266" s="31" t="s">
        <v>895</v>
      </c>
      <c r="B266" s="32">
        <v>657</v>
      </c>
      <c r="C266" s="408" t="s">
        <v>1090</v>
      </c>
      <c r="D266" s="495">
        <v>1245</v>
      </c>
      <c r="E266" s="277"/>
      <c r="F266" s="277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148">
        <f>SUM(E266:P266)</f>
        <v>0</v>
      </c>
      <c r="R266" s="308">
        <v>0</v>
      </c>
      <c r="S266" s="309">
        <f>+R266</f>
        <v>0</v>
      </c>
      <c r="T266" s="125"/>
      <c r="U266" s="125"/>
      <c r="V266" s="125"/>
      <c r="W266" s="329"/>
      <c r="X266" s="125"/>
      <c r="Y266" s="329"/>
      <c r="Z266" s="125"/>
      <c r="AA266" s="329"/>
      <c r="AB266" s="125"/>
      <c r="AC266" s="126"/>
      <c r="AD266" s="125"/>
      <c r="AE266" s="125"/>
      <c r="AF266" s="125"/>
      <c r="AG266" s="125"/>
      <c r="AH266" s="125"/>
      <c r="AI266" s="125"/>
      <c r="AJ266" s="125"/>
    </row>
    <row r="267" spans="1:36" ht="12.75" hidden="1" customHeight="1">
      <c r="A267" s="31"/>
      <c r="B267" s="32"/>
      <c r="C267" s="36" t="s">
        <v>1091</v>
      </c>
      <c r="D267" s="34"/>
      <c r="E267" s="277"/>
      <c r="F267" s="277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148">
        <f>SUM(E267:P267)</f>
        <v>0</v>
      </c>
      <c r="R267" s="310">
        <f>Q3071</f>
        <v>0</v>
      </c>
      <c r="S267" s="125"/>
      <c r="T267" s="309">
        <f>+R267</f>
        <v>0</v>
      </c>
      <c r="U267" s="125"/>
      <c r="V267" s="125"/>
      <c r="W267" s="329"/>
      <c r="X267" s="125"/>
      <c r="Y267" s="329"/>
      <c r="Z267" s="125"/>
      <c r="AA267" s="329"/>
      <c r="AB267" s="125"/>
      <c r="AC267" s="126"/>
      <c r="AD267" s="125"/>
      <c r="AE267" s="125"/>
      <c r="AF267" s="125"/>
      <c r="AG267" s="125"/>
      <c r="AH267" s="125"/>
      <c r="AI267" s="125"/>
      <c r="AJ267" s="125"/>
    </row>
    <row r="268" spans="1:36" ht="12.75" hidden="1" customHeight="1">
      <c r="A268" s="31"/>
      <c r="B268" s="32"/>
      <c r="C268" s="36" t="s">
        <v>1092</v>
      </c>
      <c r="D268" s="34"/>
      <c r="E268" s="118">
        <f>E266/$D$266</f>
        <v>0</v>
      </c>
      <c r="F268" s="118">
        <f>F266/$D$266</f>
        <v>0</v>
      </c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35">
        <f>Q266/$D$266</f>
        <v>0</v>
      </c>
      <c r="R268" s="308">
        <f>+R266/D266</f>
        <v>0</v>
      </c>
      <c r="S268" s="125"/>
      <c r="T268" s="125"/>
      <c r="U268" s="125"/>
      <c r="V268" s="125"/>
      <c r="W268" s="329"/>
      <c r="X268" s="125"/>
      <c r="Y268" s="329"/>
      <c r="Z268" s="125"/>
      <c r="AA268" s="329"/>
      <c r="AB268" s="125"/>
      <c r="AC268" s="126"/>
      <c r="AD268" s="125"/>
      <c r="AE268" s="125"/>
      <c r="AF268" s="125"/>
      <c r="AG268" s="125"/>
      <c r="AH268" s="125"/>
      <c r="AI268" s="125"/>
      <c r="AJ268" s="125"/>
    </row>
    <row r="269" spans="1:36" ht="12.75" hidden="1" customHeight="1">
      <c r="A269" s="31"/>
      <c r="B269" s="32"/>
      <c r="C269" s="36" t="s">
        <v>1093</v>
      </c>
      <c r="D269" s="34"/>
      <c r="E269" s="277"/>
      <c r="F269" s="277"/>
      <c r="G269" s="277"/>
      <c r="H269" s="277"/>
      <c r="I269" s="277"/>
      <c r="J269" s="277"/>
      <c r="K269" s="277"/>
      <c r="L269" s="277"/>
      <c r="M269" s="277"/>
      <c r="N269" s="277"/>
      <c r="O269" s="277"/>
      <c r="P269" s="277"/>
      <c r="Q269" s="148"/>
      <c r="R269" s="310"/>
      <c r="S269" s="125"/>
      <c r="T269" s="125"/>
      <c r="U269" s="125"/>
      <c r="V269" s="125"/>
      <c r="W269" s="329"/>
      <c r="X269" s="125"/>
      <c r="Y269" s="329"/>
      <c r="Z269" s="125"/>
      <c r="AA269" s="329"/>
      <c r="AB269" s="125"/>
      <c r="AC269" s="126"/>
      <c r="AD269" s="125"/>
      <c r="AE269" s="125"/>
      <c r="AF269" s="125"/>
      <c r="AG269" s="125"/>
      <c r="AH269" s="125"/>
      <c r="AI269" s="125"/>
      <c r="AJ269" s="125"/>
    </row>
    <row r="270" spans="1:36" ht="12.75" hidden="1" customHeight="1">
      <c r="A270" s="31"/>
      <c r="B270" s="32"/>
      <c r="C270" s="36" t="s">
        <v>1094</v>
      </c>
      <c r="D270" s="34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506"/>
      <c r="R270" s="507"/>
      <c r="S270" s="125"/>
      <c r="T270" s="125"/>
      <c r="U270" s="125"/>
      <c r="V270" s="125"/>
      <c r="W270" s="329"/>
      <c r="X270" s="125"/>
      <c r="Y270" s="329"/>
      <c r="Z270" s="125"/>
      <c r="AA270" s="329"/>
      <c r="AB270" s="125"/>
      <c r="AC270" s="126"/>
      <c r="AD270" s="125"/>
      <c r="AE270" s="125"/>
      <c r="AF270" s="125"/>
      <c r="AG270" s="125"/>
      <c r="AH270" s="125"/>
      <c r="AI270" s="125"/>
      <c r="AJ270" s="125"/>
    </row>
    <row r="271" spans="1:36" ht="12.75" hidden="1" customHeight="1">
      <c r="A271" s="31"/>
      <c r="B271" s="32"/>
      <c r="C271" s="33" t="s">
        <v>1095</v>
      </c>
      <c r="D271" s="34"/>
      <c r="E271" s="277"/>
      <c r="F271" s="277"/>
      <c r="G271" s="277"/>
      <c r="H271" s="277"/>
      <c r="I271" s="277"/>
      <c r="J271" s="277"/>
      <c r="K271" s="277"/>
      <c r="L271" s="277"/>
      <c r="M271" s="277"/>
      <c r="N271" s="277"/>
      <c r="O271" s="277"/>
      <c r="P271" s="277"/>
      <c r="Q271" s="506"/>
      <c r="R271" s="507"/>
      <c r="S271" s="125"/>
      <c r="T271" s="125"/>
      <c r="U271" s="125"/>
      <c r="V271" s="125"/>
      <c r="W271" s="329"/>
      <c r="X271" s="125"/>
      <c r="Y271" s="329"/>
      <c r="Z271" s="125"/>
      <c r="AA271" s="329"/>
      <c r="AB271" s="125"/>
      <c r="AC271" s="126"/>
      <c r="AD271" s="125"/>
      <c r="AE271" s="125"/>
      <c r="AF271" s="125"/>
      <c r="AG271" s="125"/>
      <c r="AH271" s="125"/>
      <c r="AI271" s="125"/>
      <c r="AJ271" s="125"/>
    </row>
    <row r="272" spans="1:36" ht="12.75" customHeight="1">
      <c r="A272" s="31"/>
      <c r="B272" s="32"/>
      <c r="C272" s="36" t="s">
        <v>1096</v>
      </c>
      <c r="D272" s="34"/>
      <c r="E272" s="277"/>
      <c r="F272" s="277"/>
      <c r="G272" s="277"/>
      <c r="H272" s="277"/>
      <c r="I272" s="277"/>
      <c r="J272" s="277"/>
      <c r="K272" s="277"/>
      <c r="L272" s="277"/>
      <c r="M272" s="277"/>
      <c r="N272" s="277"/>
      <c r="O272" s="277"/>
      <c r="P272" s="277"/>
      <c r="Q272" s="506"/>
      <c r="R272" s="507"/>
      <c r="S272" s="125"/>
      <c r="T272" s="125"/>
      <c r="U272" s="125"/>
      <c r="V272" s="125"/>
      <c r="W272" s="329"/>
      <c r="X272" s="125"/>
      <c r="Y272" s="329"/>
      <c r="Z272" s="125"/>
      <c r="AA272" s="329"/>
      <c r="AB272" s="125"/>
      <c r="AC272" s="126"/>
      <c r="AD272" s="125"/>
      <c r="AE272" s="125"/>
      <c r="AF272" s="125"/>
      <c r="AG272" s="125"/>
      <c r="AH272" s="125"/>
      <c r="AI272" s="125"/>
      <c r="AJ272" s="125"/>
    </row>
    <row r="273" spans="1:36" ht="12.75" customHeight="1">
      <c r="A273" s="46"/>
      <c r="B273" s="47"/>
      <c r="C273" s="36" t="s">
        <v>1097</v>
      </c>
      <c r="D273" s="34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77"/>
      <c r="P273" s="277"/>
      <c r="Q273" s="506"/>
      <c r="R273" s="507"/>
      <c r="S273" s="125"/>
      <c r="T273" s="125"/>
      <c r="U273" s="125"/>
      <c r="V273" s="125"/>
      <c r="W273" s="329"/>
      <c r="X273" s="125"/>
      <c r="Y273" s="329"/>
      <c r="Z273" s="125"/>
      <c r="AA273" s="329"/>
      <c r="AB273" s="125"/>
      <c r="AC273" s="126"/>
      <c r="AD273" s="125"/>
      <c r="AE273" s="125"/>
      <c r="AF273" s="125"/>
      <c r="AG273" s="125"/>
      <c r="AH273" s="125"/>
      <c r="AI273" s="125"/>
      <c r="AJ273" s="125"/>
    </row>
    <row r="274" spans="1:36" ht="12.75" customHeight="1">
      <c r="A274" s="46"/>
      <c r="B274" s="47"/>
      <c r="C274" s="36" t="s">
        <v>1098</v>
      </c>
      <c r="D274" s="34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77"/>
      <c r="P274" s="277"/>
      <c r="Q274" s="506"/>
      <c r="R274" s="507"/>
      <c r="S274" s="125"/>
      <c r="T274" s="125"/>
      <c r="U274" s="125"/>
      <c r="V274" s="125"/>
      <c r="W274" s="329"/>
      <c r="X274" s="125"/>
      <c r="Y274" s="329"/>
      <c r="Z274" s="125"/>
      <c r="AA274" s="329"/>
      <c r="AB274" s="125"/>
      <c r="AC274" s="126"/>
      <c r="AD274" s="125"/>
      <c r="AE274" s="125"/>
      <c r="AF274" s="125"/>
      <c r="AG274" s="125"/>
      <c r="AH274" s="125"/>
      <c r="AI274" s="125"/>
      <c r="AJ274" s="125"/>
    </row>
    <row r="275" spans="1:36" ht="12.75" customHeight="1">
      <c r="A275" s="46"/>
      <c r="B275" s="47"/>
      <c r="C275" s="36" t="s">
        <v>1099</v>
      </c>
      <c r="D275" s="34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277"/>
      <c r="P275" s="277"/>
      <c r="Q275" s="506"/>
      <c r="R275" s="507"/>
      <c r="S275" s="125"/>
      <c r="T275" s="125"/>
      <c r="U275" s="125"/>
      <c r="V275" s="125"/>
      <c r="W275" s="329"/>
      <c r="X275" s="125"/>
      <c r="Y275" s="329"/>
      <c r="Z275" s="125"/>
      <c r="AA275" s="329"/>
      <c r="AB275" s="125"/>
      <c r="AC275" s="126"/>
      <c r="AD275" s="125"/>
      <c r="AE275" s="125"/>
      <c r="AF275" s="125"/>
      <c r="AG275" s="125"/>
      <c r="AH275" s="125"/>
      <c r="AI275" s="125"/>
      <c r="AJ275" s="125"/>
    </row>
    <row r="276" spans="1:36" ht="12.75" customHeight="1">
      <c r="A276" s="46"/>
      <c r="B276" s="47"/>
      <c r="C276" s="36" t="s">
        <v>1100</v>
      </c>
      <c r="D276" s="34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277"/>
      <c r="P276" s="277"/>
      <c r="Q276" s="506"/>
      <c r="R276" s="507"/>
      <c r="S276" s="125"/>
      <c r="T276" s="125"/>
      <c r="U276" s="125"/>
      <c r="V276" s="125"/>
      <c r="W276" s="329"/>
      <c r="X276" s="125"/>
      <c r="Y276" s="329"/>
      <c r="Z276" s="125"/>
      <c r="AA276" s="329"/>
      <c r="AB276" s="125"/>
      <c r="AC276" s="126"/>
      <c r="AD276" s="125"/>
      <c r="AE276" s="125"/>
      <c r="AF276" s="125"/>
      <c r="AG276" s="125"/>
      <c r="AH276" s="125"/>
      <c r="AI276" s="125"/>
      <c r="AJ276" s="125"/>
    </row>
    <row r="277" spans="1:36" ht="12.75" customHeight="1">
      <c r="A277" s="46"/>
      <c r="B277" s="47"/>
      <c r="C277" s="36" t="s">
        <v>1101</v>
      </c>
      <c r="D277" s="34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277"/>
      <c r="P277" s="277"/>
      <c r="Q277" s="506"/>
      <c r="R277" s="507"/>
      <c r="S277" s="125"/>
      <c r="T277" s="125"/>
      <c r="U277" s="125"/>
      <c r="V277" s="125"/>
      <c r="W277" s="329"/>
      <c r="X277" s="125"/>
      <c r="Y277" s="329"/>
      <c r="Z277" s="125"/>
      <c r="AA277" s="329"/>
      <c r="AB277" s="125"/>
      <c r="AC277" s="126"/>
      <c r="AD277" s="125"/>
      <c r="AE277" s="125"/>
      <c r="AF277" s="125"/>
      <c r="AG277" s="125"/>
      <c r="AH277" s="125"/>
      <c r="AI277" s="125"/>
      <c r="AJ277" s="125"/>
    </row>
    <row r="278" spans="1:36" ht="12.75" customHeight="1">
      <c r="A278" s="52"/>
      <c r="B278" s="53"/>
      <c r="C278" s="222"/>
      <c r="D278" s="40"/>
      <c r="E278" s="496"/>
      <c r="F278" s="496"/>
      <c r="G278" s="496"/>
      <c r="H278" s="496"/>
      <c r="I278" s="496"/>
      <c r="J278" s="496"/>
      <c r="K278" s="496"/>
      <c r="L278" s="496"/>
      <c r="M278" s="496"/>
      <c r="N278" s="496"/>
      <c r="O278" s="496"/>
      <c r="P278" s="496"/>
      <c r="Q278" s="508"/>
      <c r="R278" s="509"/>
      <c r="S278" s="125"/>
      <c r="T278" s="125"/>
      <c r="U278" s="125"/>
      <c r="V278" s="125"/>
      <c r="W278" s="329"/>
      <c r="X278" s="125"/>
      <c r="Y278" s="329"/>
      <c r="Z278" s="125"/>
      <c r="AA278" s="329"/>
      <c r="AB278" s="125"/>
      <c r="AC278" s="126"/>
      <c r="AD278" s="125"/>
      <c r="AE278" s="125"/>
      <c r="AF278" s="125"/>
      <c r="AG278" s="125"/>
      <c r="AH278" s="125"/>
      <c r="AI278" s="125"/>
      <c r="AJ278" s="125"/>
    </row>
    <row r="279" spans="1:36" ht="12.75" customHeight="1">
      <c r="A279" s="46" t="s">
        <v>1102</v>
      </c>
      <c r="B279" s="89">
        <v>113</v>
      </c>
      <c r="C279" s="497" t="s">
        <v>1103</v>
      </c>
      <c r="D279" s="58">
        <v>1076</v>
      </c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280">
        <f>SUM(E279:P279)</f>
        <v>0</v>
      </c>
      <c r="R279" s="460" t="e">
        <f>AVERAGE(E279:P279)</f>
        <v>#DIV/0!</v>
      </c>
      <c r="S279" s="309" t="e">
        <f>+R279</f>
        <v>#DIV/0!</v>
      </c>
      <c r="T279" s="125"/>
      <c r="U279" s="125"/>
      <c r="V279" s="125"/>
      <c r="W279" s="329"/>
      <c r="X279" s="125"/>
      <c r="Y279" s="329"/>
      <c r="Z279" s="125"/>
      <c r="AA279" s="329"/>
      <c r="AB279" s="125"/>
      <c r="AC279" s="126"/>
      <c r="AD279" s="125"/>
      <c r="AE279" s="125"/>
      <c r="AF279" s="125"/>
      <c r="AG279" s="125"/>
      <c r="AH279" s="125"/>
      <c r="AI279" s="125"/>
      <c r="AJ279" s="125"/>
    </row>
    <row r="280" spans="1:36" ht="12.75" customHeight="1">
      <c r="A280" s="46"/>
      <c r="B280" s="89"/>
      <c r="C280" s="192" t="s">
        <v>1104</v>
      </c>
      <c r="D280" s="32"/>
      <c r="E280" s="35"/>
      <c r="F280" s="3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280">
        <f>SUM(E280:P280)</f>
        <v>0</v>
      </c>
      <c r="R280" s="308">
        <f>+Q280/12</f>
        <v>0</v>
      </c>
      <c r="S280" s="309"/>
      <c r="T280" s="309">
        <f>+R280</f>
        <v>0</v>
      </c>
      <c r="U280" s="221">
        <f>+Q280</f>
        <v>0</v>
      </c>
      <c r="V280" s="329" t="s">
        <v>372</v>
      </c>
      <c r="W280" s="329" t="s">
        <v>372</v>
      </c>
      <c r="X280" s="329" t="s">
        <v>372</v>
      </c>
      <c r="Y280" s="329" t="s">
        <v>372</v>
      </c>
      <c r="Z280" s="329" t="s">
        <v>372</v>
      </c>
      <c r="AA280" s="329" t="s">
        <v>372</v>
      </c>
      <c r="AB280" s="125"/>
      <c r="AC280" s="126"/>
      <c r="AD280" s="125"/>
      <c r="AE280" s="125"/>
      <c r="AF280" s="125"/>
      <c r="AG280" s="125"/>
      <c r="AH280" s="125"/>
      <c r="AI280" s="125"/>
      <c r="AJ280" s="125"/>
    </row>
    <row r="281" spans="1:36" ht="12.75" customHeight="1">
      <c r="A281" s="46"/>
      <c r="B281" s="89"/>
      <c r="C281" s="36" t="s">
        <v>1007</v>
      </c>
      <c r="D281" s="34"/>
      <c r="E281" s="118">
        <f t="shared" ref="E281:Q281" si="30">E279/$D$279</f>
        <v>0</v>
      </c>
      <c r="F281" s="214">
        <f t="shared" si="30"/>
        <v>0</v>
      </c>
      <c r="G281" s="118">
        <f t="shared" si="30"/>
        <v>0</v>
      </c>
      <c r="H281" s="214">
        <f t="shared" si="30"/>
        <v>0</v>
      </c>
      <c r="I281" s="214">
        <f t="shared" si="30"/>
        <v>0</v>
      </c>
      <c r="J281" s="214">
        <f t="shared" si="30"/>
        <v>0</v>
      </c>
      <c r="K281" s="214">
        <f t="shared" si="30"/>
        <v>0</v>
      </c>
      <c r="L281" s="214">
        <f t="shared" si="30"/>
        <v>0</v>
      </c>
      <c r="M281" s="214">
        <f t="shared" si="30"/>
        <v>0</v>
      </c>
      <c r="N281" s="214">
        <f t="shared" si="30"/>
        <v>0</v>
      </c>
      <c r="O281" s="214">
        <f t="shared" si="30"/>
        <v>0</v>
      </c>
      <c r="P281" s="214">
        <f t="shared" si="30"/>
        <v>0</v>
      </c>
      <c r="Q281" s="180">
        <f t="shared" si="30"/>
        <v>0</v>
      </c>
      <c r="R281" s="308" t="e">
        <f>+R279/D279</f>
        <v>#DIV/0!</v>
      </c>
      <c r="S281" s="125"/>
      <c r="T281" s="309"/>
      <c r="U281" s="125"/>
      <c r="V281" s="125"/>
      <c r="W281" s="329"/>
      <c r="X281" s="125"/>
      <c r="Y281" s="329"/>
      <c r="Z281" s="125"/>
      <c r="AA281" s="329"/>
      <c r="AB281" s="125"/>
      <c r="AC281" s="126"/>
      <c r="AD281" s="125"/>
      <c r="AE281" s="125"/>
      <c r="AF281" s="125"/>
      <c r="AG281" s="125"/>
      <c r="AH281" s="125"/>
      <c r="AI281" s="125"/>
      <c r="AJ281" s="125"/>
    </row>
    <row r="282" spans="1:36" ht="12.75" customHeight="1">
      <c r="A282" s="46"/>
      <c r="B282" s="89"/>
      <c r="C282" s="36" t="s">
        <v>1105</v>
      </c>
      <c r="D282" s="34"/>
      <c r="E282" s="95"/>
      <c r="F282" s="95"/>
      <c r="G282" s="94"/>
      <c r="H282" s="95"/>
      <c r="I282" s="95"/>
      <c r="J282" s="95"/>
      <c r="K282" s="94"/>
      <c r="L282" s="94"/>
      <c r="M282" s="94"/>
      <c r="N282" s="95"/>
      <c r="O282" s="95"/>
      <c r="P282" s="95"/>
      <c r="Q282" s="95"/>
      <c r="R282" s="165"/>
      <c r="S282" s="125"/>
      <c r="T282" s="309"/>
      <c r="U282" s="125"/>
      <c r="V282" s="125"/>
      <c r="W282" s="329"/>
      <c r="X282" s="125"/>
      <c r="Y282" s="329"/>
      <c r="Z282" s="125"/>
      <c r="AA282" s="329"/>
      <c r="AB282" s="125"/>
      <c r="AC282" s="126"/>
      <c r="AD282" s="125"/>
      <c r="AE282" s="125"/>
      <c r="AF282" s="125"/>
      <c r="AG282" s="125"/>
      <c r="AH282" s="125"/>
      <c r="AI282" s="125"/>
      <c r="AJ282" s="125"/>
    </row>
    <row r="283" spans="1:36" ht="12.75" customHeight="1">
      <c r="A283" s="46"/>
      <c r="B283" s="89"/>
      <c r="C283" s="36" t="s">
        <v>1106</v>
      </c>
      <c r="D283" s="34"/>
      <c r="E283" s="300"/>
      <c r="F283" s="300"/>
      <c r="G283" s="498"/>
      <c r="H283" s="300"/>
      <c r="I283" s="300"/>
      <c r="J283" s="300"/>
      <c r="K283" s="300"/>
      <c r="L283" s="300"/>
      <c r="M283" s="300"/>
      <c r="N283" s="300"/>
      <c r="O283" s="300"/>
      <c r="P283" s="300"/>
      <c r="Q283" s="300"/>
      <c r="R283" s="510"/>
      <c r="S283" s="125"/>
      <c r="T283" s="309"/>
      <c r="U283" s="125"/>
      <c r="V283" s="125"/>
      <c r="W283" s="329"/>
      <c r="X283" s="125"/>
      <c r="Y283" s="329"/>
      <c r="Z283" s="125"/>
      <c r="AA283" s="329"/>
      <c r="AB283" s="125"/>
      <c r="AC283" s="126"/>
      <c r="AD283" s="125"/>
      <c r="AE283" s="125"/>
      <c r="AF283" s="125"/>
      <c r="AG283" s="125"/>
      <c r="AH283" s="125"/>
      <c r="AI283" s="125"/>
      <c r="AJ283" s="125"/>
    </row>
    <row r="284" spans="1:36" ht="12.75" customHeight="1">
      <c r="A284" s="46"/>
      <c r="B284" s="89"/>
      <c r="C284" s="36" t="s">
        <v>1007</v>
      </c>
      <c r="D284" s="34"/>
      <c r="E284" s="300"/>
      <c r="F284" s="300"/>
      <c r="G284" s="498"/>
      <c r="H284" s="300"/>
      <c r="I284" s="300"/>
      <c r="J284" s="300"/>
      <c r="K284" s="300"/>
      <c r="L284" s="300"/>
      <c r="M284" s="300"/>
      <c r="N284" s="300"/>
      <c r="O284" s="300"/>
      <c r="P284" s="300"/>
      <c r="Q284" s="300"/>
      <c r="R284" s="510"/>
      <c r="S284" s="125"/>
      <c r="T284" s="309"/>
      <c r="U284" s="125"/>
      <c r="V284" s="125"/>
      <c r="W284" s="329"/>
      <c r="X284" s="125"/>
      <c r="Y284" s="329"/>
      <c r="Z284" s="125"/>
      <c r="AA284" s="329"/>
      <c r="AB284" s="125"/>
      <c r="AC284" s="126"/>
      <c r="AD284" s="125"/>
      <c r="AE284" s="125"/>
      <c r="AF284" s="125"/>
      <c r="AG284" s="125"/>
      <c r="AH284" s="125"/>
      <c r="AI284" s="125"/>
      <c r="AJ284" s="125"/>
    </row>
    <row r="285" spans="1:36" ht="12.75" customHeight="1">
      <c r="A285" s="46"/>
      <c r="B285" s="89"/>
      <c r="C285" s="36" t="s">
        <v>1107</v>
      </c>
      <c r="D285" s="34"/>
      <c r="E285" s="300"/>
      <c r="F285" s="300"/>
      <c r="G285" s="498"/>
      <c r="H285" s="300"/>
      <c r="I285" s="300"/>
      <c r="J285" s="300"/>
      <c r="K285" s="300"/>
      <c r="L285" s="300"/>
      <c r="M285" s="300"/>
      <c r="N285" s="300"/>
      <c r="O285" s="300"/>
      <c r="P285" s="300"/>
      <c r="Q285" s="300"/>
      <c r="R285" s="510"/>
      <c r="S285" s="125"/>
      <c r="T285" s="309"/>
      <c r="U285" s="125"/>
      <c r="V285" s="125"/>
      <c r="W285" s="329"/>
      <c r="X285" s="125"/>
      <c r="Y285" s="329"/>
      <c r="Z285" s="125"/>
      <c r="AA285" s="329"/>
      <c r="AB285" s="125"/>
      <c r="AC285" s="126"/>
      <c r="AD285" s="125"/>
      <c r="AE285" s="125"/>
      <c r="AF285" s="125"/>
      <c r="AG285" s="125"/>
      <c r="AH285" s="125"/>
      <c r="AI285" s="125"/>
      <c r="AJ285" s="125"/>
    </row>
    <row r="286" spans="1:36" ht="12.75" customHeight="1">
      <c r="A286" s="46"/>
      <c r="B286" s="89"/>
      <c r="C286" s="36" t="s">
        <v>1108</v>
      </c>
      <c r="D286" s="34"/>
      <c r="E286" s="300"/>
      <c r="F286" s="300"/>
      <c r="G286" s="498"/>
      <c r="H286" s="300"/>
      <c r="I286" s="300"/>
      <c r="J286" s="300"/>
      <c r="K286" s="300"/>
      <c r="L286" s="300"/>
      <c r="M286" s="300"/>
      <c r="N286" s="300"/>
      <c r="O286" s="300"/>
      <c r="P286" s="95"/>
      <c r="Q286" s="201"/>
      <c r="R286" s="510"/>
      <c r="S286" s="125"/>
      <c r="T286" s="309"/>
      <c r="U286" s="125"/>
      <c r="V286" s="125"/>
      <c r="W286" s="329"/>
      <c r="X286" s="125"/>
      <c r="Y286" s="329"/>
      <c r="Z286" s="125"/>
      <c r="AA286" s="329"/>
      <c r="AB286" s="125"/>
      <c r="AC286" s="126"/>
      <c r="AD286" s="125"/>
      <c r="AE286" s="125"/>
      <c r="AF286" s="125"/>
      <c r="AG286" s="125"/>
      <c r="AH286" s="125"/>
      <c r="AI286" s="125"/>
      <c r="AJ286" s="125"/>
    </row>
    <row r="287" spans="1:36" ht="12.75" customHeight="1">
      <c r="A287" s="46"/>
      <c r="B287" s="89"/>
      <c r="C287" s="36" t="s">
        <v>1109</v>
      </c>
      <c r="D287" s="34"/>
      <c r="E287" s="300"/>
      <c r="F287" s="300"/>
      <c r="G287" s="498"/>
      <c r="H287" s="300"/>
      <c r="I287" s="300"/>
      <c r="J287" s="300"/>
      <c r="K287" s="300"/>
      <c r="L287" s="300"/>
      <c r="M287" s="300"/>
      <c r="N287" s="300"/>
      <c r="O287" s="300"/>
      <c r="P287" s="146"/>
      <c r="Q287" s="201"/>
      <c r="R287" s="510"/>
      <c r="S287" s="125"/>
      <c r="T287" s="309"/>
      <c r="U287" s="125"/>
      <c r="V287" s="125"/>
      <c r="W287" s="329"/>
      <c r="X287" s="125"/>
      <c r="Y287" s="329"/>
      <c r="Z287" s="125"/>
      <c r="AA287" s="329"/>
      <c r="AB287" s="125"/>
      <c r="AC287" s="126"/>
      <c r="AD287" s="125"/>
      <c r="AE287" s="125"/>
      <c r="AF287" s="125"/>
      <c r="AG287" s="125"/>
      <c r="AH287" s="125"/>
      <c r="AI287" s="125"/>
      <c r="AJ287" s="125"/>
    </row>
    <row r="288" spans="1:36" ht="12.75" customHeight="1">
      <c r="A288" s="46"/>
      <c r="B288" s="89"/>
      <c r="C288" s="36" t="s">
        <v>1110</v>
      </c>
      <c r="D288" s="34"/>
      <c r="E288" s="95"/>
      <c r="F288" s="95"/>
      <c r="G288" s="94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165"/>
      <c r="S288" s="125"/>
      <c r="T288" s="309"/>
      <c r="U288" s="125"/>
      <c r="V288" s="125"/>
      <c r="W288" s="329"/>
      <c r="X288" s="125"/>
      <c r="Y288" s="329"/>
      <c r="Z288" s="125"/>
      <c r="AA288" s="329"/>
      <c r="AB288" s="125"/>
      <c r="AC288" s="126"/>
      <c r="AD288" s="125"/>
      <c r="AE288" s="125"/>
      <c r="AF288" s="125"/>
      <c r="AG288" s="125"/>
      <c r="AH288" s="125"/>
      <c r="AI288" s="125"/>
      <c r="AJ288" s="125"/>
    </row>
    <row r="289" spans="1:36" ht="12.75" customHeight="1">
      <c r="A289" s="52"/>
      <c r="B289" s="53"/>
      <c r="C289" s="222"/>
      <c r="D289" s="40"/>
      <c r="E289" s="499"/>
      <c r="F289" s="499"/>
      <c r="G289" s="500"/>
      <c r="H289" s="499"/>
      <c r="I289" s="499"/>
      <c r="J289" s="499"/>
      <c r="K289" s="499"/>
      <c r="L289" s="499"/>
      <c r="M289" s="499"/>
      <c r="N289" s="499"/>
      <c r="O289" s="499"/>
      <c r="P289" s="499"/>
      <c r="Q289" s="84"/>
      <c r="R289" s="424"/>
      <c r="S289" s="125"/>
      <c r="T289" s="309"/>
      <c r="U289" s="125"/>
      <c r="V289" s="125"/>
      <c r="W289" s="329"/>
      <c r="X289" s="125"/>
      <c r="Y289" s="329"/>
      <c r="Z289" s="125"/>
      <c r="AA289" s="329"/>
      <c r="AB289" s="125"/>
      <c r="AC289" s="126"/>
      <c r="AD289" s="125"/>
      <c r="AE289" s="125"/>
      <c r="AF289" s="125"/>
      <c r="AG289" s="125"/>
      <c r="AH289" s="125"/>
      <c r="AI289" s="125"/>
      <c r="AJ289" s="125"/>
    </row>
    <row r="290" spans="1:36" ht="12.75" customHeight="1">
      <c r="A290" s="42" t="s">
        <v>566</v>
      </c>
      <c r="B290" s="43">
        <v>546</v>
      </c>
      <c r="C290" s="285" t="s">
        <v>1111</v>
      </c>
      <c r="D290" s="226">
        <v>77586.91</v>
      </c>
      <c r="E290" s="174">
        <v>753146.9</v>
      </c>
      <c r="F290" s="174">
        <v>565697.62</v>
      </c>
      <c r="G290" s="174">
        <v>620620.56999999995</v>
      </c>
      <c r="H290" s="174">
        <v>478519.46</v>
      </c>
      <c r="I290" s="174">
        <v>751176.52</v>
      </c>
      <c r="J290" s="174">
        <v>773434.95</v>
      </c>
      <c r="K290" s="174"/>
      <c r="L290" s="174"/>
      <c r="M290" s="174"/>
      <c r="N290" s="174"/>
      <c r="O290" s="174"/>
      <c r="P290" s="174"/>
      <c r="Q290" s="307">
        <f>SUM(E290:P290)</f>
        <v>3942596.02</v>
      </c>
      <c r="R290" s="460">
        <f>AVERAGE(E290:P290)</f>
        <v>657099.33666666702</v>
      </c>
      <c r="S290" s="309">
        <f>+R290</f>
        <v>657099.33666666702</v>
      </c>
      <c r="T290" s="125"/>
      <c r="U290" s="125"/>
      <c r="V290" s="125"/>
      <c r="W290" s="329"/>
      <c r="X290" s="125"/>
      <c r="Y290" s="329"/>
      <c r="Z290" s="125"/>
      <c r="AA290" s="329"/>
      <c r="AB290" s="125"/>
      <c r="AC290" s="126"/>
      <c r="AD290" s="125"/>
      <c r="AE290" s="125"/>
      <c r="AF290" s="125"/>
      <c r="AG290" s="125"/>
      <c r="AH290" s="125"/>
      <c r="AI290" s="125"/>
      <c r="AJ290" s="125"/>
    </row>
    <row r="291" spans="1:36" ht="12.75" customHeight="1">
      <c r="A291" s="46"/>
      <c r="B291" s="47"/>
      <c r="C291" s="73" t="s">
        <v>1112</v>
      </c>
      <c r="D291" s="34"/>
      <c r="E291" s="180" t="s">
        <v>372</v>
      </c>
      <c r="F291" s="180" t="s">
        <v>372</v>
      </c>
      <c r="G291" s="180" t="s">
        <v>372</v>
      </c>
      <c r="H291" s="180" t="s">
        <v>372</v>
      </c>
      <c r="I291" s="180" t="s">
        <v>372</v>
      </c>
      <c r="J291" s="180" t="s">
        <v>372</v>
      </c>
      <c r="K291" s="35"/>
      <c r="L291" s="35"/>
      <c r="M291" s="35"/>
      <c r="N291" s="35"/>
      <c r="O291" s="35"/>
      <c r="P291" s="35"/>
      <c r="Q291" s="379">
        <f>SUM(E291:P291)</f>
        <v>0</v>
      </c>
      <c r="R291" s="308">
        <f>+Q291/12</f>
        <v>0</v>
      </c>
      <c r="S291" s="125"/>
      <c r="T291" s="309">
        <f>+R291</f>
        <v>0</v>
      </c>
      <c r="U291" s="221">
        <f>+Q291</f>
        <v>0</v>
      </c>
      <c r="V291" s="329" t="s">
        <v>372</v>
      </c>
      <c r="W291" s="329" t="s">
        <v>372</v>
      </c>
      <c r="X291" s="329" t="s">
        <v>372</v>
      </c>
      <c r="Y291" s="329" t="s">
        <v>372</v>
      </c>
      <c r="Z291" s="329" t="s">
        <v>372</v>
      </c>
      <c r="AA291" s="329" t="s">
        <v>372</v>
      </c>
      <c r="AB291" s="125"/>
      <c r="AC291" s="126"/>
      <c r="AD291" s="125"/>
      <c r="AE291" s="125"/>
      <c r="AF291" s="125"/>
      <c r="AG291" s="125"/>
      <c r="AH291" s="125"/>
      <c r="AI291" s="125"/>
      <c r="AJ291" s="125"/>
    </row>
    <row r="292" spans="1:36" ht="12.75" customHeight="1">
      <c r="A292" s="46"/>
      <c r="B292" s="47"/>
      <c r="C292" s="241" t="s">
        <v>1113</v>
      </c>
      <c r="D292" s="34"/>
      <c r="E292" s="256">
        <f t="shared" ref="E292:Q292" si="31">E290/$D$290</f>
        <v>9.7071387428626803</v>
      </c>
      <c r="F292" s="256">
        <f t="shared" si="31"/>
        <v>7.2911476948882203</v>
      </c>
      <c r="G292" s="256">
        <f t="shared" si="31"/>
        <v>7.9990370798373096</v>
      </c>
      <c r="H292" s="256">
        <f t="shared" si="31"/>
        <v>6.16752825959946</v>
      </c>
      <c r="I292" s="256">
        <f t="shared" si="31"/>
        <v>9.6817429641159798</v>
      </c>
      <c r="J292" s="256">
        <f t="shared" si="31"/>
        <v>9.9686267954220593</v>
      </c>
      <c r="K292" s="256">
        <f t="shared" si="31"/>
        <v>0</v>
      </c>
      <c r="L292" s="256">
        <f t="shared" si="31"/>
        <v>0</v>
      </c>
      <c r="M292" s="256">
        <f t="shared" si="31"/>
        <v>0</v>
      </c>
      <c r="N292" s="256">
        <f t="shared" si="31"/>
        <v>0</v>
      </c>
      <c r="O292" s="256">
        <f t="shared" si="31"/>
        <v>0</v>
      </c>
      <c r="P292" s="256">
        <f t="shared" si="31"/>
        <v>0</v>
      </c>
      <c r="Q292" s="198">
        <f t="shared" si="31"/>
        <v>50.815221536725701</v>
      </c>
      <c r="R292" s="308">
        <f>+R290/D290</f>
        <v>8.4692035894542794</v>
      </c>
      <c r="S292" s="125"/>
      <c r="T292" s="125"/>
      <c r="U292" s="125"/>
      <c r="V292" s="329"/>
      <c r="W292" s="329"/>
      <c r="X292" s="125"/>
      <c r="Y292" s="329"/>
      <c r="Z292" s="125"/>
      <c r="AA292" s="329"/>
      <c r="AB292" s="125"/>
      <c r="AC292" s="126"/>
      <c r="AD292" s="125"/>
      <c r="AE292" s="125"/>
      <c r="AF292" s="125"/>
      <c r="AG292" s="125"/>
      <c r="AH292" s="125"/>
      <c r="AI292" s="125"/>
      <c r="AJ292" s="125"/>
    </row>
    <row r="293" spans="1:36" ht="12.75" customHeight="1">
      <c r="A293" s="46"/>
      <c r="B293" s="47"/>
      <c r="C293" s="241" t="s">
        <v>1114</v>
      </c>
      <c r="D293" s="34"/>
      <c r="E293" s="144"/>
      <c r="F293" s="245"/>
      <c r="G293" s="245"/>
      <c r="H293" s="245"/>
      <c r="I293" s="245"/>
      <c r="J293" s="245"/>
      <c r="K293" s="245"/>
      <c r="L293" s="245"/>
      <c r="M293" s="245"/>
      <c r="N293" s="245"/>
      <c r="O293" s="245"/>
      <c r="P293" s="245"/>
      <c r="Q293" s="180"/>
      <c r="R293" s="310"/>
      <c r="S293" s="125"/>
      <c r="T293" s="125"/>
      <c r="U293" s="125"/>
      <c r="V293" s="329"/>
      <c r="W293" s="329"/>
      <c r="X293" s="125"/>
      <c r="Y293" s="329"/>
      <c r="Z293" s="125"/>
      <c r="AA293" s="329"/>
      <c r="AB293" s="125"/>
      <c r="AC293" s="126"/>
      <c r="AD293" s="125"/>
      <c r="AE293" s="125"/>
      <c r="AF293" s="125"/>
      <c r="AG293" s="125"/>
      <c r="AH293" s="125"/>
      <c r="AI293" s="125"/>
      <c r="AJ293" s="125"/>
    </row>
    <row r="294" spans="1:36" ht="12.75" customHeight="1">
      <c r="A294" s="46"/>
      <c r="B294" s="47"/>
      <c r="C294" s="241"/>
      <c r="D294" s="34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5"/>
      <c r="R294" s="477"/>
      <c r="S294" s="125"/>
      <c r="T294" s="125"/>
      <c r="U294" s="125"/>
      <c r="V294" s="329"/>
      <c r="W294" s="329"/>
      <c r="X294" s="125"/>
      <c r="Y294" s="329"/>
      <c r="Z294" s="125"/>
      <c r="AA294" s="329"/>
      <c r="AB294" s="125"/>
      <c r="AC294" s="126"/>
      <c r="AD294" s="125"/>
      <c r="AE294" s="125"/>
      <c r="AF294" s="125"/>
      <c r="AG294" s="125"/>
      <c r="AH294" s="125"/>
      <c r="AI294" s="125"/>
      <c r="AJ294" s="125"/>
    </row>
    <row r="295" spans="1:36" ht="12.75" customHeight="1">
      <c r="A295" s="46"/>
      <c r="B295" s="47"/>
      <c r="C295" s="241" t="s">
        <v>1115</v>
      </c>
      <c r="D295" s="34"/>
      <c r="E295" s="38">
        <v>2816524.38</v>
      </c>
      <c r="F295" s="38">
        <v>1957746.88</v>
      </c>
      <c r="G295" s="38">
        <v>2895823.87</v>
      </c>
      <c r="H295" s="38">
        <v>2550600.12</v>
      </c>
      <c r="I295" s="38">
        <v>3016412.13</v>
      </c>
      <c r="J295" s="38">
        <v>2931836.85</v>
      </c>
      <c r="K295" s="38"/>
      <c r="L295" s="38"/>
      <c r="M295" s="38"/>
      <c r="N295" s="38"/>
      <c r="O295" s="38"/>
      <c r="P295" s="38"/>
      <c r="Q295" s="280">
        <f>SUM(E295:P295)</f>
        <v>16168944.23</v>
      </c>
      <c r="R295" s="460">
        <f>AVERAGE(E295:P295)</f>
        <v>2694824.0383333298</v>
      </c>
      <c r="S295" s="309">
        <f>+R295</f>
        <v>2694824.0383333298</v>
      </c>
      <c r="T295" s="125"/>
      <c r="U295" s="125"/>
      <c r="V295" s="329"/>
      <c r="W295" s="329"/>
      <c r="X295" s="125"/>
      <c r="Y295" s="329"/>
      <c r="Z295" s="125"/>
      <c r="AA295" s="329"/>
      <c r="AB295" s="125"/>
      <c r="AC295" s="126"/>
      <c r="AD295" s="125"/>
      <c r="AE295" s="125"/>
      <c r="AF295" s="125"/>
      <c r="AG295" s="125"/>
      <c r="AH295" s="125"/>
      <c r="AI295" s="125"/>
      <c r="AJ295" s="125"/>
    </row>
    <row r="296" spans="1:36" ht="12.75" customHeight="1">
      <c r="A296" s="46"/>
      <c r="B296" s="47"/>
      <c r="C296" s="36" t="s">
        <v>1116</v>
      </c>
      <c r="D296" s="34"/>
      <c r="E296" s="38" t="s">
        <v>372</v>
      </c>
      <c r="F296" s="38" t="s">
        <v>372</v>
      </c>
      <c r="G296" s="38" t="s">
        <v>372</v>
      </c>
      <c r="H296" s="38" t="s">
        <v>372</v>
      </c>
      <c r="I296" s="38" t="s">
        <v>372</v>
      </c>
      <c r="J296" s="38" t="s">
        <v>372</v>
      </c>
      <c r="K296" s="38"/>
      <c r="L296" s="38"/>
      <c r="M296" s="38"/>
      <c r="N296" s="38"/>
      <c r="O296" s="38"/>
      <c r="P296" s="38"/>
      <c r="Q296" s="379">
        <f>SUM(E296:P296)</f>
        <v>0</v>
      </c>
      <c r="R296" s="308">
        <f>+Q296/12</f>
        <v>0</v>
      </c>
      <c r="S296" s="125"/>
      <c r="T296" s="309">
        <f>+R296</f>
        <v>0</v>
      </c>
      <c r="U296" s="221">
        <f>+Q296</f>
        <v>0</v>
      </c>
      <c r="V296" s="329" t="s">
        <v>372</v>
      </c>
      <c r="W296" s="329" t="s">
        <v>372</v>
      </c>
      <c r="X296" s="329" t="s">
        <v>372</v>
      </c>
      <c r="Y296" s="329" t="s">
        <v>372</v>
      </c>
      <c r="Z296" s="329" t="s">
        <v>372</v>
      </c>
      <c r="AA296" s="329" t="s">
        <v>372</v>
      </c>
      <c r="AB296" s="125"/>
      <c r="AC296" s="126"/>
      <c r="AD296" s="125"/>
      <c r="AE296" s="125"/>
      <c r="AF296" s="125"/>
      <c r="AG296" s="125"/>
      <c r="AH296" s="125"/>
      <c r="AI296" s="125"/>
      <c r="AJ296" s="125"/>
    </row>
    <row r="297" spans="1:36" ht="12.75" customHeight="1">
      <c r="A297" s="46"/>
      <c r="B297" s="47"/>
      <c r="C297" s="36" t="s">
        <v>1117</v>
      </c>
      <c r="D297" s="34"/>
      <c r="E297" s="118">
        <f t="shared" ref="E297:Q297" si="32">E295/$D$290</f>
        <v>36.301540814036798</v>
      </c>
      <c r="F297" s="118">
        <f t="shared" si="32"/>
        <v>25.232953342258401</v>
      </c>
      <c r="G297" s="118">
        <f t="shared" si="32"/>
        <v>37.323613867339198</v>
      </c>
      <c r="H297" s="118">
        <f t="shared" si="32"/>
        <v>32.874103634234203</v>
      </c>
      <c r="I297" s="118">
        <f t="shared" si="32"/>
        <v>38.877848466964302</v>
      </c>
      <c r="J297" s="118">
        <f t="shared" si="32"/>
        <v>37.7877769587679</v>
      </c>
      <c r="K297" s="118">
        <f t="shared" si="32"/>
        <v>0</v>
      </c>
      <c r="L297" s="118">
        <f t="shared" si="32"/>
        <v>0</v>
      </c>
      <c r="M297" s="118">
        <f t="shared" si="32"/>
        <v>0</v>
      </c>
      <c r="N297" s="118">
        <f t="shared" si="32"/>
        <v>0</v>
      </c>
      <c r="O297" s="118">
        <f t="shared" si="32"/>
        <v>0</v>
      </c>
      <c r="P297" s="118">
        <f t="shared" si="32"/>
        <v>0</v>
      </c>
      <c r="Q297" s="35">
        <f t="shared" si="32"/>
        <v>208.39783708360099</v>
      </c>
      <c r="R297" s="308">
        <f>+R295/D290</f>
        <v>34.732972847266801</v>
      </c>
      <c r="S297" s="125"/>
      <c r="T297" s="125"/>
      <c r="U297" s="125"/>
      <c r="V297" s="125"/>
      <c r="W297" s="329"/>
      <c r="X297" s="125"/>
      <c r="Y297" s="329"/>
      <c r="Z297" s="125"/>
      <c r="AA297" s="329"/>
      <c r="AB297" s="125"/>
      <c r="AC297" s="126"/>
      <c r="AD297" s="125"/>
      <c r="AE297" s="125"/>
      <c r="AF297" s="125"/>
      <c r="AG297" s="125"/>
      <c r="AH297" s="125"/>
      <c r="AI297" s="125"/>
      <c r="AJ297" s="125"/>
    </row>
    <row r="298" spans="1:36" ht="12.75" customHeight="1">
      <c r="A298" s="46"/>
      <c r="B298" s="47"/>
      <c r="C298" s="36" t="s">
        <v>1118</v>
      </c>
      <c r="D298" s="34"/>
      <c r="E298" s="179"/>
      <c r="F298" s="235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472"/>
      <c r="R298" s="477"/>
      <c r="S298" s="125"/>
      <c r="T298" s="125"/>
      <c r="U298" s="125"/>
      <c r="V298" s="125"/>
      <c r="W298" s="329"/>
      <c r="X298" s="125"/>
      <c r="Y298" s="329"/>
      <c r="Z298" s="125"/>
      <c r="AA298" s="329"/>
      <c r="AB298" s="125"/>
      <c r="AC298" s="126"/>
      <c r="AD298" s="125"/>
      <c r="AE298" s="125"/>
      <c r="AF298" s="125"/>
      <c r="AG298" s="125"/>
      <c r="AH298" s="125"/>
      <c r="AI298" s="125"/>
      <c r="AJ298" s="125"/>
    </row>
    <row r="299" spans="1:36" ht="12.75" customHeight="1">
      <c r="A299" s="315"/>
      <c r="B299" s="32"/>
      <c r="C299" s="36" t="s">
        <v>1674</v>
      </c>
      <c r="D299" s="34"/>
      <c r="E299" s="179"/>
      <c r="F299" s="235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472"/>
      <c r="R299" s="477"/>
      <c r="S299" s="125"/>
      <c r="T299" s="125"/>
      <c r="U299" s="125"/>
      <c r="V299" s="125"/>
      <c r="W299" s="329"/>
      <c r="X299" s="125"/>
      <c r="Y299" s="329"/>
      <c r="Z299" s="125"/>
      <c r="AA299" s="329"/>
      <c r="AB299" s="125"/>
      <c r="AC299" s="126"/>
      <c r="AD299" s="125"/>
      <c r="AE299" s="125"/>
      <c r="AF299" s="125"/>
      <c r="AG299" s="125"/>
      <c r="AH299" s="125"/>
      <c r="AI299" s="125"/>
      <c r="AJ299" s="125"/>
    </row>
    <row r="300" spans="1:36" ht="117.75" customHeight="1">
      <c r="A300" s="52"/>
      <c r="B300" s="53"/>
      <c r="C300" s="54" t="s">
        <v>1675</v>
      </c>
      <c r="D300" s="66"/>
      <c r="E300" s="41"/>
      <c r="F300" s="316"/>
      <c r="G300" s="181"/>
      <c r="H300" s="181"/>
      <c r="I300" s="181"/>
      <c r="J300" s="181"/>
      <c r="K300" s="181"/>
      <c r="L300" s="41"/>
      <c r="M300" s="181"/>
      <c r="N300" s="181"/>
      <c r="O300" s="181"/>
      <c r="P300" s="181"/>
      <c r="Q300" s="323"/>
      <c r="R300" s="306"/>
      <c r="S300" s="125"/>
      <c r="T300" s="125"/>
      <c r="U300" s="125"/>
      <c r="V300" s="125"/>
      <c r="W300" s="329"/>
      <c r="X300" s="125"/>
      <c r="Y300" s="329"/>
      <c r="Z300" s="125"/>
      <c r="AA300" s="329"/>
      <c r="AB300" s="125"/>
      <c r="AC300" s="126"/>
      <c r="AD300" s="125"/>
      <c r="AE300" s="125"/>
      <c r="AF300" s="125"/>
      <c r="AG300" s="125"/>
      <c r="AH300" s="125"/>
      <c r="AI300" s="125"/>
      <c r="AJ300" s="125"/>
    </row>
    <row r="301" spans="1:36" ht="13.5" customHeight="1">
      <c r="A301" s="46" t="s">
        <v>1119</v>
      </c>
      <c r="B301" s="47">
        <v>833</v>
      </c>
      <c r="C301" s="501" t="s">
        <v>1120</v>
      </c>
      <c r="D301" s="321">
        <v>566</v>
      </c>
      <c r="E301" s="45">
        <v>11149</v>
      </c>
      <c r="F301" s="502">
        <v>12349.71</v>
      </c>
      <c r="G301" s="45">
        <v>18216.29</v>
      </c>
      <c r="H301" s="45">
        <v>12953.35</v>
      </c>
      <c r="I301" s="45">
        <v>15067.42</v>
      </c>
      <c r="J301" s="45">
        <v>14263.67</v>
      </c>
      <c r="K301" s="108"/>
      <c r="L301" s="210"/>
      <c r="M301" s="120"/>
      <c r="N301" s="120"/>
      <c r="O301" s="120"/>
      <c r="P301" s="76"/>
      <c r="Q301" s="377">
        <f>SUM(E301:P301)</f>
        <v>83999.44</v>
      </c>
      <c r="R301" s="460">
        <f>AVERAGE(E301:P301)</f>
        <v>13999.9066666667</v>
      </c>
      <c r="S301" s="309">
        <f>+R301</f>
        <v>13999.9066666667</v>
      </c>
      <c r="T301" s="125"/>
      <c r="U301" s="125"/>
      <c r="V301" s="125"/>
      <c r="W301" s="329"/>
      <c r="X301" s="125"/>
      <c r="Y301" s="329"/>
      <c r="Z301" s="125"/>
      <c r="AA301" s="329"/>
      <c r="AB301" s="125"/>
      <c r="AC301" s="126"/>
      <c r="AD301" s="125"/>
      <c r="AE301" s="125"/>
      <c r="AF301" s="125"/>
      <c r="AG301" s="125"/>
      <c r="AH301" s="125"/>
      <c r="AI301" s="125"/>
      <c r="AJ301" s="125"/>
    </row>
    <row r="302" spans="1:36" ht="13.5" customHeight="1">
      <c r="A302" s="46"/>
      <c r="B302" s="47"/>
      <c r="C302" s="48" t="s">
        <v>1121</v>
      </c>
      <c r="D302" s="32"/>
      <c r="E302" s="35" t="s">
        <v>372</v>
      </c>
      <c r="F302" s="51" t="s">
        <v>372</v>
      </c>
      <c r="G302" s="35" t="s">
        <v>372</v>
      </c>
      <c r="H302" s="35" t="s">
        <v>372</v>
      </c>
      <c r="I302" s="35" t="s">
        <v>372</v>
      </c>
      <c r="J302" s="35" t="s">
        <v>372</v>
      </c>
      <c r="K302" s="104"/>
      <c r="L302" s="210"/>
      <c r="M302" s="120"/>
      <c r="N302" s="120"/>
      <c r="O302" s="120"/>
      <c r="P302" s="76"/>
      <c r="Q302" s="379">
        <f>SUM(E302:P302)</f>
        <v>0</v>
      </c>
      <c r="R302" s="308">
        <f>+Q302/12</f>
        <v>0</v>
      </c>
      <c r="S302" s="125"/>
      <c r="T302" s="309">
        <f>+R302</f>
        <v>0</v>
      </c>
      <c r="U302" s="221">
        <f>+Q302</f>
        <v>0</v>
      </c>
      <c r="V302" s="329" t="s">
        <v>372</v>
      </c>
      <c r="W302" s="329" t="s">
        <v>372</v>
      </c>
      <c r="X302" s="329" t="s">
        <v>372</v>
      </c>
      <c r="Y302" s="329" t="s">
        <v>372</v>
      </c>
      <c r="Z302" s="329" t="s">
        <v>372</v>
      </c>
      <c r="AA302" s="329" t="s">
        <v>372</v>
      </c>
      <c r="AB302" s="125"/>
      <c r="AC302" s="126"/>
      <c r="AD302" s="125"/>
      <c r="AE302" s="125"/>
      <c r="AF302" s="125"/>
      <c r="AG302" s="125"/>
      <c r="AH302" s="125"/>
      <c r="AI302" s="125"/>
      <c r="AJ302" s="125"/>
    </row>
    <row r="303" spans="1:36" ht="13.5" customHeight="1">
      <c r="A303" s="46"/>
      <c r="B303" s="47"/>
      <c r="C303" s="48" t="s">
        <v>1122</v>
      </c>
      <c r="D303" s="32"/>
      <c r="E303" s="118">
        <f t="shared" ref="E303:K303" si="33">E301/$D$301</f>
        <v>19.697879858657199</v>
      </c>
      <c r="F303" s="214">
        <f t="shared" si="33"/>
        <v>21.819275618374601</v>
      </c>
      <c r="G303" s="214">
        <f t="shared" si="33"/>
        <v>32.184257950529997</v>
      </c>
      <c r="H303" s="214">
        <f t="shared" si="33"/>
        <v>22.885777385158999</v>
      </c>
      <c r="I303" s="214">
        <f t="shared" si="33"/>
        <v>26.620883392226101</v>
      </c>
      <c r="J303" s="214">
        <f t="shared" si="33"/>
        <v>25.200830388692602</v>
      </c>
      <c r="K303" s="119">
        <f t="shared" si="33"/>
        <v>0</v>
      </c>
      <c r="L303" s="265"/>
      <c r="M303" s="106"/>
      <c r="N303" s="106"/>
      <c r="O303" s="106"/>
      <c r="P303" s="38"/>
      <c r="Q303" s="198">
        <f>Q301/$D$301</f>
        <v>148.40890459363999</v>
      </c>
      <c r="R303" s="308">
        <f>+R301/D301</f>
        <v>24.734817432273299</v>
      </c>
      <c r="S303" s="125"/>
      <c r="T303" s="125"/>
      <c r="U303" s="125"/>
      <c r="V303" s="125"/>
      <c r="W303" s="329"/>
      <c r="X303" s="125"/>
      <c r="Y303" s="329"/>
      <c r="Z303" s="125"/>
      <c r="AA303" s="329"/>
      <c r="AB303" s="125"/>
      <c r="AC303" s="126"/>
      <c r="AD303" s="125"/>
      <c r="AE303" s="125"/>
      <c r="AF303" s="125"/>
      <c r="AG303" s="125"/>
      <c r="AH303" s="125"/>
      <c r="AI303" s="125"/>
      <c r="AJ303" s="125"/>
    </row>
    <row r="304" spans="1:36" ht="13.5" customHeight="1">
      <c r="A304" s="46"/>
      <c r="B304" s="47"/>
      <c r="C304" s="48" t="s">
        <v>1123</v>
      </c>
      <c r="D304" s="34"/>
      <c r="E304" s="45"/>
      <c r="F304" s="502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148"/>
      <c r="R304" s="310"/>
      <c r="S304" s="125"/>
      <c r="T304" s="125"/>
      <c r="U304" s="125"/>
      <c r="V304" s="125"/>
      <c r="W304" s="329"/>
      <c r="X304" s="125"/>
      <c r="Y304" s="329"/>
      <c r="Z304" s="125"/>
      <c r="AA304" s="329"/>
      <c r="AB304" s="125"/>
      <c r="AC304" s="126"/>
      <c r="AD304" s="125"/>
      <c r="AE304" s="125"/>
      <c r="AF304" s="125"/>
      <c r="AG304" s="125"/>
      <c r="AH304" s="125"/>
      <c r="AI304" s="125"/>
      <c r="AJ304" s="125"/>
    </row>
    <row r="305" spans="1:36" ht="13.5" customHeight="1">
      <c r="A305" s="46"/>
      <c r="B305" s="47"/>
      <c r="C305" s="48" t="s">
        <v>1124</v>
      </c>
      <c r="D305" s="34"/>
      <c r="E305" s="35"/>
      <c r="F305" s="51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148"/>
      <c r="R305" s="310"/>
      <c r="S305" s="125"/>
      <c r="T305" s="125"/>
      <c r="U305" s="125"/>
      <c r="V305" s="125"/>
      <c r="W305" s="329"/>
      <c r="X305" s="125"/>
      <c r="Y305" s="329"/>
      <c r="Z305" s="125"/>
      <c r="AA305" s="329"/>
      <c r="AB305" s="125"/>
      <c r="AC305" s="126"/>
      <c r="AD305" s="125"/>
      <c r="AE305" s="125"/>
      <c r="AF305" s="125"/>
      <c r="AG305" s="125"/>
      <c r="AH305" s="125"/>
      <c r="AI305" s="125"/>
      <c r="AJ305" s="125"/>
    </row>
    <row r="306" spans="1:36" ht="13.5" customHeight="1">
      <c r="A306" s="46"/>
      <c r="B306" s="47"/>
      <c r="C306" s="48" t="s">
        <v>1125</v>
      </c>
      <c r="D306" s="34"/>
      <c r="E306" s="35"/>
      <c r="F306" s="51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148"/>
      <c r="R306" s="310"/>
      <c r="S306" s="125"/>
      <c r="T306" s="125"/>
      <c r="U306" s="125"/>
      <c r="V306" s="125"/>
      <c r="W306" s="329"/>
      <c r="X306" s="125"/>
      <c r="Y306" s="329"/>
      <c r="Z306" s="125"/>
      <c r="AA306" s="329"/>
      <c r="AB306" s="125"/>
      <c r="AC306" s="126"/>
      <c r="AD306" s="125"/>
      <c r="AE306" s="125"/>
      <c r="AF306" s="125"/>
      <c r="AG306" s="125"/>
      <c r="AH306" s="125"/>
      <c r="AI306" s="125"/>
      <c r="AJ306" s="125"/>
    </row>
    <row r="307" spans="1:36" ht="13.5" customHeight="1">
      <c r="A307" s="315"/>
      <c r="B307" s="32"/>
      <c r="C307" s="48" t="s">
        <v>1126</v>
      </c>
      <c r="D307" s="34"/>
      <c r="E307" s="35"/>
      <c r="F307" s="234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48"/>
      <c r="R307" s="310"/>
      <c r="S307" s="125"/>
      <c r="T307" s="125"/>
      <c r="U307" s="125"/>
      <c r="V307" s="125"/>
      <c r="W307" s="329"/>
      <c r="X307" s="125"/>
      <c r="Y307" s="329"/>
      <c r="Z307" s="125"/>
      <c r="AA307" s="329"/>
      <c r="AB307" s="125"/>
      <c r="AC307" s="126"/>
      <c r="AD307" s="125"/>
      <c r="AE307" s="125"/>
      <c r="AF307" s="125"/>
      <c r="AG307" s="125"/>
      <c r="AH307" s="125"/>
      <c r="AI307" s="125"/>
      <c r="AJ307" s="125"/>
    </row>
    <row r="308" spans="1:36" ht="13.5" customHeight="1">
      <c r="A308" s="52"/>
      <c r="B308" s="170"/>
      <c r="C308" s="251"/>
      <c r="D308" s="40"/>
      <c r="E308" s="41"/>
      <c r="F308" s="316"/>
      <c r="G308" s="181"/>
      <c r="H308" s="41"/>
      <c r="I308" s="181"/>
      <c r="J308" s="41"/>
      <c r="K308" s="41"/>
      <c r="L308" s="181"/>
      <c r="M308" s="181"/>
      <c r="N308" s="41"/>
      <c r="O308" s="181"/>
      <c r="P308" s="181"/>
      <c r="Q308" s="305"/>
      <c r="R308" s="306"/>
      <c r="S308" s="125"/>
      <c r="T308" s="125"/>
      <c r="U308" s="125"/>
      <c r="V308" s="125"/>
      <c r="W308" s="329"/>
      <c r="X308" s="125"/>
      <c r="Y308" s="329"/>
      <c r="Z308" s="125"/>
      <c r="AA308" s="329"/>
      <c r="AB308" s="125"/>
      <c r="AC308" s="126"/>
      <c r="AD308" s="125"/>
      <c r="AE308" s="125"/>
      <c r="AF308" s="125"/>
      <c r="AG308" s="125"/>
      <c r="AH308" s="125"/>
      <c r="AI308" s="125"/>
      <c r="AJ308" s="125"/>
    </row>
    <row r="309" spans="1:36" ht="12.75" customHeight="1">
      <c r="A309" s="46" t="s">
        <v>1143</v>
      </c>
      <c r="B309" s="47">
        <v>337</v>
      </c>
      <c r="C309" s="239" t="s">
        <v>1144</v>
      </c>
      <c r="D309" s="89">
        <v>4143</v>
      </c>
      <c r="E309" s="294">
        <v>105374.75</v>
      </c>
      <c r="F309" s="294">
        <v>115891.21</v>
      </c>
      <c r="G309" s="294">
        <v>149427.60999999999</v>
      </c>
      <c r="H309" s="294">
        <v>122244.44</v>
      </c>
      <c r="I309" s="294">
        <v>22315.77</v>
      </c>
      <c r="J309" s="448"/>
      <c r="K309" s="284"/>
      <c r="L309" s="112"/>
      <c r="M309" s="112"/>
      <c r="N309" s="112"/>
      <c r="O309" s="112"/>
      <c r="P309" s="59"/>
      <c r="Q309" s="377">
        <f>SUM(E309:P309)</f>
        <v>515253.78</v>
      </c>
      <c r="R309" s="460">
        <f>AVERAGE(E309:P309)</f>
        <v>103050.75599999999</v>
      </c>
      <c r="S309" s="309">
        <f>+R309</f>
        <v>103050.75599999999</v>
      </c>
      <c r="T309" s="125"/>
      <c r="U309" s="125"/>
      <c r="V309" s="125"/>
      <c r="W309" s="329"/>
      <c r="X309" s="125"/>
      <c r="Y309" s="329"/>
      <c r="Z309" s="125"/>
      <c r="AA309" s="329"/>
      <c r="AB309" s="125"/>
      <c r="AC309" s="126"/>
      <c r="AD309" s="125"/>
      <c r="AE309" s="125"/>
      <c r="AF309" s="125"/>
      <c r="AG309" s="125"/>
      <c r="AH309" s="125"/>
      <c r="AI309" s="125"/>
      <c r="AJ309" s="125"/>
    </row>
    <row r="310" spans="1:36" ht="12.75" customHeight="1">
      <c r="A310" s="503" t="s">
        <v>1145</v>
      </c>
      <c r="B310" s="47"/>
      <c r="C310" s="73" t="s">
        <v>1146</v>
      </c>
      <c r="D310" s="74"/>
      <c r="E310" s="60" t="s">
        <v>372</v>
      </c>
      <c r="F310" s="60" t="s">
        <v>372</v>
      </c>
      <c r="G310" s="60" t="s">
        <v>372</v>
      </c>
      <c r="H310" s="60" t="s">
        <v>372</v>
      </c>
      <c r="I310" s="113" t="s">
        <v>372</v>
      </c>
      <c r="J310" s="505"/>
      <c r="K310" s="263"/>
      <c r="L310" s="263"/>
      <c r="M310" s="263"/>
      <c r="N310" s="263"/>
      <c r="O310" s="263"/>
      <c r="P310" s="262"/>
      <c r="Q310" s="379">
        <f>SUM(E310:P310)</f>
        <v>0</v>
      </c>
      <c r="R310" s="310">
        <f>Q310/16</f>
        <v>0</v>
      </c>
      <c r="S310" s="125"/>
      <c r="T310" s="309">
        <f>+R310</f>
        <v>0</v>
      </c>
      <c r="U310" s="221">
        <f>+Q310</f>
        <v>0</v>
      </c>
      <c r="V310" s="329" t="s">
        <v>372</v>
      </c>
      <c r="W310" s="329" t="s">
        <v>372</v>
      </c>
      <c r="X310" s="329" t="s">
        <v>372</v>
      </c>
      <c r="Y310" s="329" t="s">
        <v>372</v>
      </c>
      <c r="Z310" s="329" t="s">
        <v>372</v>
      </c>
      <c r="AA310" s="329" t="s">
        <v>372</v>
      </c>
      <c r="AB310" s="125"/>
      <c r="AC310" s="126"/>
      <c r="AD310" s="125"/>
      <c r="AE310" s="125"/>
      <c r="AF310" s="125"/>
      <c r="AG310" s="125"/>
      <c r="AH310" s="125"/>
      <c r="AI310" s="125"/>
      <c r="AJ310" s="125"/>
    </row>
    <row r="311" spans="1:36" ht="12.75" customHeight="1">
      <c r="A311" s="46"/>
      <c r="B311" s="47"/>
      <c r="C311" s="36" t="s">
        <v>692</v>
      </c>
      <c r="D311" s="34"/>
      <c r="E311" s="37">
        <f>E309/$D$309</f>
        <v>25.434407434226401</v>
      </c>
      <c r="F311" s="118">
        <f>F309/$D$309</f>
        <v>27.9727757663529</v>
      </c>
      <c r="G311" s="37">
        <f>G309/$D$309</f>
        <v>36.067489741732999</v>
      </c>
      <c r="H311" s="37">
        <f>H309/$D$309</f>
        <v>29.506261163408201</v>
      </c>
      <c r="I311" s="37">
        <f>I309/$D$309</f>
        <v>5.3863794351918903</v>
      </c>
      <c r="J311" s="106"/>
      <c r="K311" s="265"/>
      <c r="L311" s="106"/>
      <c r="M311" s="106"/>
      <c r="N311" s="106"/>
      <c r="O311" s="106"/>
      <c r="P311" s="38"/>
      <c r="Q311" s="180">
        <f>Q309/$D$309</f>
        <v>124.36731354091199</v>
      </c>
      <c r="R311" s="308">
        <f>+R309/D309</f>
        <v>24.873462708182501</v>
      </c>
      <c r="S311" s="125"/>
      <c r="T311" s="125"/>
      <c r="U311" s="125"/>
      <c r="V311" s="125"/>
      <c r="W311" s="329"/>
      <c r="X311" s="125"/>
      <c r="Y311" s="329"/>
      <c r="Z311" s="125"/>
      <c r="AA311" s="329"/>
      <c r="AB311" s="125"/>
      <c r="AC311" s="126"/>
      <c r="AD311" s="125"/>
      <c r="AE311" s="125"/>
      <c r="AF311" s="125"/>
      <c r="AG311" s="125"/>
      <c r="AH311" s="125"/>
      <c r="AI311" s="125"/>
      <c r="AJ311" s="125"/>
    </row>
    <row r="312" spans="1:36" ht="12.75" customHeight="1">
      <c r="A312" s="46"/>
      <c r="B312" s="47"/>
      <c r="C312" s="36" t="s">
        <v>1147</v>
      </c>
      <c r="D312" s="34"/>
      <c r="E312" s="76"/>
      <c r="F312" s="18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198"/>
      <c r="R312" s="466"/>
      <c r="S312" s="125"/>
      <c r="T312" s="125"/>
      <c r="U312" s="125"/>
      <c r="V312" s="125"/>
      <c r="W312" s="329"/>
      <c r="X312" s="125"/>
      <c r="Y312" s="329"/>
      <c r="Z312" s="125"/>
      <c r="AA312" s="329"/>
      <c r="AB312" s="125"/>
      <c r="AC312" s="126"/>
      <c r="AD312" s="125"/>
      <c r="AE312" s="125"/>
      <c r="AF312" s="125"/>
      <c r="AG312" s="125"/>
      <c r="AH312" s="125"/>
      <c r="AI312" s="125"/>
      <c r="AJ312" s="125"/>
    </row>
    <row r="313" spans="1:36" ht="12.75" customHeight="1">
      <c r="A313" s="46"/>
      <c r="B313" s="47"/>
      <c r="C313" s="504" t="s">
        <v>1148</v>
      </c>
      <c r="D313" s="34"/>
      <c r="E313" s="78"/>
      <c r="F313" s="35"/>
      <c r="G313" s="78"/>
      <c r="H313" s="78"/>
      <c r="I313" s="78"/>
      <c r="J313" s="78"/>
      <c r="K313" s="62"/>
      <c r="L313" s="62"/>
      <c r="M313" s="62"/>
      <c r="N313" s="62"/>
      <c r="O313" s="62"/>
      <c r="P313" s="62"/>
      <c r="Q313" s="148"/>
      <c r="R313" s="310"/>
      <c r="S313" s="125"/>
      <c r="T313" s="125"/>
      <c r="U313" s="125"/>
      <c r="V313" s="125"/>
      <c r="W313" s="329"/>
      <c r="X313" s="125"/>
      <c r="Y313" s="329"/>
      <c r="Z313" s="125"/>
      <c r="AA313" s="329"/>
      <c r="AB313" s="125"/>
      <c r="AC313" s="126"/>
      <c r="AD313" s="125"/>
      <c r="AE313" s="125"/>
      <c r="AF313" s="125"/>
      <c r="AG313" s="125"/>
      <c r="AH313" s="125"/>
      <c r="AI313" s="125"/>
      <c r="AJ313" s="125"/>
    </row>
    <row r="314" spans="1:36" ht="12.75" customHeight="1">
      <c r="A314" s="46"/>
      <c r="B314" s="47"/>
      <c r="C314" s="36" t="s">
        <v>1007</v>
      </c>
      <c r="D314" s="34"/>
      <c r="E314" s="78"/>
      <c r="F314" s="35"/>
      <c r="G314" s="78"/>
      <c r="H314" s="78"/>
      <c r="I314" s="78"/>
      <c r="J314" s="78"/>
      <c r="K314" s="62"/>
      <c r="L314" s="62"/>
      <c r="M314" s="62"/>
      <c r="N314" s="62"/>
      <c r="O314" s="62"/>
      <c r="P314" s="62"/>
      <c r="Q314" s="148"/>
      <c r="R314" s="310"/>
      <c r="S314" s="125"/>
      <c r="T314" s="125"/>
      <c r="U314" s="125"/>
      <c r="V314" s="125"/>
      <c r="W314" s="329"/>
      <c r="X314" s="125"/>
      <c r="Y314" s="329"/>
      <c r="Z314" s="125"/>
      <c r="AA314" s="329"/>
      <c r="AB314" s="125"/>
      <c r="AC314" s="126"/>
      <c r="AD314" s="125"/>
      <c r="AE314" s="125"/>
      <c r="AF314" s="125"/>
      <c r="AG314" s="125"/>
      <c r="AH314" s="125"/>
      <c r="AI314" s="125"/>
      <c r="AJ314" s="125"/>
    </row>
    <row r="315" spans="1:36" ht="12.75" customHeight="1">
      <c r="A315" s="46"/>
      <c r="B315" s="47"/>
      <c r="C315" s="36" t="s">
        <v>1149</v>
      </c>
      <c r="D315" s="34"/>
      <c r="E315" s="78"/>
      <c r="F315" s="35"/>
      <c r="G315" s="78"/>
      <c r="H315" s="78"/>
      <c r="I315" s="78"/>
      <c r="J315" s="78"/>
      <c r="K315" s="62"/>
      <c r="L315" s="62"/>
      <c r="M315" s="62"/>
      <c r="N315" s="62"/>
      <c r="O315" s="62"/>
      <c r="P315" s="62"/>
      <c r="Q315" s="148"/>
      <c r="R315" s="310"/>
      <c r="S315" s="125"/>
      <c r="T315" s="125"/>
      <c r="U315" s="125"/>
      <c r="V315" s="125"/>
      <c r="W315" s="329"/>
      <c r="X315" s="125"/>
      <c r="Y315" s="329"/>
      <c r="Z315" s="125"/>
      <c r="AA315" s="329"/>
      <c r="AB315" s="125"/>
      <c r="AC315" s="126"/>
      <c r="AD315" s="125"/>
      <c r="AE315" s="125"/>
      <c r="AF315" s="125"/>
      <c r="AG315" s="125"/>
      <c r="AH315" s="125"/>
      <c r="AI315" s="125"/>
      <c r="AJ315" s="125"/>
    </row>
    <row r="316" spans="1:36" ht="12.75" customHeight="1">
      <c r="A316" s="46"/>
      <c r="B316" s="47"/>
      <c r="C316" s="36" t="s">
        <v>1150</v>
      </c>
      <c r="D316" s="34"/>
      <c r="E316" s="78"/>
      <c r="F316" s="35"/>
      <c r="G316" s="78"/>
      <c r="H316" s="78"/>
      <c r="I316" s="78"/>
      <c r="J316" s="78"/>
      <c r="K316" s="62"/>
      <c r="L316" s="62"/>
      <c r="M316" s="62"/>
      <c r="N316" s="62"/>
      <c r="O316" s="62"/>
      <c r="P316" s="62"/>
      <c r="Q316" s="148"/>
      <c r="R316" s="310"/>
      <c r="S316" s="125"/>
      <c r="T316" s="125"/>
      <c r="U316" s="125"/>
      <c r="V316" s="125"/>
      <c r="W316" s="329"/>
      <c r="X316" s="125"/>
      <c r="Y316" s="329"/>
      <c r="Z316" s="125"/>
      <c r="AA316" s="329"/>
      <c r="AB316" s="125"/>
      <c r="AC316" s="126"/>
      <c r="AD316" s="125"/>
      <c r="AE316" s="125"/>
      <c r="AF316" s="125"/>
      <c r="AG316" s="125"/>
      <c r="AH316" s="125"/>
      <c r="AI316" s="125"/>
      <c r="AJ316" s="125"/>
    </row>
    <row r="317" spans="1:36" ht="12.75" customHeight="1">
      <c r="A317" s="46"/>
      <c r="B317" s="47"/>
      <c r="C317" s="33" t="s">
        <v>1676</v>
      </c>
      <c r="D317" s="34"/>
      <c r="E317" s="78"/>
      <c r="F317" s="35"/>
      <c r="G317" s="78"/>
      <c r="H317" s="78"/>
      <c r="I317" s="78"/>
      <c r="J317" s="78"/>
      <c r="K317" s="62"/>
      <c r="L317" s="62"/>
      <c r="M317" s="62"/>
      <c r="N317" s="62"/>
      <c r="O317" s="62"/>
      <c r="P317" s="62"/>
      <c r="Q317" s="148"/>
      <c r="R317" s="310"/>
      <c r="S317" s="125"/>
      <c r="T317" s="125"/>
      <c r="U317" s="125"/>
      <c r="V317" s="125"/>
      <c r="W317" s="329"/>
      <c r="X317" s="125"/>
      <c r="Y317" s="329"/>
      <c r="Z317" s="125"/>
      <c r="AA317" s="329"/>
      <c r="AB317" s="125"/>
      <c r="AC317" s="126"/>
      <c r="AD317" s="125"/>
      <c r="AE317" s="125"/>
      <c r="AF317" s="125"/>
      <c r="AG317" s="125"/>
      <c r="AH317" s="125"/>
      <c r="AI317" s="125"/>
      <c r="AJ317" s="125"/>
    </row>
    <row r="318" spans="1:36" ht="12.75" customHeight="1">
      <c r="A318" s="46"/>
      <c r="B318" s="47"/>
      <c r="C318" s="36"/>
      <c r="D318" s="34"/>
      <c r="E318" s="80"/>
      <c r="F318" s="41"/>
      <c r="G318" s="80"/>
      <c r="H318" s="80"/>
      <c r="I318" s="80"/>
      <c r="J318" s="80"/>
      <c r="K318" s="254"/>
      <c r="L318" s="254"/>
      <c r="M318" s="254"/>
      <c r="N318" s="254"/>
      <c r="O318" s="284"/>
      <c r="P318" s="68"/>
      <c r="Q318" s="511"/>
      <c r="R318" s="306"/>
      <c r="S318" s="125"/>
      <c r="T318" s="125"/>
      <c r="U318" s="125"/>
      <c r="V318" s="125"/>
      <c r="W318" s="329"/>
      <c r="X318" s="125"/>
      <c r="Y318" s="329"/>
      <c r="Z318" s="125"/>
      <c r="AA318" s="329"/>
      <c r="AB318" s="125"/>
      <c r="AC318" s="126"/>
      <c r="AD318" s="125"/>
      <c r="AE318" s="125"/>
      <c r="AF318" s="125"/>
      <c r="AG318" s="125"/>
      <c r="AH318" s="125"/>
      <c r="AI318" s="125"/>
      <c r="AJ318" s="125"/>
    </row>
    <row r="319" spans="1:36" ht="12.75" customHeight="1">
      <c r="A319" s="42" t="s">
        <v>423</v>
      </c>
      <c r="B319" s="43">
        <v>650</v>
      </c>
      <c r="C319" s="444" t="s">
        <v>1163</v>
      </c>
      <c r="D319" s="317">
        <v>210</v>
      </c>
      <c r="E319" s="288">
        <v>17251.62</v>
      </c>
      <c r="F319" s="288">
        <v>15523.68</v>
      </c>
      <c r="G319" s="288">
        <v>20252.330000000002</v>
      </c>
      <c r="H319" s="288">
        <v>24871.32</v>
      </c>
      <c r="I319" s="288">
        <v>16621.72</v>
      </c>
      <c r="J319" s="288">
        <v>24816.25</v>
      </c>
      <c r="K319" s="288"/>
      <c r="L319" s="288"/>
      <c r="M319" s="288"/>
      <c r="N319" s="288"/>
      <c r="O319" s="288"/>
      <c r="P319" s="288"/>
      <c r="Q319" s="307">
        <f>SUM(E319:P319)</f>
        <v>119336.92</v>
      </c>
      <c r="R319" s="460">
        <f>AVERAGE(E319:P319)</f>
        <v>19889.4866666667</v>
      </c>
      <c r="S319" s="309">
        <f>+R319</f>
        <v>19889.4866666667</v>
      </c>
      <c r="T319" s="125"/>
      <c r="U319" s="125"/>
      <c r="V319" s="125"/>
      <c r="W319" s="329"/>
      <c r="X319" s="125"/>
      <c r="Y319" s="329"/>
      <c r="Z319" s="125"/>
      <c r="AA319" s="329"/>
      <c r="AB319" s="125"/>
      <c r="AC319" s="475">
        <f>SUM(E319:K319)</f>
        <v>119336.92</v>
      </c>
      <c r="AD319" s="125"/>
      <c r="AE319" s="125"/>
      <c r="AF319" s="125"/>
      <c r="AG319" s="125"/>
      <c r="AH319" s="125"/>
      <c r="AI319" s="125"/>
      <c r="AJ319" s="125"/>
    </row>
    <row r="320" spans="1:36" ht="12.75" customHeight="1">
      <c r="A320" s="46"/>
      <c r="B320" s="47"/>
      <c r="C320" s="36" t="s">
        <v>1164</v>
      </c>
      <c r="D320" s="34"/>
      <c r="E320" s="60" t="s">
        <v>372</v>
      </c>
      <c r="F320" s="60" t="s">
        <v>372</v>
      </c>
      <c r="G320" s="60" t="s">
        <v>372</v>
      </c>
      <c r="H320" s="60">
        <v>386.84</v>
      </c>
      <c r="I320" s="60" t="s">
        <v>372</v>
      </c>
      <c r="J320" s="60">
        <v>376.93</v>
      </c>
      <c r="K320" s="60"/>
      <c r="L320" s="60"/>
      <c r="M320" s="60"/>
      <c r="N320" s="60"/>
      <c r="O320" s="60"/>
      <c r="P320" s="62"/>
      <c r="Q320" s="148">
        <f>SUM(E320:P320)</f>
        <v>763.77</v>
      </c>
      <c r="R320" s="310">
        <f>+Q320/12</f>
        <v>63.647500000000001</v>
      </c>
      <c r="S320" s="125"/>
      <c r="T320" s="309">
        <f>+R320</f>
        <v>63.647500000000001</v>
      </c>
      <c r="U320" s="221">
        <f>+Q320</f>
        <v>763.77</v>
      </c>
      <c r="V320" s="329" t="s">
        <v>372</v>
      </c>
      <c r="W320" s="329" t="s">
        <v>372</v>
      </c>
      <c r="X320" s="329" t="s">
        <v>372</v>
      </c>
      <c r="Y320" s="263">
        <f>H320</f>
        <v>386.84</v>
      </c>
      <c r="Z320" s="329" t="s">
        <v>372</v>
      </c>
      <c r="AA320" s="263">
        <f>J320</f>
        <v>376.93</v>
      </c>
      <c r="AB320" s="125"/>
      <c r="AC320" s="475">
        <f>SUM(E320:K320)</f>
        <v>763.77</v>
      </c>
      <c r="AD320" s="125"/>
      <c r="AE320" s="125"/>
      <c r="AF320" s="125"/>
      <c r="AG320" s="125"/>
      <c r="AH320" s="125"/>
      <c r="AI320" s="125"/>
      <c r="AJ320" s="125"/>
    </row>
    <row r="321" spans="1:36" ht="12.75" customHeight="1">
      <c r="A321" s="46"/>
      <c r="B321" s="47"/>
      <c r="C321" s="36" t="s">
        <v>1165</v>
      </c>
      <c r="D321" s="34"/>
      <c r="E321" s="37">
        <f t="shared" ref="E321:Q321" si="34">E319/$D$319</f>
        <v>82.150571428571396</v>
      </c>
      <c r="F321" s="37">
        <f t="shared" si="34"/>
        <v>73.922285714285707</v>
      </c>
      <c r="G321" s="37">
        <f t="shared" si="34"/>
        <v>96.439666666666696</v>
      </c>
      <c r="H321" s="37">
        <f t="shared" si="34"/>
        <v>118.434857142857</v>
      </c>
      <c r="I321" s="37">
        <f t="shared" si="34"/>
        <v>79.151047619047603</v>
      </c>
      <c r="J321" s="37">
        <f t="shared" si="34"/>
        <v>118.17261904761899</v>
      </c>
      <c r="K321" s="37">
        <f t="shared" si="34"/>
        <v>0</v>
      </c>
      <c r="L321" s="37">
        <f t="shared" si="34"/>
        <v>0</v>
      </c>
      <c r="M321" s="37">
        <f t="shared" si="34"/>
        <v>0</v>
      </c>
      <c r="N321" s="37">
        <f t="shared" si="34"/>
        <v>0</v>
      </c>
      <c r="O321" s="37">
        <f t="shared" si="34"/>
        <v>0</v>
      </c>
      <c r="P321" s="37">
        <f t="shared" si="34"/>
        <v>0</v>
      </c>
      <c r="Q321" s="35">
        <f t="shared" si="34"/>
        <v>568.27104761904798</v>
      </c>
      <c r="R321" s="308">
        <f>+R319/D319</f>
        <v>94.711841269841301</v>
      </c>
      <c r="S321" s="125"/>
      <c r="T321" s="125"/>
      <c r="U321" s="125"/>
      <c r="V321" s="125"/>
      <c r="W321" s="329"/>
      <c r="X321" s="125"/>
      <c r="Y321" s="329"/>
      <c r="Z321" s="125"/>
      <c r="AA321" s="329"/>
      <c r="AB321" s="125"/>
      <c r="AC321" s="475">
        <f>SUM(E321:K321)</f>
        <v>568.27104761904798</v>
      </c>
      <c r="AD321" s="125"/>
      <c r="AE321" s="125"/>
      <c r="AF321" s="125"/>
      <c r="AG321" s="125"/>
      <c r="AH321" s="125"/>
      <c r="AI321" s="125"/>
      <c r="AJ321" s="125"/>
    </row>
    <row r="322" spans="1:36" ht="12.75" customHeight="1">
      <c r="A322" s="46"/>
      <c r="B322" s="47"/>
      <c r="C322" s="193" t="s">
        <v>1166</v>
      </c>
      <c r="D322" s="34"/>
      <c r="E322" s="240"/>
      <c r="F322" s="240"/>
      <c r="G322" s="240"/>
      <c r="H322" s="240" t="s">
        <v>1677</v>
      </c>
      <c r="I322" s="240"/>
      <c r="J322" s="240" t="s">
        <v>1678</v>
      </c>
      <c r="K322" s="240"/>
      <c r="L322" s="240"/>
      <c r="M322" s="240"/>
      <c r="N322" s="240"/>
      <c r="O322" s="240"/>
      <c r="P322" s="240"/>
      <c r="Q322" s="35"/>
      <c r="R322" s="310"/>
      <c r="S322" s="125"/>
      <c r="T322" s="125"/>
      <c r="U322" s="125"/>
      <c r="V322" s="125"/>
      <c r="W322" s="329"/>
      <c r="X322" s="125"/>
      <c r="Y322" s="329"/>
      <c r="Z322" s="125"/>
      <c r="AA322" s="329"/>
      <c r="AB322" s="125"/>
      <c r="AC322" s="126"/>
      <c r="AD322" s="125"/>
      <c r="AE322" s="125"/>
      <c r="AF322" s="125"/>
      <c r="AG322" s="125"/>
      <c r="AH322" s="125"/>
      <c r="AI322" s="125"/>
      <c r="AJ322" s="125"/>
    </row>
    <row r="323" spans="1:36" ht="12.75" customHeight="1">
      <c r="A323" s="46"/>
      <c r="B323" s="47"/>
      <c r="C323" s="1442" t="s">
        <v>1174</v>
      </c>
      <c r="D323" s="1401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35"/>
      <c r="R323" s="310"/>
      <c r="S323" s="125"/>
      <c r="T323" s="125"/>
      <c r="U323" s="125"/>
      <c r="V323" s="125"/>
      <c r="W323" s="329"/>
      <c r="X323" s="125"/>
      <c r="Y323" s="329"/>
      <c r="Z323" s="125"/>
      <c r="AA323" s="329"/>
      <c r="AB323" s="125"/>
      <c r="AC323" s="126"/>
      <c r="AD323" s="125"/>
      <c r="AE323" s="125"/>
      <c r="AF323" s="125"/>
      <c r="AG323" s="125"/>
      <c r="AH323" s="125"/>
      <c r="AI323" s="125"/>
      <c r="AJ323" s="125"/>
    </row>
    <row r="324" spans="1:36" ht="12.75" customHeight="1">
      <c r="A324" s="46"/>
      <c r="B324" s="47"/>
      <c r="C324" s="1442" t="s">
        <v>1175</v>
      </c>
      <c r="D324" s="1401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35"/>
      <c r="R324" s="310"/>
      <c r="S324" s="125"/>
      <c r="T324" s="125"/>
      <c r="U324" s="125"/>
      <c r="V324" s="125"/>
      <c r="W324" s="329"/>
      <c r="X324" s="125"/>
      <c r="Y324" s="329"/>
      <c r="Z324" s="125"/>
      <c r="AA324" s="329"/>
      <c r="AB324" s="125"/>
      <c r="AC324" s="126"/>
      <c r="AD324" s="125"/>
      <c r="AE324" s="125"/>
      <c r="AF324" s="125"/>
      <c r="AG324" s="125"/>
      <c r="AH324" s="125"/>
      <c r="AI324" s="125"/>
      <c r="AJ324" s="125"/>
    </row>
    <row r="325" spans="1:36" ht="12.75" customHeight="1">
      <c r="A325" s="46"/>
      <c r="B325" s="47"/>
      <c r="C325" s="36" t="s">
        <v>1176</v>
      </c>
      <c r="D325" s="3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35"/>
      <c r="R325" s="310"/>
      <c r="S325" s="125"/>
      <c r="T325" s="125"/>
      <c r="U325" s="125"/>
      <c r="V325" s="125"/>
      <c r="W325" s="329"/>
      <c r="X325" s="125"/>
      <c r="Y325" s="329"/>
      <c r="Z325" s="125"/>
      <c r="AA325" s="329"/>
      <c r="AB325" s="125"/>
      <c r="AC325" s="126"/>
      <c r="AD325" s="125"/>
      <c r="AE325" s="125"/>
      <c r="AF325" s="125"/>
      <c r="AG325" s="125"/>
      <c r="AH325" s="125"/>
      <c r="AI325" s="125"/>
      <c r="AJ325" s="125"/>
    </row>
    <row r="326" spans="1:36" ht="65.25" customHeight="1">
      <c r="A326" s="52"/>
      <c r="B326" s="53"/>
      <c r="C326" s="194" t="s">
        <v>1679</v>
      </c>
      <c r="D326" s="40"/>
      <c r="E326" s="250"/>
      <c r="F326" s="249"/>
      <c r="G326" s="250"/>
      <c r="H326" s="189"/>
      <c r="I326" s="195"/>
      <c r="J326" s="195"/>
      <c r="K326" s="195"/>
      <c r="L326" s="195"/>
      <c r="M326" s="195"/>
      <c r="N326" s="195"/>
      <c r="O326" s="195"/>
      <c r="P326" s="195"/>
      <c r="Q326" s="41"/>
      <c r="R326" s="306"/>
      <c r="S326" s="125"/>
      <c r="T326" s="125"/>
      <c r="U326" s="125"/>
      <c r="V326" s="125"/>
      <c r="W326" s="329"/>
      <c r="X326" s="125"/>
      <c r="Y326" s="329"/>
      <c r="Z326" s="125"/>
      <c r="AA326" s="329"/>
      <c r="AB326" s="125"/>
      <c r="AC326" s="126"/>
      <c r="AD326" s="125"/>
      <c r="AE326" s="125"/>
      <c r="AF326" s="125"/>
      <c r="AG326" s="125"/>
      <c r="AH326" s="125"/>
      <c r="AI326" s="125"/>
      <c r="AJ326" s="125"/>
    </row>
    <row r="327" spans="1:36" ht="12.75" customHeight="1">
      <c r="A327" s="42" t="s">
        <v>1178</v>
      </c>
      <c r="B327" s="43">
        <v>363</v>
      </c>
      <c r="C327" s="490" t="s">
        <v>1179</v>
      </c>
      <c r="D327" s="85">
        <v>2724</v>
      </c>
      <c r="E327" s="288">
        <v>156534.79</v>
      </c>
      <c r="F327" s="288">
        <v>163752.76999999999</v>
      </c>
      <c r="G327" s="117">
        <v>56484.24</v>
      </c>
      <c r="H327" s="284"/>
      <c r="I327" s="112"/>
      <c r="J327" s="112"/>
      <c r="K327" s="112"/>
      <c r="L327" s="112"/>
      <c r="M327" s="112"/>
      <c r="N327" s="112"/>
      <c r="O327" s="112"/>
      <c r="P327" s="59"/>
      <c r="Q327" s="377">
        <f>SUM(E327:P327)</f>
        <v>376771.8</v>
      </c>
      <c r="R327" s="460">
        <f>AVERAGE(E327:P327)</f>
        <v>125590.6</v>
      </c>
      <c r="S327" s="309">
        <f>+R327</f>
        <v>125590.6</v>
      </c>
      <c r="T327" s="125"/>
      <c r="U327" s="125"/>
      <c r="V327" s="125"/>
      <c r="W327" s="329"/>
      <c r="X327" s="125"/>
      <c r="Y327" s="329"/>
      <c r="Z327" s="125"/>
      <c r="AA327" s="329"/>
      <c r="AB327" s="125"/>
      <c r="AC327" s="126"/>
      <c r="AD327" s="125"/>
      <c r="AE327" s="125"/>
      <c r="AF327" s="125"/>
      <c r="AG327" s="125"/>
      <c r="AH327" s="125"/>
      <c r="AI327" s="125"/>
      <c r="AJ327" s="125"/>
    </row>
    <row r="328" spans="1:36" ht="12.75" customHeight="1">
      <c r="A328" s="46"/>
      <c r="B328" s="47"/>
      <c r="C328" s="73" t="s">
        <v>1180</v>
      </c>
      <c r="D328" s="74"/>
      <c r="E328" s="60" t="s">
        <v>372</v>
      </c>
      <c r="F328" s="60" t="s">
        <v>372</v>
      </c>
      <c r="G328" s="113" t="s">
        <v>372</v>
      </c>
      <c r="H328" s="448"/>
      <c r="I328" s="263"/>
      <c r="J328" s="263"/>
      <c r="K328" s="263"/>
      <c r="L328" s="263"/>
      <c r="M328" s="263"/>
      <c r="N328" s="263"/>
      <c r="O328" s="263"/>
      <c r="P328" s="262"/>
      <c r="Q328" s="379">
        <f>SUM(E328:P328)</f>
        <v>0</v>
      </c>
      <c r="R328" s="308">
        <f>+Q328/3</f>
        <v>0</v>
      </c>
      <c r="S328" s="125"/>
      <c r="T328" s="309">
        <f>+R328</f>
        <v>0</v>
      </c>
      <c r="U328" s="221">
        <f>+Q328</f>
        <v>0</v>
      </c>
      <c r="V328" s="329" t="s">
        <v>372</v>
      </c>
      <c r="W328" s="329" t="s">
        <v>372</v>
      </c>
      <c r="X328" s="329" t="s">
        <v>372</v>
      </c>
      <c r="Y328" s="329"/>
      <c r="Z328" s="125"/>
      <c r="AA328" s="125"/>
      <c r="AB328" s="125"/>
      <c r="AC328" s="126"/>
      <c r="AD328" s="125"/>
      <c r="AE328" s="125"/>
      <c r="AF328" s="125"/>
      <c r="AG328" s="125"/>
      <c r="AH328" s="125"/>
      <c r="AI328" s="125"/>
      <c r="AJ328" s="125"/>
    </row>
    <row r="329" spans="1:36" ht="12.75" customHeight="1">
      <c r="A329" s="46"/>
      <c r="B329" s="47"/>
      <c r="C329" s="36" t="s">
        <v>1181</v>
      </c>
      <c r="D329" s="34"/>
      <c r="E329" s="37">
        <f>E327/$D$327</f>
        <v>57.465047723935399</v>
      </c>
      <c r="F329" s="37">
        <f>F327/$D$327</f>
        <v>60.114820117474302</v>
      </c>
      <c r="G329" s="105">
        <f>G327/$D$327</f>
        <v>20.735770925110099</v>
      </c>
      <c r="H329" s="265"/>
      <c r="I329" s="106"/>
      <c r="J329" s="106"/>
      <c r="K329" s="106"/>
      <c r="L329" s="106"/>
      <c r="M329" s="106"/>
      <c r="N329" s="106"/>
      <c r="O329" s="106"/>
      <c r="P329" s="38"/>
      <c r="Q329" s="179">
        <f>Q327/$D$327</f>
        <v>138.31563876652001</v>
      </c>
      <c r="R329" s="308">
        <f>+R327/D327</f>
        <v>46.105212922173301</v>
      </c>
      <c r="S329" s="125"/>
      <c r="T329" s="125"/>
      <c r="U329" s="125"/>
      <c r="V329" s="125"/>
      <c r="W329" s="329"/>
      <c r="X329" s="125"/>
      <c r="Y329" s="329"/>
      <c r="Z329" s="125"/>
      <c r="AA329" s="329"/>
      <c r="AB329" s="125"/>
      <c r="AC329" s="126"/>
      <c r="AD329" s="125"/>
      <c r="AE329" s="125"/>
      <c r="AF329" s="125"/>
      <c r="AG329" s="125"/>
      <c r="AH329" s="125"/>
      <c r="AI329" s="125"/>
      <c r="AJ329" s="125"/>
    </row>
    <row r="330" spans="1:36" ht="12.75" customHeight="1">
      <c r="A330" s="46"/>
      <c r="B330" s="47"/>
      <c r="C330" s="36" t="s">
        <v>1182</v>
      </c>
      <c r="D330" s="34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35"/>
      <c r="R330" s="310"/>
      <c r="S330" s="125"/>
      <c r="T330" s="125"/>
      <c r="U330" s="125"/>
      <c r="V330" s="125"/>
      <c r="W330" s="329"/>
      <c r="X330" s="125"/>
      <c r="Y330" s="329"/>
      <c r="Z330" s="125"/>
      <c r="AA330" s="329"/>
      <c r="AB330" s="125"/>
      <c r="AC330" s="126"/>
      <c r="AD330" s="125"/>
      <c r="AE330" s="125"/>
      <c r="AF330" s="125"/>
      <c r="AG330" s="125"/>
      <c r="AH330" s="125"/>
      <c r="AI330" s="125"/>
      <c r="AJ330" s="125"/>
    </row>
    <row r="331" spans="1:36" ht="12.75" customHeight="1">
      <c r="A331" s="46"/>
      <c r="B331" s="47"/>
      <c r="C331" s="33" t="s">
        <v>1183</v>
      </c>
      <c r="D331" s="512">
        <v>2772.68</v>
      </c>
      <c r="E331" s="211"/>
      <c r="F331" s="188"/>
      <c r="G331" s="245">
        <v>138072.6</v>
      </c>
      <c r="H331" s="144">
        <v>176700.77</v>
      </c>
      <c r="I331" s="144">
        <v>184227.24</v>
      </c>
      <c r="J331" s="145">
        <v>116271.09</v>
      </c>
      <c r="K331" s="478"/>
      <c r="L331" s="209"/>
      <c r="M331" s="209"/>
      <c r="N331" s="209"/>
      <c r="O331" s="209"/>
      <c r="P331" s="184"/>
      <c r="Q331" s="377">
        <f>SUM(E331:P331)</f>
        <v>615271.69999999995</v>
      </c>
      <c r="R331" s="460">
        <f>AVERAGE(E331:P331)</f>
        <v>153817.92499999999</v>
      </c>
      <c r="S331" s="125"/>
      <c r="T331" s="125"/>
      <c r="U331" s="125"/>
      <c r="V331" s="125"/>
      <c r="W331" s="329"/>
      <c r="X331" s="125"/>
      <c r="Y331" s="329"/>
      <c r="Z331" s="125"/>
      <c r="AA331" s="329"/>
      <c r="AB331" s="125"/>
      <c r="AC331" s="126"/>
      <c r="AD331" s="125"/>
      <c r="AE331" s="125"/>
      <c r="AF331" s="125"/>
      <c r="AG331" s="125"/>
      <c r="AH331" s="125"/>
      <c r="AI331" s="125"/>
      <c r="AJ331" s="125"/>
    </row>
    <row r="332" spans="1:36" ht="12.75" customHeight="1">
      <c r="A332" s="46"/>
      <c r="B332" s="47"/>
      <c r="C332" s="36" t="s">
        <v>1184</v>
      </c>
      <c r="D332" s="32"/>
      <c r="E332" s="210"/>
      <c r="F332" s="76"/>
      <c r="G332" s="245" t="s">
        <v>372</v>
      </c>
      <c r="H332" s="245" t="s">
        <v>372</v>
      </c>
      <c r="I332" s="245" t="s">
        <v>372</v>
      </c>
      <c r="J332" s="270" t="s">
        <v>372</v>
      </c>
      <c r="K332" s="518"/>
      <c r="L332" s="177"/>
      <c r="M332" s="177"/>
      <c r="N332" s="177"/>
      <c r="O332" s="177"/>
      <c r="P332" s="198"/>
      <c r="Q332" s="379">
        <f>SUM(E332:P332)</f>
        <v>0</v>
      </c>
      <c r="R332" s="308">
        <f>+Q332/4</f>
        <v>0</v>
      </c>
      <c r="S332" s="125"/>
      <c r="T332" s="125"/>
      <c r="U332" s="125"/>
      <c r="V332" s="125"/>
      <c r="W332" s="329"/>
      <c r="X332" s="329" t="s">
        <v>372</v>
      </c>
      <c r="Y332" s="329" t="s">
        <v>372</v>
      </c>
      <c r="Z332" s="329" t="s">
        <v>372</v>
      </c>
      <c r="AA332" s="329" t="s">
        <v>372</v>
      </c>
      <c r="AB332" s="125"/>
      <c r="AC332" s="126"/>
      <c r="AD332" s="125"/>
      <c r="AE332" s="125"/>
      <c r="AF332" s="125"/>
      <c r="AG332" s="125"/>
      <c r="AH332" s="125"/>
      <c r="AI332" s="125"/>
      <c r="AJ332" s="125"/>
    </row>
    <row r="333" spans="1:36" ht="12.75" customHeight="1">
      <c r="A333" s="46"/>
      <c r="B333" s="47"/>
      <c r="C333" s="36" t="s">
        <v>1185</v>
      </c>
      <c r="D333" s="32"/>
      <c r="E333" s="265"/>
      <c r="F333" s="38"/>
      <c r="G333" s="118">
        <f>G331/$D$331</f>
        <v>49.797524416809701</v>
      </c>
      <c r="H333" s="118">
        <f>H331/$D$331</f>
        <v>63.729233088564101</v>
      </c>
      <c r="I333" s="118">
        <f>I331/$D$331</f>
        <v>66.443743958913402</v>
      </c>
      <c r="J333" s="110">
        <f>J331/$D$331</f>
        <v>41.934550687421599</v>
      </c>
      <c r="K333" s="108"/>
      <c r="L333" s="178"/>
      <c r="M333" s="178"/>
      <c r="N333" s="178"/>
      <c r="O333" s="178"/>
      <c r="P333" s="179"/>
      <c r="Q333" s="179">
        <f>Q331/$D$331</f>
        <v>221.90505215170899</v>
      </c>
      <c r="R333" s="308">
        <f>+R331/D331</f>
        <v>55.476263037927197</v>
      </c>
      <c r="S333" s="125"/>
      <c r="T333" s="125"/>
      <c r="U333" s="125"/>
      <c r="V333" s="125"/>
      <c r="W333" s="329"/>
      <c r="X333" s="125"/>
      <c r="Y333" s="329"/>
      <c r="Z333" s="125"/>
      <c r="AA333" s="329"/>
      <c r="AB333" s="125"/>
      <c r="AC333" s="126"/>
      <c r="AD333" s="125"/>
      <c r="AE333" s="125"/>
      <c r="AF333" s="125"/>
      <c r="AG333" s="125"/>
      <c r="AH333" s="125"/>
      <c r="AI333" s="125"/>
      <c r="AJ333" s="125"/>
    </row>
    <row r="334" spans="1:36" ht="12.75" customHeight="1">
      <c r="A334" s="46"/>
      <c r="B334" s="47"/>
      <c r="C334" s="193" t="s">
        <v>1680</v>
      </c>
      <c r="D334" s="513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198"/>
      <c r="R334" s="466"/>
      <c r="S334" s="125"/>
      <c r="T334" s="125"/>
      <c r="U334" s="125"/>
      <c r="V334" s="125"/>
      <c r="W334" s="329"/>
      <c r="X334" s="125"/>
      <c r="Y334" s="329"/>
      <c r="Z334" s="125"/>
      <c r="AA334" s="329"/>
      <c r="AB334" s="125"/>
      <c r="AC334" s="126"/>
      <c r="AD334" s="125"/>
      <c r="AE334" s="125"/>
      <c r="AF334" s="125"/>
      <c r="AG334" s="125"/>
      <c r="AH334" s="125"/>
      <c r="AI334" s="125"/>
      <c r="AJ334" s="125"/>
    </row>
    <row r="335" spans="1:36" ht="80.25" customHeight="1">
      <c r="A335" s="52"/>
      <c r="B335" s="53"/>
      <c r="C335" s="194" t="s">
        <v>1681</v>
      </c>
      <c r="D335" s="40"/>
      <c r="E335" s="68"/>
      <c r="F335" s="41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305"/>
      <c r="R335" s="306"/>
      <c r="S335" s="125"/>
      <c r="T335" s="125"/>
      <c r="U335" s="125"/>
      <c r="V335" s="125"/>
      <c r="W335" s="329"/>
      <c r="X335" s="125"/>
      <c r="Y335" s="329"/>
      <c r="Z335" s="125"/>
      <c r="AA335" s="329"/>
      <c r="AB335" s="125"/>
      <c r="AC335" s="126"/>
      <c r="AD335" s="125"/>
      <c r="AE335" s="125"/>
      <c r="AF335" s="125"/>
      <c r="AG335" s="125"/>
      <c r="AH335" s="125"/>
      <c r="AI335" s="125"/>
      <c r="AJ335" s="125"/>
    </row>
    <row r="336" spans="1:36" ht="12.75" customHeight="1">
      <c r="A336" s="46" t="s">
        <v>559</v>
      </c>
      <c r="B336" s="47">
        <v>750</v>
      </c>
      <c r="C336" s="442" t="s">
        <v>1187</v>
      </c>
      <c r="D336" s="29">
        <v>281</v>
      </c>
      <c r="E336" s="254">
        <v>12350.33</v>
      </c>
      <c r="F336" s="197">
        <v>17202.95</v>
      </c>
      <c r="G336" s="284">
        <v>9165.24</v>
      </c>
      <c r="H336" s="216">
        <v>9508.15</v>
      </c>
      <c r="I336" s="216">
        <v>10576.43</v>
      </c>
      <c r="J336" s="216">
        <v>8802.85</v>
      </c>
      <c r="K336" s="216">
        <v>8503.4699999999993</v>
      </c>
      <c r="L336" s="216"/>
      <c r="M336" s="216"/>
      <c r="N336" s="216"/>
      <c r="O336" s="216"/>
      <c r="P336" s="216"/>
      <c r="Q336" s="377">
        <f>SUM(E336:P336)</f>
        <v>76109.42</v>
      </c>
      <c r="R336" s="460">
        <f>AVERAGE(E336:P336)</f>
        <v>10872.7742857143</v>
      </c>
      <c r="S336" s="309">
        <f>+R336</f>
        <v>10872.7742857143</v>
      </c>
      <c r="T336" s="125"/>
      <c r="U336" s="125"/>
      <c r="V336" s="125"/>
      <c r="W336" s="329"/>
      <c r="X336" s="125"/>
      <c r="Y336" s="329"/>
      <c r="Z336" s="125"/>
      <c r="AA336" s="329"/>
      <c r="AB336" s="125"/>
      <c r="AC336" s="126"/>
      <c r="AD336" s="125"/>
      <c r="AE336" s="125"/>
      <c r="AF336" s="125"/>
      <c r="AG336" s="125"/>
      <c r="AH336" s="125"/>
      <c r="AI336" s="125"/>
      <c r="AJ336" s="125"/>
    </row>
    <row r="337" spans="1:36" ht="12.75" customHeight="1">
      <c r="A337" s="46"/>
      <c r="B337" s="47"/>
      <c r="C337" s="193" t="s">
        <v>1188</v>
      </c>
      <c r="D337" s="34"/>
      <c r="E337" s="60" t="s">
        <v>372</v>
      </c>
      <c r="F337" s="35" t="s">
        <v>372</v>
      </c>
      <c r="G337" s="113" t="s">
        <v>372</v>
      </c>
      <c r="H337" s="127" t="s">
        <v>372</v>
      </c>
      <c r="I337" s="127" t="s">
        <v>372</v>
      </c>
      <c r="J337" s="127" t="s">
        <v>372</v>
      </c>
      <c r="K337" s="127" t="s">
        <v>372</v>
      </c>
      <c r="L337" s="127"/>
      <c r="M337" s="127"/>
      <c r="N337" s="127"/>
      <c r="O337" s="127"/>
      <c r="P337" s="277"/>
      <c r="Q337" s="379">
        <f>SUM(E337:P337)</f>
        <v>0</v>
      </c>
      <c r="R337" s="308">
        <f>+Q337/12</f>
        <v>0</v>
      </c>
      <c r="S337" s="125"/>
      <c r="T337" s="309">
        <f>+R337</f>
        <v>0</v>
      </c>
      <c r="U337" s="221">
        <f>+Q337</f>
        <v>0</v>
      </c>
      <c r="V337" s="329" t="s">
        <v>372</v>
      </c>
      <c r="W337" s="329" t="s">
        <v>372</v>
      </c>
      <c r="X337" s="329" t="s">
        <v>372</v>
      </c>
      <c r="Y337" s="329" t="s">
        <v>372</v>
      </c>
      <c r="Z337" s="329" t="s">
        <v>372</v>
      </c>
      <c r="AA337" s="329" t="s">
        <v>372</v>
      </c>
      <c r="AB337" s="125"/>
      <c r="AC337" s="126"/>
      <c r="AD337" s="125"/>
      <c r="AE337" s="125"/>
      <c r="AF337" s="125"/>
      <c r="AG337" s="125"/>
      <c r="AH337" s="125"/>
      <c r="AI337" s="125"/>
      <c r="AJ337" s="125"/>
    </row>
    <row r="338" spans="1:36" ht="12.75" customHeight="1">
      <c r="A338" s="46"/>
      <c r="B338" s="47"/>
      <c r="C338" s="193" t="s">
        <v>1189</v>
      </c>
      <c r="D338" s="34"/>
      <c r="E338" s="37">
        <f t="shared" ref="E338:Q338" si="35">E336/$D$336</f>
        <v>43.951352313167298</v>
      </c>
      <c r="F338" s="37">
        <f t="shared" si="35"/>
        <v>61.220462633452001</v>
      </c>
      <c r="G338" s="105">
        <f t="shared" si="35"/>
        <v>32.616512455516002</v>
      </c>
      <c r="H338" s="118">
        <f t="shared" si="35"/>
        <v>33.836832740213502</v>
      </c>
      <c r="I338" s="105">
        <f t="shared" si="35"/>
        <v>37.638540925266902</v>
      </c>
      <c r="J338" s="118">
        <f t="shared" si="35"/>
        <v>31.326868327402099</v>
      </c>
      <c r="K338" s="105">
        <f t="shared" si="35"/>
        <v>30.2614590747331</v>
      </c>
      <c r="L338" s="118">
        <f t="shared" si="35"/>
        <v>0</v>
      </c>
      <c r="M338" s="105">
        <f t="shared" si="35"/>
        <v>0</v>
      </c>
      <c r="N338" s="118">
        <f t="shared" si="35"/>
        <v>0</v>
      </c>
      <c r="O338" s="105">
        <f t="shared" si="35"/>
        <v>0</v>
      </c>
      <c r="P338" s="118">
        <f t="shared" si="35"/>
        <v>0</v>
      </c>
      <c r="Q338" s="179">
        <f t="shared" si="35"/>
        <v>270.85202846975102</v>
      </c>
      <c r="R338" s="308">
        <f>+R336/D336</f>
        <v>38.693146924250101</v>
      </c>
      <c r="S338" s="125"/>
      <c r="T338" s="125"/>
      <c r="U338" s="125"/>
      <c r="V338" s="125"/>
      <c r="W338" s="329"/>
      <c r="X338" s="125"/>
      <c r="Y338" s="329"/>
      <c r="Z338" s="125"/>
      <c r="AA338" s="329"/>
      <c r="AB338" s="125"/>
      <c r="AC338" s="126"/>
      <c r="AD338" s="125"/>
      <c r="AE338" s="125"/>
      <c r="AF338" s="125"/>
      <c r="AG338" s="125"/>
      <c r="AH338" s="125"/>
      <c r="AI338" s="125"/>
      <c r="AJ338" s="125"/>
    </row>
    <row r="339" spans="1:36" ht="12.75" customHeight="1">
      <c r="A339" s="46"/>
      <c r="B339" s="47"/>
      <c r="C339" s="193" t="s">
        <v>1190</v>
      </c>
      <c r="D339" s="34"/>
      <c r="E339" s="62"/>
      <c r="F339" s="35"/>
      <c r="G339" s="62"/>
      <c r="H339" s="252"/>
      <c r="I339" s="252"/>
      <c r="J339" s="252"/>
      <c r="K339" s="252"/>
      <c r="L339" s="252"/>
      <c r="M339" s="252"/>
      <c r="N339" s="252"/>
      <c r="O339" s="252"/>
      <c r="P339" s="252"/>
      <c r="Q339" s="148"/>
      <c r="R339" s="310"/>
      <c r="S339" s="125"/>
      <c r="T339" s="125"/>
      <c r="U339" s="125"/>
      <c r="V339" s="125"/>
      <c r="W339" s="329"/>
      <c r="X339" s="125"/>
      <c r="Y339" s="329"/>
      <c r="Z339" s="125"/>
      <c r="AA339" s="329"/>
      <c r="AB339" s="125"/>
      <c r="AC339" s="126"/>
      <c r="AD339" s="125"/>
      <c r="AE339" s="125"/>
      <c r="AF339" s="125"/>
      <c r="AG339" s="125"/>
      <c r="AH339" s="125"/>
      <c r="AI339" s="125"/>
      <c r="AJ339" s="125"/>
    </row>
    <row r="340" spans="1:36" ht="12.75" customHeight="1">
      <c r="A340" s="46"/>
      <c r="B340" s="47"/>
      <c r="C340" s="193" t="s">
        <v>1191</v>
      </c>
      <c r="D340" s="34"/>
      <c r="E340" s="62"/>
      <c r="F340" s="35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148"/>
      <c r="R340" s="310"/>
      <c r="S340" s="125"/>
      <c r="T340" s="125"/>
      <c r="U340" s="125"/>
      <c r="V340" s="125"/>
      <c r="W340" s="329"/>
      <c r="X340" s="125"/>
      <c r="Y340" s="329"/>
      <c r="Z340" s="125"/>
      <c r="AA340" s="329"/>
      <c r="AB340" s="125"/>
      <c r="AC340" s="126"/>
      <c r="AD340" s="125"/>
      <c r="AE340" s="125"/>
      <c r="AF340" s="125"/>
      <c r="AG340" s="125"/>
      <c r="AH340" s="125"/>
      <c r="AI340" s="125"/>
      <c r="AJ340" s="125"/>
    </row>
    <row r="341" spans="1:36" ht="12.75" customHeight="1">
      <c r="A341" s="46"/>
      <c r="B341" s="47"/>
      <c r="C341" s="192" t="s">
        <v>1192</v>
      </c>
      <c r="D341" s="34"/>
      <c r="E341" s="62"/>
      <c r="F341" s="35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148"/>
      <c r="R341" s="310"/>
      <c r="S341" s="125"/>
      <c r="T341" s="125"/>
      <c r="U341" s="125"/>
      <c r="V341" s="125"/>
      <c r="W341" s="329"/>
      <c r="X341" s="125"/>
      <c r="Y341" s="329"/>
      <c r="Z341" s="125"/>
      <c r="AA341" s="329"/>
      <c r="AB341" s="125"/>
      <c r="AC341" s="126"/>
      <c r="AD341" s="125"/>
      <c r="AE341" s="125"/>
      <c r="AF341" s="125"/>
      <c r="AG341" s="125"/>
      <c r="AH341" s="125"/>
      <c r="AI341" s="125"/>
      <c r="AJ341" s="125"/>
    </row>
    <row r="342" spans="1:36" ht="40.5" customHeight="1">
      <c r="A342" s="52"/>
      <c r="B342" s="53"/>
      <c r="C342" s="194" t="s">
        <v>1682</v>
      </c>
      <c r="D342" s="40"/>
      <c r="E342" s="68"/>
      <c r="F342" s="41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305"/>
      <c r="R342" s="306"/>
      <c r="S342" s="309"/>
      <c r="T342" s="125"/>
      <c r="U342" s="125"/>
      <c r="V342" s="125"/>
      <c r="W342" s="329"/>
      <c r="X342" s="125"/>
      <c r="Y342" s="329"/>
      <c r="Z342" s="125"/>
      <c r="AA342" s="329"/>
      <c r="AB342" s="125"/>
      <c r="AC342" s="126"/>
      <c r="AD342" s="125"/>
      <c r="AE342" s="125"/>
      <c r="AF342" s="125"/>
      <c r="AG342" s="125"/>
      <c r="AH342" s="125"/>
      <c r="AI342" s="125"/>
      <c r="AJ342" s="125"/>
    </row>
    <row r="343" spans="1:36" ht="12.75" customHeight="1">
      <c r="A343" s="46" t="s">
        <v>1194</v>
      </c>
      <c r="B343" s="47">
        <v>849</v>
      </c>
      <c r="C343" s="442" t="s">
        <v>1195</v>
      </c>
      <c r="D343" s="223">
        <v>452</v>
      </c>
      <c r="E343" s="216">
        <v>40409.599999999999</v>
      </c>
      <c r="F343" s="45">
        <v>46586.65</v>
      </c>
      <c r="G343" s="216">
        <v>49516.15</v>
      </c>
      <c r="H343" s="216"/>
      <c r="I343" s="216"/>
      <c r="J343" s="217">
        <v>54213.95</v>
      </c>
      <c r="K343" s="216"/>
      <c r="L343" s="216"/>
      <c r="M343" s="216"/>
      <c r="N343" s="216"/>
      <c r="O343" s="216"/>
      <c r="P343" s="216"/>
      <c r="Q343" s="377">
        <f>SUM(E343:P343)</f>
        <v>190726.35</v>
      </c>
      <c r="R343" s="460">
        <f>AVERAGE(E343:P343)</f>
        <v>47681.587500000001</v>
      </c>
      <c r="S343" s="309">
        <f>+R343</f>
        <v>47681.587500000001</v>
      </c>
      <c r="T343" s="125"/>
      <c r="U343" s="125"/>
      <c r="V343" s="125"/>
      <c r="W343" s="329"/>
      <c r="X343" s="125"/>
      <c r="Y343" s="329"/>
      <c r="Z343" s="125"/>
      <c r="AA343" s="329"/>
      <c r="AB343" s="125"/>
      <c r="AC343" s="126"/>
      <c r="AD343" s="125"/>
      <c r="AE343" s="125"/>
      <c r="AF343" s="125"/>
      <c r="AG343" s="125"/>
      <c r="AH343" s="125"/>
      <c r="AI343" s="125"/>
      <c r="AJ343" s="125"/>
    </row>
    <row r="344" spans="1:36" ht="12.75" customHeight="1">
      <c r="A344" s="46"/>
      <c r="B344" s="47"/>
      <c r="C344" s="193" t="s">
        <v>1196</v>
      </c>
      <c r="D344" s="32"/>
      <c r="E344" s="127">
        <v>811.44</v>
      </c>
      <c r="F344" s="35">
        <v>1738</v>
      </c>
      <c r="G344" s="277">
        <v>2177.42</v>
      </c>
      <c r="H344" s="277"/>
      <c r="I344" s="277"/>
      <c r="J344" s="312">
        <v>2882.09</v>
      </c>
      <c r="K344" s="127"/>
      <c r="L344" s="127"/>
      <c r="M344" s="127"/>
      <c r="N344" s="127"/>
      <c r="O344" s="127"/>
      <c r="P344" s="277"/>
      <c r="Q344" s="379">
        <f>SUM(E344:P344)</f>
        <v>7608.95</v>
      </c>
      <c r="R344" s="308">
        <f>+Q344/12</f>
        <v>634.07916666666699</v>
      </c>
      <c r="S344" s="125"/>
      <c r="T344" s="309">
        <f>+R344</f>
        <v>634.07916666666699</v>
      </c>
      <c r="U344" s="221">
        <f>+Q344</f>
        <v>7608.95</v>
      </c>
      <c r="V344" s="329" t="s">
        <v>372</v>
      </c>
      <c r="W344" s="489">
        <f>F344</f>
        <v>1738</v>
      </c>
      <c r="X344" s="263">
        <f>G344</f>
        <v>2177.42</v>
      </c>
      <c r="Y344" s="329" t="s">
        <v>372</v>
      </c>
      <c r="Z344" s="329" t="s">
        <v>372</v>
      </c>
      <c r="AA344" s="329" t="s">
        <v>372</v>
      </c>
      <c r="AB344" s="125"/>
      <c r="AC344" s="126"/>
      <c r="AD344" s="125"/>
      <c r="AE344" s="125"/>
      <c r="AF344" s="125"/>
      <c r="AG344" s="125"/>
      <c r="AH344" s="125"/>
      <c r="AI344" s="125"/>
      <c r="AJ344" s="125"/>
    </row>
    <row r="345" spans="1:36" ht="12.75" customHeight="1">
      <c r="A345" s="46"/>
      <c r="B345" s="47"/>
      <c r="C345" s="193" t="s">
        <v>1197</v>
      </c>
      <c r="D345" s="32"/>
      <c r="E345" s="118">
        <f t="shared" ref="E345:Q345" si="36">E343/$D$343</f>
        <v>89.401769911504402</v>
      </c>
      <c r="F345" s="118">
        <f t="shared" si="36"/>
        <v>103.06780973451301</v>
      </c>
      <c r="G345" s="118">
        <f t="shared" si="36"/>
        <v>109.549004424779</v>
      </c>
      <c r="H345" s="118">
        <f t="shared" si="36"/>
        <v>0</v>
      </c>
      <c r="I345" s="118">
        <f t="shared" si="36"/>
        <v>0</v>
      </c>
      <c r="J345" s="110">
        <f t="shared" si="36"/>
        <v>119.942367256637</v>
      </c>
      <c r="K345" s="110">
        <f t="shared" si="36"/>
        <v>0</v>
      </c>
      <c r="L345" s="110">
        <f t="shared" si="36"/>
        <v>0</v>
      </c>
      <c r="M345" s="110">
        <f t="shared" si="36"/>
        <v>0</v>
      </c>
      <c r="N345" s="110">
        <f t="shared" si="36"/>
        <v>0</v>
      </c>
      <c r="O345" s="110">
        <f t="shared" si="36"/>
        <v>0</v>
      </c>
      <c r="P345" s="118">
        <f t="shared" si="36"/>
        <v>0</v>
      </c>
      <c r="Q345" s="179">
        <f t="shared" si="36"/>
        <v>421.96095132743397</v>
      </c>
      <c r="R345" s="308">
        <f>+R343/D343</f>
        <v>105.490237831858</v>
      </c>
      <c r="S345" s="125"/>
      <c r="T345" s="125"/>
      <c r="U345" s="125"/>
      <c r="V345" s="125"/>
      <c r="W345" s="329"/>
      <c r="X345" s="125"/>
      <c r="Y345" s="329"/>
      <c r="Z345" s="125"/>
      <c r="AA345" s="329"/>
      <c r="AB345" s="125"/>
      <c r="AC345" s="126"/>
      <c r="AD345" s="125"/>
      <c r="AE345" s="125"/>
      <c r="AF345" s="125"/>
      <c r="AG345" s="125"/>
      <c r="AH345" s="125"/>
      <c r="AI345" s="125"/>
      <c r="AJ345" s="125"/>
    </row>
    <row r="346" spans="1:36" ht="12.75" customHeight="1">
      <c r="A346" s="46"/>
      <c r="B346" s="47"/>
      <c r="C346" s="193" t="s">
        <v>1198</v>
      </c>
      <c r="D346" s="32"/>
      <c r="E346" s="186" t="s">
        <v>1204</v>
      </c>
      <c r="F346" s="186" t="s">
        <v>1204</v>
      </c>
      <c r="G346" s="186" t="s">
        <v>1204</v>
      </c>
      <c r="H346" s="186"/>
      <c r="I346" s="186"/>
      <c r="J346" s="186"/>
      <c r="K346" s="185"/>
      <c r="L346" s="185"/>
      <c r="M346" s="185"/>
      <c r="N346" s="240"/>
      <c r="O346" s="240"/>
      <c r="P346" s="240"/>
      <c r="Q346" s="180"/>
      <c r="R346" s="308"/>
      <c r="S346" s="125"/>
      <c r="T346" s="125"/>
      <c r="U346" s="125"/>
      <c r="V346" s="125"/>
      <c r="W346" s="329"/>
      <c r="X346" s="125"/>
      <c r="Y346" s="329"/>
      <c r="Z346" s="125"/>
      <c r="AA346" s="329"/>
      <c r="AB346" s="125"/>
      <c r="AC346" s="126"/>
      <c r="AD346" s="125"/>
      <c r="AE346" s="125"/>
      <c r="AF346" s="125"/>
      <c r="AG346" s="125"/>
      <c r="AH346" s="125"/>
      <c r="AI346" s="125"/>
      <c r="AJ346" s="125"/>
    </row>
    <row r="347" spans="1:36" ht="51.75" customHeight="1">
      <c r="A347" s="52"/>
      <c r="B347" s="53"/>
      <c r="C347" s="194" t="s">
        <v>1683</v>
      </c>
      <c r="D347" s="66"/>
      <c r="E347" s="318"/>
      <c r="F347" s="41"/>
      <c r="G347" s="318"/>
      <c r="H347" s="319"/>
      <c r="I347" s="319"/>
      <c r="J347" s="319"/>
      <c r="K347" s="182"/>
      <c r="L347" s="68"/>
      <c r="M347" s="68"/>
      <c r="N347" s="68"/>
      <c r="O347" s="68"/>
      <c r="P347" s="68"/>
      <c r="Q347" s="374"/>
      <c r="R347" s="311"/>
      <c r="S347" s="125"/>
      <c r="T347" s="125"/>
      <c r="U347" s="125"/>
      <c r="V347" s="125"/>
      <c r="W347" s="329"/>
      <c r="X347" s="125"/>
      <c r="Y347" s="329"/>
      <c r="Z347" s="125"/>
      <c r="AA347" s="329"/>
      <c r="AB347" s="125"/>
      <c r="AC347" s="126"/>
      <c r="AD347" s="125"/>
      <c r="AE347" s="125"/>
      <c r="AF347" s="125"/>
      <c r="AG347" s="125"/>
      <c r="AH347" s="125"/>
      <c r="AI347" s="125"/>
      <c r="AJ347" s="125"/>
    </row>
    <row r="348" spans="1:36" ht="12.75" customHeight="1">
      <c r="A348" s="46" t="s">
        <v>1206</v>
      </c>
      <c r="B348" s="47">
        <v>853</v>
      </c>
      <c r="C348" s="442" t="s">
        <v>1207</v>
      </c>
      <c r="D348" s="29">
        <v>1165</v>
      </c>
      <c r="E348" s="252">
        <v>24028.79</v>
      </c>
      <c r="F348" s="45">
        <v>24561.91</v>
      </c>
      <c r="G348" s="216">
        <v>29338.03</v>
      </c>
      <c r="H348" s="216">
        <v>24368.93</v>
      </c>
      <c r="I348" s="216">
        <v>28173.16</v>
      </c>
      <c r="J348" s="216">
        <v>28342.720000000001</v>
      </c>
      <c r="K348" s="202">
        <v>28647.17</v>
      </c>
      <c r="L348" s="216"/>
      <c r="M348" s="217"/>
      <c r="N348" s="284"/>
      <c r="O348" s="112"/>
      <c r="P348" s="59"/>
      <c r="Q348" s="377">
        <f>SUM(E348:P348)</f>
        <v>187460.71</v>
      </c>
      <c r="R348" s="460">
        <f>AVERAGE(E348:P348)</f>
        <v>26780.101428571401</v>
      </c>
      <c r="S348" s="309">
        <f>+R348</f>
        <v>26780.101428571401</v>
      </c>
      <c r="T348" s="125"/>
      <c r="U348" s="125"/>
      <c r="V348" s="125"/>
      <c r="W348" s="329"/>
      <c r="X348" s="125"/>
      <c r="Y348" s="329"/>
      <c r="Z348" s="125"/>
      <c r="AA348" s="329"/>
      <c r="AB348" s="125"/>
      <c r="AC348" s="126"/>
      <c r="AD348" s="125"/>
      <c r="AE348" s="125"/>
      <c r="AF348" s="125"/>
      <c r="AG348" s="125"/>
      <c r="AH348" s="125"/>
      <c r="AI348" s="125"/>
      <c r="AJ348" s="125"/>
    </row>
    <row r="349" spans="1:36" ht="12.75" customHeight="1">
      <c r="A349" s="46"/>
      <c r="B349" s="47"/>
      <c r="C349" s="193" t="s">
        <v>1208</v>
      </c>
      <c r="D349" s="32"/>
      <c r="E349" s="127" t="s">
        <v>372</v>
      </c>
      <c r="F349" s="35" t="s">
        <v>372</v>
      </c>
      <c r="G349" s="127" t="s">
        <v>372</v>
      </c>
      <c r="H349" s="127" t="s">
        <v>372</v>
      </c>
      <c r="I349" s="127" t="s">
        <v>372</v>
      </c>
      <c r="J349" s="127" t="s">
        <v>372</v>
      </c>
      <c r="K349" s="127" t="s">
        <v>372</v>
      </c>
      <c r="L349" s="127"/>
      <c r="M349" s="128"/>
      <c r="N349" s="448"/>
      <c r="O349" s="263"/>
      <c r="P349" s="262"/>
      <c r="Q349" s="379">
        <f>SUM(E349:P349)</f>
        <v>0</v>
      </c>
      <c r="R349" s="308">
        <f>+Q349/9</f>
        <v>0</v>
      </c>
      <c r="S349" s="125"/>
      <c r="T349" s="309">
        <f>+R349</f>
        <v>0</v>
      </c>
      <c r="U349" s="221">
        <f>+Q349</f>
        <v>0</v>
      </c>
      <c r="V349" s="329" t="s">
        <v>372</v>
      </c>
      <c r="W349" s="329" t="s">
        <v>372</v>
      </c>
      <c r="X349" s="329" t="s">
        <v>372</v>
      </c>
      <c r="Y349" s="329" t="s">
        <v>372</v>
      </c>
      <c r="Z349" s="329" t="s">
        <v>372</v>
      </c>
      <c r="AA349" s="329" t="s">
        <v>372</v>
      </c>
      <c r="AB349" s="125"/>
      <c r="AC349" s="126"/>
      <c r="AD349" s="125"/>
      <c r="AE349" s="125"/>
      <c r="AF349" s="125"/>
      <c r="AG349" s="125"/>
      <c r="AH349" s="125"/>
      <c r="AI349" s="125"/>
      <c r="AJ349" s="125"/>
    </row>
    <row r="350" spans="1:36" ht="12.75" customHeight="1">
      <c r="A350" s="46"/>
      <c r="B350" s="514"/>
      <c r="C350" s="193" t="s">
        <v>1209</v>
      </c>
      <c r="D350" s="32"/>
      <c r="E350" s="118">
        <f t="shared" ref="E350:M350" si="37">E348/$D$343</f>
        <v>53.161039823008799</v>
      </c>
      <c r="F350" s="118">
        <f t="shared" si="37"/>
        <v>54.340508849557501</v>
      </c>
      <c r="G350" s="118">
        <f t="shared" si="37"/>
        <v>64.907146017699105</v>
      </c>
      <c r="H350" s="118">
        <f t="shared" si="37"/>
        <v>53.913561946902703</v>
      </c>
      <c r="I350" s="118">
        <f t="shared" si="37"/>
        <v>62.33</v>
      </c>
      <c r="J350" s="118">
        <f t="shared" si="37"/>
        <v>62.705132743362803</v>
      </c>
      <c r="K350" s="118">
        <f t="shared" si="37"/>
        <v>63.378694690265498</v>
      </c>
      <c r="L350" s="118">
        <f t="shared" si="37"/>
        <v>0</v>
      </c>
      <c r="M350" s="110">
        <f t="shared" si="37"/>
        <v>0</v>
      </c>
      <c r="N350" s="265"/>
      <c r="O350" s="106"/>
      <c r="P350" s="38"/>
      <c r="Q350" s="179">
        <f>Q348/$D$348</f>
        <v>160.910480686695</v>
      </c>
      <c r="R350" s="308">
        <f>+R348/D348</f>
        <v>22.987211526670801</v>
      </c>
      <c r="S350" s="125"/>
      <c r="T350" s="125"/>
      <c r="U350" s="125"/>
      <c r="V350" s="125"/>
      <c r="W350" s="329"/>
      <c r="X350" s="125"/>
      <c r="Y350" s="329"/>
      <c r="Z350" s="125"/>
      <c r="AA350" s="329"/>
      <c r="AB350" s="125"/>
      <c r="AC350" s="126"/>
      <c r="AD350" s="125"/>
      <c r="AE350" s="125"/>
      <c r="AF350" s="125"/>
      <c r="AG350" s="125"/>
      <c r="AH350" s="125"/>
      <c r="AI350" s="125"/>
      <c r="AJ350" s="125"/>
    </row>
    <row r="351" spans="1:36" ht="12.75" customHeight="1">
      <c r="A351" s="46"/>
      <c r="B351" s="47"/>
      <c r="C351" s="193" t="s">
        <v>1210</v>
      </c>
      <c r="D351" s="32"/>
      <c r="E351" s="277"/>
      <c r="F351" s="35"/>
      <c r="G351" s="277"/>
      <c r="H351" s="277"/>
      <c r="I351" s="277"/>
      <c r="J351" s="277"/>
      <c r="K351" s="127"/>
      <c r="L351" s="127"/>
      <c r="M351" s="277"/>
      <c r="N351" s="252"/>
      <c r="O351" s="252"/>
      <c r="P351" s="252"/>
      <c r="Q351" s="148"/>
      <c r="R351" s="310"/>
      <c r="S351" s="125"/>
      <c r="T351" s="125"/>
      <c r="U351" s="125"/>
      <c r="V351" s="125"/>
      <c r="W351" s="329"/>
      <c r="X351" s="125"/>
      <c r="Y351" s="329"/>
      <c r="Z351" s="125"/>
      <c r="AA351" s="329"/>
      <c r="AB351" s="125"/>
      <c r="AC351" s="126"/>
      <c r="AD351" s="125"/>
      <c r="AE351" s="125"/>
      <c r="AF351" s="125"/>
      <c r="AG351" s="125"/>
      <c r="AH351" s="125"/>
      <c r="AI351" s="125"/>
      <c r="AJ351" s="125"/>
    </row>
    <row r="352" spans="1:36" ht="12.75" customHeight="1">
      <c r="A352" s="46"/>
      <c r="B352" s="47"/>
      <c r="C352" s="193" t="s">
        <v>1211</v>
      </c>
      <c r="D352" s="32"/>
      <c r="E352" s="277"/>
      <c r="F352" s="35"/>
      <c r="G352" s="277"/>
      <c r="H352" s="277"/>
      <c r="I352" s="277"/>
      <c r="J352" s="277"/>
      <c r="K352" s="127"/>
      <c r="L352" s="277"/>
      <c r="M352" s="277"/>
      <c r="N352" s="62"/>
      <c r="O352" s="62"/>
      <c r="P352" s="62"/>
      <c r="Q352" s="148"/>
      <c r="R352" s="310"/>
      <c r="S352" s="125"/>
      <c r="T352" s="125"/>
      <c r="U352" s="125"/>
      <c r="V352" s="125"/>
      <c r="W352" s="329"/>
      <c r="X352" s="125"/>
      <c r="Y352" s="329"/>
      <c r="Z352" s="125"/>
      <c r="AA352" s="329"/>
      <c r="AB352" s="125"/>
      <c r="AC352" s="126"/>
      <c r="AD352" s="125"/>
      <c r="AE352" s="125"/>
      <c r="AF352" s="125"/>
      <c r="AG352" s="125"/>
      <c r="AH352" s="125"/>
      <c r="AI352" s="125"/>
      <c r="AJ352" s="125"/>
    </row>
    <row r="353" spans="1:36" ht="12.75" customHeight="1">
      <c r="A353" s="46"/>
      <c r="B353" s="47"/>
      <c r="C353" s="193" t="s">
        <v>1212</v>
      </c>
      <c r="D353" s="32"/>
      <c r="E353" s="277"/>
      <c r="F353" s="35"/>
      <c r="G353" s="277"/>
      <c r="H353" s="277"/>
      <c r="I353" s="277"/>
      <c r="J353" s="277"/>
      <c r="K353" s="127"/>
      <c r="L353" s="277"/>
      <c r="M353" s="277"/>
      <c r="N353" s="62"/>
      <c r="O353" s="62"/>
      <c r="P353" s="62"/>
      <c r="Q353" s="148"/>
      <c r="R353" s="310"/>
      <c r="S353" s="125"/>
      <c r="T353" s="125"/>
      <c r="U353" s="125"/>
      <c r="V353" s="125"/>
      <c r="W353" s="329"/>
      <c r="X353" s="125"/>
      <c r="Y353" s="329"/>
      <c r="Z353" s="125"/>
      <c r="AA353" s="329"/>
      <c r="AB353" s="125"/>
      <c r="AC353" s="126"/>
      <c r="AD353" s="125"/>
      <c r="AE353" s="125"/>
      <c r="AF353" s="125"/>
      <c r="AG353" s="125"/>
      <c r="AH353" s="125"/>
      <c r="AI353" s="125"/>
      <c r="AJ353" s="125"/>
    </row>
    <row r="354" spans="1:36" ht="12.75" customHeight="1">
      <c r="A354" s="315"/>
      <c r="B354" s="32"/>
      <c r="C354" s="193" t="s">
        <v>1213</v>
      </c>
      <c r="D354" s="34"/>
      <c r="E354" s="277"/>
      <c r="F354" s="35"/>
      <c r="G354" s="277"/>
      <c r="H354" s="277"/>
      <c r="I354" s="277"/>
      <c r="J354" s="277"/>
      <c r="K354" s="127"/>
      <c r="L354" s="277"/>
      <c r="M354" s="277"/>
      <c r="N354" s="62"/>
      <c r="O354" s="62"/>
      <c r="P354" s="62"/>
      <c r="Q354" s="148"/>
      <c r="R354" s="310"/>
      <c r="S354" s="125"/>
      <c r="T354" s="125"/>
      <c r="U354" s="125"/>
      <c r="V354" s="125"/>
      <c r="W354" s="329"/>
      <c r="X354" s="125"/>
      <c r="Y354" s="329"/>
      <c r="Z354" s="125"/>
      <c r="AA354" s="329"/>
      <c r="AB354" s="125"/>
      <c r="AC354" s="126"/>
      <c r="AD354" s="125"/>
      <c r="AE354" s="125"/>
      <c r="AF354" s="125"/>
      <c r="AG354" s="125"/>
      <c r="AH354" s="125"/>
      <c r="AI354" s="125"/>
      <c r="AJ354" s="125"/>
    </row>
    <row r="355" spans="1:36" ht="90" customHeight="1">
      <c r="A355" s="52"/>
      <c r="B355" s="515" t="s">
        <v>1214</v>
      </c>
      <c r="C355" s="194" t="s">
        <v>1684</v>
      </c>
      <c r="D355" s="66"/>
      <c r="E355" s="496"/>
      <c r="F355" s="229"/>
      <c r="G355" s="496"/>
      <c r="H355" s="496"/>
      <c r="I355" s="496"/>
      <c r="J355" s="496"/>
      <c r="K355" s="519"/>
      <c r="L355" s="496"/>
      <c r="M355" s="496"/>
      <c r="N355" s="289"/>
      <c r="O355" s="289"/>
      <c r="P355" s="68"/>
      <c r="Q355" s="374"/>
      <c r="R355" s="311"/>
      <c r="S355" s="125"/>
      <c r="T355" s="125"/>
      <c r="U355" s="125"/>
      <c r="V355" s="125"/>
      <c r="W355" s="329"/>
      <c r="X355" s="125"/>
      <c r="Y355" s="329"/>
      <c r="Z355" s="125"/>
      <c r="AA355" s="329"/>
      <c r="AB355" s="125"/>
      <c r="AC355" s="126"/>
      <c r="AD355" s="125"/>
      <c r="AE355" s="125"/>
      <c r="AF355" s="125"/>
      <c r="AG355" s="125"/>
      <c r="AH355" s="125"/>
      <c r="AI355" s="125"/>
      <c r="AJ355" s="125"/>
    </row>
    <row r="356" spans="1:36" ht="12.75" customHeight="1">
      <c r="A356" s="46" t="s">
        <v>387</v>
      </c>
      <c r="B356" s="47">
        <v>159</v>
      </c>
      <c r="C356" s="239" t="s">
        <v>388</v>
      </c>
      <c r="D356" s="89">
        <v>1025</v>
      </c>
      <c r="E356" s="45">
        <v>417579.98</v>
      </c>
      <c r="F356" s="179">
        <v>446227.68</v>
      </c>
      <c r="G356" s="45">
        <v>512546.73</v>
      </c>
      <c r="H356" s="45">
        <v>504640.07</v>
      </c>
      <c r="I356" s="45">
        <v>563622.9</v>
      </c>
      <c r="J356" s="45">
        <v>515455.23</v>
      </c>
      <c r="K356" s="45">
        <v>647461.99</v>
      </c>
      <c r="L356" s="45"/>
      <c r="M356" s="45"/>
      <c r="N356" s="45"/>
      <c r="O356" s="45"/>
      <c r="P356" s="45"/>
      <c r="Q356" s="280">
        <f>SUM(E356:P356)</f>
        <v>3607534.58</v>
      </c>
      <c r="R356" s="460">
        <f>AVERAGE(E356:P356)</f>
        <v>515362.08285714302</v>
      </c>
      <c r="S356" s="309">
        <f>+R356</f>
        <v>515362.08285714302</v>
      </c>
      <c r="T356" s="125"/>
      <c r="U356" s="125"/>
      <c r="V356" s="125"/>
      <c r="W356" s="329"/>
      <c r="X356" s="125"/>
      <c r="Y356" s="329"/>
      <c r="Z356" s="125"/>
      <c r="AA356" s="329"/>
      <c r="AB356" s="125"/>
      <c r="AC356" s="475">
        <f>SUM(E356:K356)</f>
        <v>3607534.58</v>
      </c>
      <c r="AD356" s="125"/>
      <c r="AE356" s="125"/>
      <c r="AF356" s="125"/>
      <c r="AG356" s="125"/>
      <c r="AH356" s="125"/>
      <c r="AI356" s="125"/>
      <c r="AJ356" s="125"/>
    </row>
    <row r="357" spans="1:36" ht="12.75" customHeight="1">
      <c r="A357" s="46"/>
      <c r="B357" s="47"/>
      <c r="C357" s="73" t="s">
        <v>1234</v>
      </c>
      <c r="D357" s="74"/>
      <c r="E357" s="180" t="s">
        <v>372</v>
      </c>
      <c r="F357" s="180" t="s">
        <v>372</v>
      </c>
      <c r="G357" s="180" t="s">
        <v>372</v>
      </c>
      <c r="H357" s="180" t="s">
        <v>372</v>
      </c>
      <c r="I357" s="180" t="s">
        <v>372</v>
      </c>
      <c r="J357" s="180" t="s">
        <v>372</v>
      </c>
      <c r="K357" s="35" t="s">
        <v>372</v>
      </c>
      <c r="L357" s="35"/>
      <c r="M357" s="35"/>
      <c r="N357" s="35"/>
      <c r="O357" s="35"/>
      <c r="P357" s="35"/>
      <c r="Q357" s="148">
        <f>SUM(E357:P357)</f>
        <v>0</v>
      </c>
      <c r="R357" s="460">
        <f>+Q357/12</f>
        <v>0</v>
      </c>
      <c r="S357" s="125"/>
      <c r="T357" s="309">
        <f>+R357</f>
        <v>0</v>
      </c>
      <c r="U357" s="221">
        <f>+Q357</f>
        <v>0</v>
      </c>
      <c r="V357" s="329" t="s">
        <v>372</v>
      </c>
      <c r="W357" s="329" t="s">
        <v>372</v>
      </c>
      <c r="X357" s="329" t="s">
        <v>372</v>
      </c>
      <c r="Y357" s="329" t="s">
        <v>372</v>
      </c>
      <c r="Z357" s="329" t="s">
        <v>372</v>
      </c>
      <c r="AA357" s="329" t="s">
        <v>372</v>
      </c>
      <c r="AB357" s="125"/>
      <c r="AC357" s="475">
        <f>SUM(E357:K357)</f>
        <v>0</v>
      </c>
      <c r="AD357" s="125"/>
      <c r="AE357" s="125"/>
      <c r="AF357" s="125"/>
      <c r="AG357" s="125"/>
      <c r="AH357" s="125"/>
      <c r="AI357" s="125"/>
      <c r="AJ357" s="125"/>
    </row>
    <row r="358" spans="1:36" ht="12.75" customHeight="1">
      <c r="A358" s="46"/>
      <c r="B358" s="47"/>
      <c r="C358" s="36" t="s">
        <v>1235</v>
      </c>
      <c r="D358" s="34"/>
      <c r="E358" s="37">
        <f t="shared" ref="E358:Q358" si="38">E356/$D$356</f>
        <v>407.39510243902401</v>
      </c>
      <c r="F358" s="37">
        <f t="shared" si="38"/>
        <v>435.34407804877998</v>
      </c>
      <c r="G358" s="37">
        <f t="shared" si="38"/>
        <v>500.04559024390198</v>
      </c>
      <c r="H358" s="37">
        <f t="shared" si="38"/>
        <v>492.33177560975599</v>
      </c>
      <c r="I358" s="37">
        <f t="shared" si="38"/>
        <v>549.87599999999998</v>
      </c>
      <c r="J358" s="37">
        <f t="shared" si="38"/>
        <v>502.883151219512</v>
      </c>
      <c r="K358" s="37">
        <f t="shared" si="38"/>
        <v>631.67023414634195</v>
      </c>
      <c r="L358" s="37">
        <f t="shared" si="38"/>
        <v>0</v>
      </c>
      <c r="M358" s="37">
        <f t="shared" si="38"/>
        <v>0</v>
      </c>
      <c r="N358" s="37">
        <f t="shared" si="38"/>
        <v>0</v>
      </c>
      <c r="O358" s="37">
        <f t="shared" si="38"/>
        <v>0</v>
      </c>
      <c r="P358" s="37">
        <f t="shared" si="38"/>
        <v>0</v>
      </c>
      <c r="Q358" s="179">
        <f t="shared" si="38"/>
        <v>3519.5459317073201</v>
      </c>
      <c r="R358" s="308">
        <f>+R356/D356</f>
        <v>502.79227595818799</v>
      </c>
      <c r="S358" s="125"/>
      <c r="T358" s="125"/>
      <c r="U358" s="125"/>
      <c r="V358" s="125"/>
      <c r="W358" s="329"/>
      <c r="X358" s="125"/>
      <c r="Y358" s="329"/>
      <c r="Z358" s="125"/>
      <c r="AA358" s="329"/>
      <c r="AB358" s="125"/>
      <c r="AC358" s="475">
        <f>SUM(E358:K358)</f>
        <v>3519.5459317073201</v>
      </c>
      <c r="AD358" s="125"/>
      <c r="AE358" s="125"/>
      <c r="AF358" s="125"/>
      <c r="AG358" s="125"/>
      <c r="AH358" s="125"/>
      <c r="AI358" s="125"/>
      <c r="AJ358" s="125"/>
    </row>
    <row r="359" spans="1:36" ht="12.75" customHeight="1">
      <c r="A359" s="46"/>
      <c r="B359" s="47"/>
      <c r="C359" s="36" t="s">
        <v>1236</v>
      </c>
      <c r="D359" s="34"/>
      <c r="E359" s="184"/>
      <c r="F359" s="186"/>
      <c r="G359" s="287"/>
      <c r="H359" s="320"/>
      <c r="I359" s="287"/>
      <c r="J359" s="287"/>
      <c r="K359" s="287"/>
      <c r="L359" s="287"/>
      <c r="M359" s="287"/>
      <c r="N359" s="287"/>
      <c r="O359" s="287"/>
      <c r="P359" s="287"/>
      <c r="Q359" s="326"/>
      <c r="R359" s="466"/>
      <c r="S359" s="125"/>
      <c r="T359" s="125"/>
      <c r="U359" s="125"/>
      <c r="V359" s="125"/>
      <c r="W359" s="329"/>
      <c r="X359" s="125"/>
      <c r="Y359" s="329"/>
      <c r="Z359" s="125"/>
      <c r="AA359" s="329"/>
      <c r="AB359" s="125"/>
      <c r="AC359" s="126"/>
      <c r="AD359" s="125"/>
      <c r="AE359" s="125"/>
      <c r="AF359" s="125"/>
      <c r="AG359" s="125"/>
      <c r="AH359" s="125"/>
      <c r="AI359" s="125"/>
      <c r="AJ359" s="125"/>
    </row>
    <row r="360" spans="1:36" ht="12.75" customHeight="1">
      <c r="A360" s="46"/>
      <c r="B360" s="47"/>
      <c r="C360" s="36" t="s">
        <v>1237</v>
      </c>
      <c r="D360" s="34"/>
      <c r="E360" s="209"/>
      <c r="F360" s="186"/>
      <c r="G360" s="287"/>
      <c r="H360" s="320"/>
      <c r="I360" s="287"/>
      <c r="J360" s="287"/>
      <c r="K360" s="287"/>
      <c r="L360" s="287"/>
      <c r="M360" s="287"/>
      <c r="N360" s="287"/>
      <c r="O360" s="287"/>
      <c r="P360" s="287"/>
      <c r="Q360" s="326"/>
      <c r="R360" s="466"/>
      <c r="S360" s="125"/>
      <c r="T360" s="125"/>
      <c r="U360" s="125"/>
      <c r="V360" s="125"/>
      <c r="W360" s="329"/>
      <c r="X360" s="125"/>
      <c r="Y360" s="329"/>
      <c r="Z360" s="125"/>
      <c r="AA360" s="329"/>
      <c r="AB360" s="125"/>
      <c r="AC360" s="126"/>
      <c r="AD360" s="125"/>
      <c r="AE360" s="125"/>
      <c r="AF360" s="125"/>
      <c r="AG360" s="125"/>
      <c r="AH360" s="125"/>
      <c r="AI360" s="125"/>
      <c r="AJ360" s="125"/>
    </row>
    <row r="361" spans="1:36" ht="12.75" customHeight="1">
      <c r="A361" s="46"/>
      <c r="B361" s="47"/>
      <c r="C361" s="36" t="s">
        <v>1238</v>
      </c>
      <c r="D361" s="34"/>
      <c r="E361" s="209"/>
      <c r="F361" s="186"/>
      <c r="G361" s="287"/>
      <c r="H361" s="320"/>
      <c r="I361" s="287"/>
      <c r="J361" s="287"/>
      <c r="K361" s="287"/>
      <c r="L361" s="287"/>
      <c r="M361" s="287"/>
      <c r="N361" s="287"/>
      <c r="O361" s="287"/>
      <c r="P361" s="287"/>
      <c r="Q361" s="326"/>
      <c r="R361" s="466"/>
      <c r="S361" s="125"/>
      <c r="T361" s="125"/>
      <c r="U361" s="125"/>
      <c r="V361" s="125"/>
      <c r="W361" s="329"/>
      <c r="X361" s="125"/>
      <c r="Y361" s="329"/>
      <c r="Z361" s="125"/>
      <c r="AA361" s="329"/>
      <c r="AB361" s="125"/>
      <c r="AC361" s="126"/>
      <c r="AD361" s="125"/>
      <c r="AE361" s="125"/>
      <c r="AF361" s="125"/>
      <c r="AG361" s="125"/>
      <c r="AH361" s="125"/>
      <c r="AI361" s="125"/>
      <c r="AJ361" s="125"/>
    </row>
    <row r="362" spans="1:36" ht="12.75" customHeight="1">
      <c r="A362" s="46"/>
      <c r="B362" s="47"/>
      <c r="C362" s="36" t="s">
        <v>1239</v>
      </c>
      <c r="D362" s="34"/>
      <c r="E362" s="209"/>
      <c r="F362" s="186"/>
      <c r="G362" s="287"/>
      <c r="H362" s="320"/>
      <c r="I362" s="287"/>
      <c r="J362" s="287"/>
      <c r="K362" s="287"/>
      <c r="L362" s="287"/>
      <c r="M362" s="287"/>
      <c r="N362" s="287"/>
      <c r="O362" s="287"/>
      <c r="P362" s="287"/>
      <c r="Q362" s="326"/>
      <c r="R362" s="466"/>
      <c r="S362" s="125"/>
      <c r="T362" s="125"/>
      <c r="U362" s="125"/>
      <c r="V362" s="125"/>
      <c r="W362" s="329"/>
      <c r="X362" s="125"/>
      <c r="Y362" s="329"/>
      <c r="Z362" s="125"/>
      <c r="AA362" s="329"/>
      <c r="AB362" s="125"/>
      <c r="AC362" s="126"/>
      <c r="AD362" s="125"/>
      <c r="AE362" s="125"/>
      <c r="AF362" s="125"/>
      <c r="AG362" s="125"/>
      <c r="AH362" s="125"/>
      <c r="AI362" s="125"/>
      <c r="AJ362" s="125"/>
    </row>
    <row r="363" spans="1:36" ht="12.75" customHeight="1">
      <c r="A363" s="46"/>
      <c r="B363" s="47"/>
      <c r="C363" s="36" t="s">
        <v>1240</v>
      </c>
      <c r="D363" s="34"/>
      <c r="E363" s="209"/>
      <c r="F363" s="186"/>
      <c r="G363" s="287"/>
      <c r="H363" s="320"/>
      <c r="I363" s="287"/>
      <c r="J363" s="287"/>
      <c r="K363" s="287"/>
      <c r="L363" s="287"/>
      <c r="M363" s="287"/>
      <c r="N363" s="287"/>
      <c r="O363" s="287"/>
      <c r="P363" s="287"/>
      <c r="Q363" s="326"/>
      <c r="R363" s="466"/>
      <c r="S363" s="125"/>
      <c r="T363" s="125"/>
      <c r="U363" s="125"/>
      <c r="V363" s="125"/>
      <c r="W363" s="329"/>
      <c r="X363" s="125"/>
      <c r="Y363" s="329"/>
      <c r="Z363" s="125"/>
      <c r="AA363" s="329"/>
      <c r="AB363" s="125"/>
      <c r="AC363" s="126"/>
      <c r="AD363" s="125"/>
      <c r="AE363" s="125"/>
      <c r="AF363" s="125"/>
      <c r="AG363" s="125"/>
      <c r="AH363" s="125"/>
      <c r="AI363" s="125"/>
      <c r="AJ363" s="125"/>
    </row>
    <row r="364" spans="1:36" ht="12.75" customHeight="1">
      <c r="A364" s="46"/>
      <c r="B364" s="47"/>
      <c r="C364" s="36" t="s">
        <v>1241</v>
      </c>
      <c r="D364" s="34"/>
      <c r="E364" s="209"/>
      <c r="F364" s="186"/>
      <c r="G364" s="287"/>
      <c r="H364" s="320"/>
      <c r="I364" s="287"/>
      <c r="J364" s="287"/>
      <c r="K364" s="287"/>
      <c r="L364" s="287"/>
      <c r="M364" s="287"/>
      <c r="N364" s="287"/>
      <c r="O364" s="287"/>
      <c r="P364" s="287"/>
      <c r="Q364" s="326"/>
      <c r="R364" s="466"/>
      <c r="S364" s="125"/>
      <c r="T364" s="125"/>
      <c r="U364" s="125"/>
      <c r="V364" s="125"/>
      <c r="W364" s="329"/>
      <c r="X364" s="125"/>
      <c r="Y364" s="329"/>
      <c r="Z364" s="125"/>
      <c r="AA364" s="329"/>
      <c r="AB364" s="125"/>
      <c r="AC364" s="126"/>
      <c r="AD364" s="125"/>
      <c r="AE364" s="125"/>
      <c r="AF364" s="125"/>
      <c r="AG364" s="125"/>
      <c r="AH364" s="125"/>
      <c r="AI364" s="125"/>
      <c r="AJ364" s="125"/>
    </row>
    <row r="365" spans="1:36" ht="12.75" customHeight="1">
      <c r="A365" s="52"/>
      <c r="B365" s="53"/>
      <c r="C365" s="222"/>
      <c r="D365" s="40"/>
      <c r="E365" s="107"/>
      <c r="F365" s="189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05"/>
      <c r="R365" s="306"/>
      <c r="S365" s="125"/>
      <c r="T365" s="125"/>
      <c r="U365" s="125"/>
      <c r="V365" s="125"/>
      <c r="W365" s="329"/>
      <c r="X365" s="125"/>
      <c r="Y365" s="329"/>
      <c r="Z365" s="125"/>
      <c r="AA365" s="329"/>
      <c r="AB365" s="125"/>
      <c r="AC365" s="126"/>
      <c r="AD365" s="125"/>
      <c r="AE365" s="125"/>
      <c r="AF365" s="125"/>
      <c r="AG365" s="125"/>
      <c r="AH365" s="125"/>
      <c r="AI365" s="125"/>
      <c r="AJ365" s="125"/>
    </row>
    <row r="366" spans="1:36" ht="12.75" customHeight="1">
      <c r="A366" s="46" t="s">
        <v>1242</v>
      </c>
      <c r="B366" s="47">
        <v>705</v>
      </c>
      <c r="C366" s="285" t="s">
        <v>1243</v>
      </c>
      <c r="D366" s="29">
        <v>1394</v>
      </c>
      <c r="E366" s="179"/>
      <c r="F366" s="179"/>
      <c r="G366" s="179"/>
      <c r="H366" s="178"/>
      <c r="I366" s="45"/>
      <c r="J366" s="45"/>
      <c r="K366" s="45"/>
      <c r="L366" s="45"/>
      <c r="M366" s="45"/>
      <c r="N366" s="45"/>
      <c r="O366" s="45"/>
      <c r="P366" s="45"/>
      <c r="Q366" s="492">
        <f>SUM(E366:P366)</f>
        <v>0</v>
      </c>
      <c r="R366" s="460">
        <v>0</v>
      </c>
      <c r="S366" s="309">
        <f>+R366</f>
        <v>0</v>
      </c>
      <c r="T366" s="125"/>
      <c r="U366" s="125"/>
      <c r="V366" s="125"/>
      <c r="W366" s="329"/>
      <c r="X366" s="125"/>
      <c r="Y366" s="329"/>
      <c r="Z366" s="125"/>
      <c r="AA366" s="329"/>
      <c r="AB366" s="125"/>
      <c r="AC366" s="126"/>
      <c r="AD366" s="125"/>
      <c r="AE366" s="125"/>
      <c r="AF366" s="125"/>
      <c r="AG366" s="125"/>
      <c r="AH366" s="125"/>
      <c r="AI366" s="125"/>
      <c r="AJ366" s="125"/>
    </row>
    <row r="367" spans="1:36" ht="12.75" customHeight="1">
      <c r="A367" s="46"/>
      <c r="B367" s="47"/>
      <c r="C367" s="73" t="s">
        <v>1244</v>
      </c>
      <c r="D367" s="34"/>
      <c r="E367" s="516"/>
      <c r="F367" s="516"/>
      <c r="G367" s="516"/>
      <c r="H367" s="517"/>
      <c r="I367" s="520"/>
      <c r="J367" s="520"/>
      <c r="K367" s="520"/>
      <c r="L367" s="520"/>
      <c r="M367" s="520"/>
      <c r="N367" s="520"/>
      <c r="O367" s="35"/>
      <c r="P367" s="35"/>
      <c r="Q367" s="379">
        <f>SUM(E367:P367)</f>
        <v>0</v>
      </c>
      <c r="R367" s="460">
        <f>+Q367/12</f>
        <v>0</v>
      </c>
      <c r="S367" s="125"/>
      <c r="T367" s="309">
        <f>+R367</f>
        <v>0</v>
      </c>
      <c r="U367" s="221">
        <f>+Q367</f>
        <v>0</v>
      </c>
      <c r="V367" s="329" t="s">
        <v>372</v>
      </c>
      <c r="W367" s="329" t="s">
        <v>372</v>
      </c>
      <c r="X367" s="329" t="s">
        <v>372</v>
      </c>
      <c r="Y367" s="329"/>
      <c r="Z367" s="125"/>
      <c r="AA367" s="125"/>
      <c r="AB367" s="125"/>
      <c r="AC367" s="126"/>
      <c r="AD367" s="125"/>
      <c r="AE367" s="125"/>
      <c r="AF367" s="125"/>
      <c r="AG367" s="125"/>
      <c r="AH367" s="125"/>
      <c r="AI367" s="125"/>
      <c r="AJ367" s="125"/>
    </row>
    <row r="368" spans="1:36" ht="12.75" customHeight="1">
      <c r="A368" s="46"/>
      <c r="B368" s="47"/>
      <c r="C368" s="36" t="s">
        <v>1136</v>
      </c>
      <c r="D368" s="34"/>
      <c r="E368" s="37">
        <f t="shared" ref="E368:Q368" si="39">E366/$D$366</f>
        <v>0</v>
      </c>
      <c r="F368" s="37">
        <f t="shared" si="39"/>
        <v>0</v>
      </c>
      <c r="G368" s="37">
        <f t="shared" si="39"/>
        <v>0</v>
      </c>
      <c r="H368" s="105">
        <f t="shared" si="39"/>
        <v>0</v>
      </c>
      <c r="I368" s="105">
        <f t="shared" si="39"/>
        <v>0</v>
      </c>
      <c r="J368" s="105">
        <f t="shared" si="39"/>
        <v>0</v>
      </c>
      <c r="K368" s="105">
        <f t="shared" si="39"/>
        <v>0</v>
      </c>
      <c r="L368" s="105">
        <f t="shared" si="39"/>
        <v>0</v>
      </c>
      <c r="M368" s="105">
        <f t="shared" si="39"/>
        <v>0</v>
      </c>
      <c r="N368" s="105">
        <f t="shared" si="39"/>
        <v>0</v>
      </c>
      <c r="O368" s="105">
        <f t="shared" si="39"/>
        <v>0</v>
      </c>
      <c r="P368" s="105">
        <f t="shared" si="39"/>
        <v>0</v>
      </c>
      <c r="Q368" s="35">
        <f t="shared" si="39"/>
        <v>0</v>
      </c>
      <c r="R368" s="308">
        <f>+R366/D366</f>
        <v>0</v>
      </c>
      <c r="S368" s="125"/>
      <c r="T368" s="125"/>
      <c r="U368" s="125"/>
      <c r="V368" s="125"/>
      <c r="W368" s="329"/>
      <c r="X368" s="125"/>
      <c r="Y368" s="329"/>
      <c r="Z368" s="125"/>
      <c r="AA368" s="329"/>
      <c r="AB368" s="125"/>
      <c r="AC368" s="126"/>
      <c r="AD368" s="125"/>
      <c r="AE368" s="125"/>
      <c r="AF368" s="125"/>
      <c r="AG368" s="125"/>
      <c r="AH368" s="125"/>
      <c r="AI368" s="125"/>
      <c r="AJ368" s="125"/>
    </row>
    <row r="369" spans="1:36" ht="12.75" customHeight="1">
      <c r="A369" s="46"/>
      <c r="B369" s="47"/>
      <c r="C369" s="36" t="s">
        <v>1245</v>
      </c>
      <c r="D369" s="34"/>
      <c r="E369" s="35"/>
      <c r="F369" s="144"/>
      <c r="G369" s="35"/>
      <c r="H369" s="35"/>
      <c r="I369" s="45"/>
      <c r="J369" s="45"/>
      <c r="K369" s="45"/>
      <c r="L369" s="45"/>
      <c r="M369" s="45"/>
      <c r="N369" s="45"/>
      <c r="O369" s="45"/>
      <c r="P369" s="45"/>
      <c r="Q369" s="148"/>
      <c r="R369" s="466"/>
      <c r="S369" s="125"/>
      <c r="T369" s="125"/>
      <c r="U369" s="125"/>
      <c r="V369" s="125"/>
      <c r="W369" s="329"/>
      <c r="X369" s="125"/>
      <c r="Y369" s="329"/>
      <c r="Z369" s="125"/>
      <c r="AA369" s="329"/>
      <c r="AB369" s="125"/>
      <c r="AC369" s="126"/>
      <c r="AD369" s="125"/>
      <c r="AE369" s="125"/>
      <c r="AF369" s="125"/>
      <c r="AG369" s="125"/>
      <c r="AH369" s="125"/>
      <c r="AI369" s="125"/>
      <c r="AJ369" s="125"/>
    </row>
    <row r="370" spans="1:36" ht="12.75" customHeight="1">
      <c r="A370" s="46"/>
      <c r="B370" s="47"/>
      <c r="C370" s="36" t="s">
        <v>1247</v>
      </c>
      <c r="D370" s="34"/>
      <c r="E370" s="35"/>
      <c r="F370" s="144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148"/>
      <c r="R370" s="466"/>
      <c r="S370" s="125"/>
      <c r="T370" s="125"/>
      <c r="U370" s="125"/>
      <c r="V370" s="125"/>
      <c r="W370" s="329"/>
      <c r="X370" s="125"/>
      <c r="Y370" s="329"/>
      <c r="Z370" s="125"/>
      <c r="AA370" s="329"/>
      <c r="AB370" s="125"/>
      <c r="AC370" s="126"/>
      <c r="AD370" s="125"/>
      <c r="AE370" s="125"/>
      <c r="AF370" s="125"/>
      <c r="AG370" s="125"/>
      <c r="AH370" s="125"/>
      <c r="AI370" s="125"/>
      <c r="AJ370" s="125"/>
    </row>
    <row r="371" spans="1:36" ht="52.5" customHeight="1">
      <c r="A371" s="52"/>
      <c r="B371" s="53"/>
      <c r="C371" s="67" t="s">
        <v>1248</v>
      </c>
      <c r="D371" s="40"/>
      <c r="E371" s="111"/>
      <c r="F371" s="249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74"/>
      <c r="R371" s="306"/>
      <c r="S371" s="125"/>
      <c r="T371" s="125"/>
      <c r="U371" s="125"/>
      <c r="V371" s="125"/>
      <c r="W371" s="329"/>
      <c r="X371" s="125"/>
      <c r="Y371" s="329"/>
      <c r="Z371" s="125"/>
      <c r="AA371" s="329"/>
      <c r="AB371" s="125"/>
      <c r="AC371" s="126"/>
      <c r="AD371" s="125"/>
      <c r="AE371" s="125"/>
      <c r="AF371" s="125"/>
      <c r="AG371" s="125"/>
      <c r="AH371" s="125"/>
      <c r="AI371" s="125"/>
      <c r="AJ371" s="125"/>
    </row>
    <row r="372" spans="1:36" ht="12.75" customHeight="1">
      <c r="A372" s="42" t="s">
        <v>364</v>
      </c>
      <c r="B372" s="43">
        <v>555</v>
      </c>
      <c r="C372" s="444" t="s">
        <v>365</v>
      </c>
      <c r="D372" s="321">
        <v>523</v>
      </c>
      <c r="E372" s="213">
        <v>32300.35</v>
      </c>
      <c r="F372" s="45">
        <v>27324.36</v>
      </c>
      <c r="G372" s="45">
        <v>32352.87</v>
      </c>
      <c r="H372" s="45">
        <v>34868.769999999997</v>
      </c>
      <c r="I372" s="45">
        <v>28028.65</v>
      </c>
      <c r="J372" s="45">
        <v>26591.72</v>
      </c>
      <c r="K372" s="45">
        <v>34761.629999999997</v>
      </c>
      <c r="L372" s="45"/>
      <c r="M372" s="45"/>
      <c r="N372" s="45"/>
      <c r="O372" s="45"/>
      <c r="P372" s="45"/>
      <c r="Q372" s="492">
        <f>SUM(E372:P372)</f>
        <v>216228.35</v>
      </c>
      <c r="R372" s="460">
        <f>AVERAGE(E372:P372)</f>
        <v>30889.7642857143</v>
      </c>
      <c r="S372" s="309">
        <f>+R372</f>
        <v>30889.7642857143</v>
      </c>
      <c r="T372" s="125"/>
      <c r="U372" s="125"/>
      <c r="V372" s="125"/>
      <c r="W372" s="329"/>
      <c r="X372" s="125"/>
      <c r="Y372" s="329"/>
      <c r="Z372" s="125"/>
      <c r="AA372" s="329"/>
      <c r="AB372" s="125"/>
      <c r="AC372" s="475">
        <f>SUM(E372:K372)</f>
        <v>216228.35</v>
      </c>
      <c r="AD372" s="125"/>
      <c r="AE372" s="125"/>
      <c r="AF372" s="125"/>
      <c r="AG372" s="125"/>
      <c r="AH372" s="125"/>
      <c r="AI372" s="125"/>
      <c r="AJ372" s="125"/>
    </row>
    <row r="373" spans="1:36" ht="12.75" customHeight="1">
      <c r="A373" s="46"/>
      <c r="B373" s="47"/>
      <c r="C373" s="193" t="s">
        <v>1265</v>
      </c>
      <c r="D373" s="32"/>
      <c r="E373" s="145" t="s">
        <v>372</v>
      </c>
      <c r="F373" s="35" t="s">
        <v>372</v>
      </c>
      <c r="G373" s="35" t="s">
        <v>372</v>
      </c>
      <c r="H373" s="35" t="s">
        <v>372</v>
      </c>
      <c r="I373" s="35" t="s">
        <v>372</v>
      </c>
      <c r="J373" s="35" t="s">
        <v>372</v>
      </c>
      <c r="K373" s="35" t="s">
        <v>372</v>
      </c>
      <c r="L373" s="35"/>
      <c r="M373" s="35"/>
      <c r="N373" s="35"/>
      <c r="O373" s="35"/>
      <c r="P373" s="35"/>
      <c r="Q373" s="379">
        <f>SUM(E373:P373)</f>
        <v>0</v>
      </c>
      <c r="R373" s="521">
        <f>Q373/12</f>
        <v>0</v>
      </c>
      <c r="S373" s="125"/>
      <c r="T373" s="309">
        <f>+R373</f>
        <v>0</v>
      </c>
      <c r="U373" s="221">
        <f>+Q373</f>
        <v>0</v>
      </c>
      <c r="V373" s="329" t="s">
        <v>372</v>
      </c>
      <c r="W373" s="329" t="s">
        <v>372</v>
      </c>
      <c r="X373" s="329" t="s">
        <v>372</v>
      </c>
      <c r="Y373" s="329" t="s">
        <v>372</v>
      </c>
      <c r="Z373" s="329" t="s">
        <v>372</v>
      </c>
      <c r="AA373" s="329" t="s">
        <v>372</v>
      </c>
      <c r="AB373" s="125"/>
      <c r="AC373" s="475">
        <f>SUM(E373:K373)</f>
        <v>0</v>
      </c>
      <c r="AD373" s="125"/>
      <c r="AE373" s="125"/>
      <c r="AF373" s="125"/>
      <c r="AG373" s="125"/>
      <c r="AH373" s="125"/>
      <c r="AI373" s="125"/>
      <c r="AJ373" s="125"/>
    </row>
    <row r="374" spans="1:36" ht="12.75" customHeight="1">
      <c r="A374" s="46"/>
      <c r="B374" s="47"/>
      <c r="C374" s="193" t="s">
        <v>720</v>
      </c>
      <c r="D374" s="32"/>
      <c r="E374" s="109">
        <f t="shared" ref="E374:Q374" si="40">E372/$D$372</f>
        <v>61.759751434034399</v>
      </c>
      <c r="F374" s="109">
        <f t="shared" si="40"/>
        <v>52.245430210324997</v>
      </c>
      <c r="G374" s="109">
        <f t="shared" si="40"/>
        <v>61.860172084129999</v>
      </c>
      <c r="H374" s="109">
        <f t="shared" si="40"/>
        <v>66.670688336520101</v>
      </c>
      <c r="I374" s="109">
        <f t="shared" si="40"/>
        <v>53.592065009560201</v>
      </c>
      <c r="J374" s="109">
        <f t="shared" si="40"/>
        <v>50.844588910133801</v>
      </c>
      <c r="K374" s="109">
        <f t="shared" si="40"/>
        <v>66.4658317399618</v>
      </c>
      <c r="L374" s="109">
        <f t="shared" si="40"/>
        <v>0</v>
      </c>
      <c r="M374" s="109">
        <f t="shared" si="40"/>
        <v>0</v>
      </c>
      <c r="N374" s="109">
        <f t="shared" si="40"/>
        <v>0</v>
      </c>
      <c r="O374" s="109">
        <f t="shared" si="40"/>
        <v>0</v>
      </c>
      <c r="P374" s="109">
        <f t="shared" si="40"/>
        <v>0</v>
      </c>
      <c r="Q374" s="35">
        <f t="shared" si="40"/>
        <v>413.43852772466499</v>
      </c>
      <c r="R374" s="522">
        <f>+R372/D372</f>
        <v>59.062646817809302</v>
      </c>
      <c r="S374" s="125"/>
      <c r="T374" s="125"/>
      <c r="U374" s="125"/>
      <c r="V374" s="125"/>
      <c r="W374" s="329"/>
      <c r="X374" s="125"/>
      <c r="Y374" s="329"/>
      <c r="Z374" s="125"/>
      <c r="AA374" s="329"/>
      <c r="AB374" s="125"/>
      <c r="AC374" s="475">
        <f>SUM(E374:K374)</f>
        <v>413.43852772466499</v>
      </c>
      <c r="AD374" s="125"/>
      <c r="AE374" s="125"/>
      <c r="AF374" s="125"/>
      <c r="AG374" s="125"/>
      <c r="AH374" s="125"/>
      <c r="AI374" s="125"/>
      <c r="AJ374" s="125"/>
    </row>
    <row r="375" spans="1:36" ht="12.75" customHeight="1">
      <c r="A375" s="315"/>
      <c r="B375" s="32"/>
      <c r="C375" s="193" t="s">
        <v>1266</v>
      </c>
      <c r="D375" s="34"/>
      <c r="E375" s="270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180"/>
      <c r="R375" s="310"/>
      <c r="S375" s="125"/>
      <c r="T375" s="125"/>
      <c r="U375" s="125"/>
      <c r="V375" s="125"/>
      <c r="W375" s="329"/>
      <c r="X375" s="125"/>
      <c r="Y375" s="329"/>
      <c r="Z375" s="125"/>
      <c r="AA375" s="329"/>
      <c r="AB375" s="125"/>
      <c r="AC375" s="126"/>
      <c r="AD375" s="125"/>
      <c r="AE375" s="125"/>
      <c r="AF375" s="125"/>
      <c r="AG375" s="125"/>
      <c r="AH375" s="125"/>
      <c r="AI375" s="125"/>
      <c r="AJ375" s="125"/>
    </row>
    <row r="376" spans="1:36" ht="12.75" customHeight="1">
      <c r="A376" s="315"/>
      <c r="B376" s="32"/>
      <c r="C376" s="193" t="s">
        <v>1267</v>
      </c>
      <c r="D376" s="32"/>
      <c r="E376" s="144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377"/>
      <c r="R376" s="460"/>
      <c r="S376" s="125"/>
      <c r="T376" s="125"/>
      <c r="U376" s="125"/>
      <c r="V376" s="125"/>
      <c r="W376" s="329"/>
      <c r="X376" s="125"/>
      <c r="Y376" s="329"/>
      <c r="Z376" s="125"/>
      <c r="AA376" s="329"/>
      <c r="AB376" s="125"/>
      <c r="AC376" s="126"/>
      <c r="AD376" s="125"/>
      <c r="AE376" s="125"/>
      <c r="AF376" s="125"/>
      <c r="AG376" s="125"/>
      <c r="AH376" s="125"/>
      <c r="AI376" s="125"/>
      <c r="AJ376" s="125"/>
    </row>
    <row r="377" spans="1:36" ht="12.75" customHeight="1">
      <c r="A377" s="52"/>
      <c r="B377" s="53"/>
      <c r="C377" s="194"/>
      <c r="D377" s="66"/>
      <c r="E377" s="271"/>
      <c r="F377" s="249"/>
      <c r="G377" s="272"/>
      <c r="H377" s="249"/>
      <c r="I377" s="272"/>
      <c r="J377" s="249"/>
      <c r="K377" s="272"/>
      <c r="L377" s="249"/>
      <c r="M377" s="272"/>
      <c r="N377" s="249"/>
      <c r="O377" s="250"/>
      <c r="P377" s="250"/>
      <c r="Q377" s="55"/>
      <c r="R377" s="311"/>
      <c r="S377" s="125"/>
      <c r="T377" s="125"/>
      <c r="U377" s="125"/>
      <c r="V377" s="125"/>
      <c r="W377" s="329"/>
      <c r="X377" s="125"/>
      <c r="Y377" s="329"/>
      <c r="Z377" s="125"/>
      <c r="AA377" s="329"/>
      <c r="AB377" s="125"/>
      <c r="AC377" s="126"/>
      <c r="AD377" s="125"/>
      <c r="AE377" s="125"/>
      <c r="AF377" s="125"/>
      <c r="AG377" s="125"/>
      <c r="AH377" s="125"/>
      <c r="AI377" s="125"/>
      <c r="AJ377" s="125"/>
    </row>
    <row r="378" spans="1:36" ht="14.25" customHeight="1">
      <c r="A378" s="46" t="s">
        <v>1268</v>
      </c>
      <c r="B378" s="47">
        <v>886</v>
      </c>
      <c r="C378" s="408" t="s">
        <v>1269</v>
      </c>
      <c r="D378" s="322">
        <v>1335.6</v>
      </c>
      <c r="E378" s="216">
        <v>44380</v>
      </c>
      <c r="F378" s="45">
        <v>46999</v>
      </c>
      <c r="G378" s="216">
        <v>56707</v>
      </c>
      <c r="H378" s="216">
        <v>59662</v>
      </c>
      <c r="I378" s="216">
        <v>62118</v>
      </c>
      <c r="J378" s="216">
        <v>58996</v>
      </c>
      <c r="K378" s="216">
        <v>63876</v>
      </c>
      <c r="L378" s="216"/>
      <c r="M378" s="216"/>
      <c r="N378" s="216"/>
      <c r="O378" s="216"/>
      <c r="P378" s="59"/>
      <c r="Q378" s="377">
        <f>SUM(E378:P378)</f>
        <v>392738</v>
      </c>
      <c r="R378" s="460">
        <f>AVERAGE(E378:P378)</f>
        <v>56105.428571428602</v>
      </c>
      <c r="S378" s="125"/>
      <c r="T378" s="125"/>
      <c r="U378" s="125"/>
      <c r="V378" s="125"/>
      <c r="W378" s="329"/>
      <c r="X378" s="125"/>
      <c r="Y378" s="329"/>
      <c r="Z378" s="125"/>
      <c r="AA378" s="329"/>
      <c r="AB378" s="125"/>
      <c r="AC378" s="126"/>
      <c r="AD378" s="125"/>
      <c r="AE378" s="125"/>
      <c r="AF378" s="125"/>
      <c r="AG378" s="125"/>
      <c r="AH378" s="125"/>
      <c r="AI378" s="125"/>
      <c r="AJ378" s="125"/>
    </row>
    <row r="379" spans="1:36" ht="14.25" customHeight="1">
      <c r="A379" s="46"/>
      <c r="B379" s="47"/>
      <c r="C379" s="36" t="s">
        <v>1270</v>
      </c>
      <c r="D379" s="32"/>
      <c r="E379" s="127" t="s">
        <v>372</v>
      </c>
      <c r="F379" s="35" t="s">
        <v>372</v>
      </c>
      <c r="G379" s="127">
        <v>492.45</v>
      </c>
      <c r="H379" s="127">
        <v>935.7</v>
      </c>
      <c r="I379" s="277">
        <v>1304.0999999999999</v>
      </c>
      <c r="J379" s="277">
        <v>835.8</v>
      </c>
      <c r="K379" s="277">
        <v>1567.8</v>
      </c>
      <c r="L379" s="277"/>
      <c r="M379" s="277"/>
      <c r="N379" s="277"/>
      <c r="O379" s="277"/>
      <c r="P379" s="122"/>
      <c r="Q379" s="379">
        <f>SUM(E379:P379)</f>
        <v>5135.8500000000004</v>
      </c>
      <c r="R379" s="521">
        <f>Q379/12</f>
        <v>427.98750000000001</v>
      </c>
      <c r="S379" s="125"/>
      <c r="T379" s="309">
        <f>+R379</f>
        <v>427.98750000000001</v>
      </c>
      <c r="U379" s="221">
        <f>+Q379</f>
        <v>5135.8500000000004</v>
      </c>
      <c r="V379" s="329" t="s">
        <v>372</v>
      </c>
      <c r="W379" s="329" t="s">
        <v>372</v>
      </c>
      <c r="X379" s="112">
        <f>G379</f>
        <v>492.45</v>
      </c>
      <c r="Y379" s="263">
        <f>H379</f>
        <v>935.7</v>
      </c>
      <c r="Z379" s="112">
        <f>I379</f>
        <v>1304.0999999999999</v>
      </c>
      <c r="AA379" s="263">
        <f>J379</f>
        <v>835.8</v>
      </c>
      <c r="AB379" s="125"/>
      <c r="AC379" s="126"/>
      <c r="AD379" s="125"/>
      <c r="AE379" s="125"/>
      <c r="AF379" s="125"/>
      <c r="AG379" s="125"/>
      <c r="AH379" s="125"/>
      <c r="AI379" s="125"/>
      <c r="AJ379" s="125"/>
    </row>
    <row r="380" spans="1:36" ht="14.25" customHeight="1">
      <c r="A380" s="46"/>
      <c r="B380" s="47"/>
      <c r="C380" s="36" t="s">
        <v>678</v>
      </c>
      <c r="D380" s="32"/>
      <c r="E380" s="118">
        <f t="shared" ref="E380:Q380" si="41">E378/$D$378</f>
        <v>33.228511530398301</v>
      </c>
      <c r="F380" s="214">
        <f t="shared" si="41"/>
        <v>35.189427972446801</v>
      </c>
      <c r="G380" s="214">
        <f t="shared" si="41"/>
        <v>42.458071278825997</v>
      </c>
      <c r="H380" s="214">
        <f t="shared" si="41"/>
        <v>44.670560047918499</v>
      </c>
      <c r="I380" s="214">
        <f t="shared" si="41"/>
        <v>46.509433962264197</v>
      </c>
      <c r="J380" s="214">
        <f t="shared" si="41"/>
        <v>44.171907756813397</v>
      </c>
      <c r="K380" s="214">
        <f t="shared" si="41"/>
        <v>47.825696316262402</v>
      </c>
      <c r="L380" s="214">
        <f t="shared" si="41"/>
        <v>0</v>
      </c>
      <c r="M380" s="214">
        <f t="shared" si="41"/>
        <v>0</v>
      </c>
      <c r="N380" s="214">
        <f t="shared" si="41"/>
        <v>0</v>
      </c>
      <c r="O380" s="214">
        <f t="shared" si="41"/>
        <v>0</v>
      </c>
      <c r="P380" s="214">
        <f t="shared" si="41"/>
        <v>0</v>
      </c>
      <c r="Q380" s="198">
        <f t="shared" si="41"/>
        <v>294.05360886493003</v>
      </c>
      <c r="R380" s="308">
        <f>+R378/D378</f>
        <v>42.007658409275699</v>
      </c>
      <c r="S380" s="125"/>
      <c r="T380" s="125"/>
      <c r="U380" s="125"/>
      <c r="V380" s="125"/>
      <c r="W380" s="329"/>
      <c r="X380" s="125"/>
      <c r="Y380" s="329"/>
      <c r="Z380" s="125"/>
      <c r="AA380" s="329"/>
      <c r="AB380" s="125"/>
      <c r="AC380" s="126"/>
      <c r="AD380" s="125"/>
      <c r="AE380" s="125"/>
      <c r="AF380" s="125"/>
      <c r="AG380" s="125"/>
      <c r="AH380" s="125"/>
      <c r="AI380" s="125"/>
      <c r="AJ380" s="125"/>
    </row>
    <row r="381" spans="1:36" ht="14.25" customHeight="1">
      <c r="A381" s="46"/>
      <c r="B381" s="47"/>
      <c r="C381" s="36" t="s">
        <v>1271</v>
      </c>
      <c r="D381" s="34"/>
      <c r="E381" s="294"/>
      <c r="F381" s="45"/>
      <c r="G381" s="294" t="s">
        <v>1685</v>
      </c>
      <c r="H381" s="294" t="s">
        <v>1686</v>
      </c>
      <c r="I381" s="294" t="s">
        <v>1687</v>
      </c>
      <c r="J381" s="294" t="s">
        <v>1688</v>
      </c>
      <c r="K381" s="294" t="s">
        <v>1689</v>
      </c>
      <c r="L381" s="294"/>
      <c r="M381" s="294"/>
      <c r="N381" s="294"/>
      <c r="O381" s="252"/>
      <c r="P381" s="62"/>
      <c r="Q381" s="148"/>
      <c r="R381" s="310"/>
      <c r="S381" s="125"/>
      <c r="T381" s="125"/>
      <c r="U381" s="125"/>
      <c r="V381" s="125"/>
      <c r="W381" s="329"/>
      <c r="X381" s="125"/>
      <c r="Y381" s="329"/>
      <c r="Z381" s="125"/>
      <c r="AA381" s="329"/>
      <c r="AB381" s="125"/>
      <c r="AC381" s="126"/>
      <c r="AD381" s="125"/>
      <c r="AE381" s="125"/>
      <c r="AF381" s="125"/>
      <c r="AG381" s="125"/>
      <c r="AH381" s="125"/>
      <c r="AI381" s="125"/>
      <c r="AJ381" s="125"/>
    </row>
    <row r="382" spans="1:36" ht="14.25" customHeight="1">
      <c r="A382" s="46"/>
      <c r="B382" s="47"/>
      <c r="C382" s="36" t="s">
        <v>1281</v>
      </c>
      <c r="D382" s="34"/>
      <c r="E382" s="62"/>
      <c r="F382" s="35"/>
      <c r="G382" s="62"/>
      <c r="H382" s="62"/>
      <c r="I382" s="62"/>
      <c r="J382" s="62"/>
      <c r="K382" s="62"/>
      <c r="L382" s="60"/>
      <c r="M382" s="62"/>
      <c r="N382" s="62"/>
      <c r="O382" s="62"/>
      <c r="P382" s="62"/>
      <c r="Q382" s="148"/>
      <c r="R382" s="310"/>
      <c r="S382" s="125"/>
      <c r="T382" s="125"/>
      <c r="U382" s="125"/>
      <c r="V382" s="125"/>
      <c r="W382" s="329"/>
      <c r="X382" s="125"/>
      <c r="Y382" s="329"/>
      <c r="Z382" s="125"/>
      <c r="AA382" s="329"/>
      <c r="AB382" s="125"/>
      <c r="AC382" s="126"/>
      <c r="AD382" s="125"/>
      <c r="AE382" s="125"/>
      <c r="AF382" s="125"/>
      <c r="AG382" s="125"/>
      <c r="AH382" s="125"/>
      <c r="AI382" s="125"/>
      <c r="AJ382" s="125"/>
    </row>
    <row r="383" spans="1:36" ht="14.25" customHeight="1">
      <c r="A383" s="46"/>
      <c r="B383" s="47"/>
      <c r="C383" s="36" t="s">
        <v>1283</v>
      </c>
      <c r="D383" s="34"/>
      <c r="E383" s="62"/>
      <c r="F383" s="35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148"/>
      <c r="R383" s="310"/>
      <c r="S383" s="125"/>
      <c r="T383" s="125"/>
      <c r="U383" s="125"/>
      <c r="V383" s="125"/>
      <c r="W383" s="329"/>
      <c r="X383" s="125"/>
      <c r="Y383" s="329"/>
      <c r="Z383" s="125"/>
      <c r="AA383" s="329"/>
      <c r="AB383" s="125"/>
      <c r="AC383" s="126"/>
      <c r="AD383" s="125"/>
      <c r="AE383" s="125"/>
      <c r="AF383" s="125"/>
      <c r="AG383" s="125"/>
      <c r="AH383" s="125"/>
      <c r="AI383" s="125"/>
      <c r="AJ383" s="125"/>
    </row>
    <row r="384" spans="1:36" ht="14.25" customHeight="1">
      <c r="A384" s="46"/>
      <c r="B384" s="47"/>
      <c r="C384" s="36" t="s">
        <v>1284</v>
      </c>
      <c r="D384" s="34"/>
      <c r="E384" s="62"/>
      <c r="F384" s="35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148"/>
      <c r="R384" s="310"/>
      <c r="S384" s="125"/>
      <c r="T384" s="125"/>
      <c r="U384" s="125"/>
      <c r="V384" s="125"/>
      <c r="W384" s="329"/>
      <c r="X384" s="125"/>
      <c r="Y384" s="329"/>
      <c r="Z384" s="125"/>
      <c r="AA384" s="329"/>
      <c r="AB384" s="125"/>
      <c r="AC384" s="126"/>
      <c r="AD384" s="125"/>
      <c r="AE384" s="125"/>
      <c r="AF384" s="125"/>
      <c r="AG384" s="125"/>
      <c r="AH384" s="125"/>
      <c r="AI384" s="125"/>
      <c r="AJ384" s="125"/>
    </row>
    <row r="385" spans="1:36" ht="14.25" customHeight="1">
      <c r="A385" s="52"/>
      <c r="B385" s="170"/>
      <c r="C385" s="36"/>
      <c r="D385" s="34"/>
      <c r="E385" s="68"/>
      <c r="F385" s="41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305"/>
      <c r="R385" s="306"/>
      <c r="S385" s="125"/>
      <c r="T385" s="125"/>
      <c r="U385" s="125"/>
      <c r="V385" s="125"/>
      <c r="W385" s="329"/>
      <c r="X385" s="125"/>
      <c r="Y385" s="329"/>
      <c r="Z385" s="125"/>
      <c r="AA385" s="329"/>
      <c r="AB385" s="125"/>
      <c r="AC385" s="126"/>
      <c r="AD385" s="125"/>
      <c r="AE385" s="125"/>
      <c r="AF385" s="125"/>
      <c r="AG385" s="125"/>
      <c r="AH385" s="125"/>
      <c r="AI385" s="125"/>
      <c r="AJ385" s="125"/>
    </row>
    <row r="386" spans="1:36" ht="14.25" customHeight="1">
      <c r="A386" s="46" t="s">
        <v>1299</v>
      </c>
      <c r="B386" s="47">
        <v>855</v>
      </c>
      <c r="C386" s="297" t="s">
        <v>1690</v>
      </c>
      <c r="D386" s="223">
        <v>281</v>
      </c>
      <c r="E386" s="216">
        <v>32567</v>
      </c>
      <c r="F386" s="45">
        <v>29747</v>
      </c>
      <c r="G386" s="216">
        <v>46386</v>
      </c>
      <c r="H386" s="216">
        <v>49568</v>
      </c>
      <c r="I386" s="216">
        <v>52251</v>
      </c>
      <c r="J386" s="216">
        <v>48351</v>
      </c>
      <c r="K386" s="216">
        <v>66161</v>
      </c>
      <c r="L386" s="216"/>
      <c r="M386" s="216"/>
      <c r="N386" s="217"/>
      <c r="O386" s="284"/>
      <c r="P386" s="59"/>
      <c r="Q386" s="377">
        <f>SUM(E386:P386)</f>
        <v>325031</v>
      </c>
      <c r="R386" s="460">
        <f>AVERAGE(E386:P386)</f>
        <v>46433</v>
      </c>
      <c r="S386" s="309">
        <f>+R386</f>
        <v>46433</v>
      </c>
      <c r="T386" s="125"/>
      <c r="U386" s="125"/>
      <c r="V386" s="125"/>
      <c r="W386" s="329"/>
      <c r="X386" s="125"/>
      <c r="Y386" s="329"/>
      <c r="Z386" s="125"/>
      <c r="AA386" s="329"/>
      <c r="AB386" s="125"/>
      <c r="AC386" s="126"/>
      <c r="AD386" s="125"/>
      <c r="AE386" s="125"/>
      <c r="AF386" s="125"/>
      <c r="AG386" s="125"/>
      <c r="AH386" s="125"/>
      <c r="AI386" s="125"/>
      <c r="AJ386" s="125"/>
    </row>
    <row r="387" spans="1:36" ht="14.25" customHeight="1">
      <c r="A387" s="46"/>
      <c r="B387" s="47"/>
      <c r="C387" s="151" t="s">
        <v>1301</v>
      </c>
      <c r="D387" s="32"/>
      <c r="E387" s="277">
        <v>536.04</v>
      </c>
      <c r="F387" s="127">
        <v>197.64</v>
      </c>
      <c r="G387" s="127">
        <v>1555.72</v>
      </c>
      <c r="H387" s="277">
        <v>1619.36</v>
      </c>
      <c r="I387" s="127">
        <v>1673.02</v>
      </c>
      <c r="J387" s="127">
        <v>1595.02</v>
      </c>
      <c r="K387" s="127">
        <v>1951.22</v>
      </c>
      <c r="L387" s="127"/>
      <c r="M387" s="127"/>
      <c r="N387" s="128"/>
      <c r="O387" s="448"/>
      <c r="P387" s="262"/>
      <c r="Q387" s="379">
        <f>SUM(E387:P387)</f>
        <v>9128.02</v>
      </c>
      <c r="R387" s="528">
        <f>Q387/10</f>
        <v>912.80200000000002</v>
      </c>
      <c r="S387" s="125"/>
      <c r="T387" s="309">
        <f>+R387</f>
        <v>912.80200000000002</v>
      </c>
      <c r="U387" s="221">
        <f>+Q387</f>
        <v>9128.02</v>
      </c>
      <c r="V387" s="112">
        <f t="shared" ref="V387:AA387" si="42">E387</f>
        <v>536.04</v>
      </c>
      <c r="W387" s="263">
        <f t="shared" si="42"/>
        <v>197.64</v>
      </c>
      <c r="X387" s="112">
        <f t="shared" si="42"/>
        <v>1555.72</v>
      </c>
      <c r="Y387" s="263">
        <f t="shared" si="42"/>
        <v>1619.36</v>
      </c>
      <c r="Z387" s="112">
        <f t="shared" si="42"/>
        <v>1673.02</v>
      </c>
      <c r="AA387" s="263">
        <f t="shared" si="42"/>
        <v>1595.02</v>
      </c>
      <c r="AB387" s="125"/>
      <c r="AC387" s="126"/>
      <c r="AD387" s="125"/>
      <c r="AE387" s="125"/>
      <c r="AF387" s="125"/>
      <c r="AG387" s="125"/>
      <c r="AH387" s="125"/>
      <c r="AI387" s="125"/>
      <c r="AJ387" s="125"/>
    </row>
    <row r="388" spans="1:36" ht="14.25" customHeight="1">
      <c r="A388" s="46"/>
      <c r="B388" s="47"/>
      <c r="C388" s="151" t="s">
        <v>720</v>
      </c>
      <c r="D388" s="32"/>
      <c r="E388" s="118">
        <f t="shared" ref="E388:N388" si="43">E386/$D$386</f>
        <v>115.89679715302501</v>
      </c>
      <c r="F388" s="37">
        <f t="shared" si="43"/>
        <v>105.86120996441301</v>
      </c>
      <c r="G388" s="37">
        <f t="shared" si="43"/>
        <v>165.074733096085</v>
      </c>
      <c r="H388" s="37">
        <f t="shared" si="43"/>
        <v>176.398576512456</v>
      </c>
      <c r="I388" s="37">
        <f t="shared" si="43"/>
        <v>185.946619217082</v>
      </c>
      <c r="J388" s="37">
        <f t="shared" si="43"/>
        <v>172.067615658363</v>
      </c>
      <c r="K388" s="37">
        <f t="shared" si="43"/>
        <v>235.44839857651201</v>
      </c>
      <c r="L388" s="37">
        <f t="shared" si="43"/>
        <v>0</v>
      </c>
      <c r="M388" s="37">
        <f t="shared" si="43"/>
        <v>0</v>
      </c>
      <c r="N388" s="105">
        <f t="shared" si="43"/>
        <v>0</v>
      </c>
      <c r="O388" s="265"/>
      <c r="P388" s="38"/>
      <c r="Q388" s="245">
        <f>Q386/$D$386</f>
        <v>1156.69395017794</v>
      </c>
      <c r="R388" s="308">
        <f>+R386/D386</f>
        <v>165.24199288256199</v>
      </c>
      <c r="S388" s="125"/>
      <c r="T388" s="125"/>
      <c r="U388" s="125"/>
      <c r="V388" s="125"/>
      <c r="W388" s="329"/>
      <c r="X388" s="125"/>
      <c r="Y388" s="329"/>
      <c r="Z388" s="125"/>
      <c r="AA388" s="329"/>
      <c r="AB388" s="125"/>
      <c r="AC388" s="126"/>
      <c r="AD388" s="125"/>
      <c r="AE388" s="125"/>
      <c r="AF388" s="125"/>
      <c r="AG388" s="125"/>
      <c r="AH388" s="125"/>
      <c r="AI388" s="125"/>
      <c r="AJ388" s="125"/>
    </row>
    <row r="389" spans="1:36" ht="14.25" customHeight="1">
      <c r="A389" s="46"/>
      <c r="B389" s="47"/>
      <c r="C389" s="151" t="s">
        <v>1302</v>
      </c>
      <c r="D389" s="34"/>
      <c r="E389" s="294" t="s">
        <v>1691</v>
      </c>
      <c r="F389" s="45" t="s">
        <v>1692</v>
      </c>
      <c r="G389" s="294" t="s">
        <v>1693</v>
      </c>
      <c r="H389" s="294" t="s">
        <v>1694</v>
      </c>
      <c r="I389" s="294" t="s">
        <v>1695</v>
      </c>
      <c r="J389" s="294" t="s">
        <v>1696</v>
      </c>
      <c r="K389" s="294" t="s">
        <v>1697</v>
      </c>
      <c r="L389" s="294"/>
      <c r="M389" s="294"/>
      <c r="N389" s="294"/>
      <c r="O389" s="294"/>
      <c r="P389" s="294"/>
      <c r="Q389" s="148"/>
      <c r="R389" s="310"/>
      <c r="S389" s="125"/>
      <c r="T389" s="125"/>
      <c r="U389" s="125"/>
      <c r="V389" s="125"/>
      <c r="W389" s="329"/>
      <c r="X389" s="125"/>
      <c r="Y389" s="329"/>
      <c r="Z389" s="125"/>
      <c r="AA389" s="329"/>
      <c r="AB389" s="125"/>
      <c r="AC389" s="126"/>
      <c r="AD389" s="125"/>
      <c r="AE389" s="125"/>
      <c r="AF389" s="125"/>
      <c r="AG389" s="125"/>
      <c r="AH389" s="125"/>
      <c r="AI389" s="125"/>
      <c r="AJ389" s="125"/>
    </row>
    <row r="390" spans="1:36" ht="14.25" customHeight="1">
      <c r="A390" s="315"/>
      <c r="B390" s="32"/>
      <c r="C390" s="151" t="s">
        <v>1315</v>
      </c>
      <c r="D390" s="34"/>
      <c r="E390" s="62"/>
      <c r="F390" s="35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148"/>
      <c r="R390" s="310"/>
      <c r="S390" s="125"/>
      <c r="T390" s="125"/>
      <c r="U390" s="125"/>
      <c r="V390" s="125"/>
      <c r="W390" s="329"/>
      <c r="X390" s="125"/>
      <c r="Y390" s="329"/>
      <c r="Z390" s="125"/>
      <c r="AA390" s="329"/>
      <c r="AB390" s="125"/>
      <c r="AC390" s="126"/>
      <c r="AD390" s="125"/>
      <c r="AE390" s="125"/>
      <c r="AF390" s="125"/>
      <c r="AG390" s="125"/>
      <c r="AH390" s="125"/>
      <c r="AI390" s="125"/>
      <c r="AJ390" s="125"/>
    </row>
    <row r="391" spans="1:36" ht="142.5" customHeight="1">
      <c r="A391" s="52"/>
      <c r="B391" s="53"/>
      <c r="C391" s="54" t="s">
        <v>1698</v>
      </c>
      <c r="D391" s="40"/>
      <c r="E391" s="289"/>
      <c r="F391" s="229"/>
      <c r="G391" s="289"/>
      <c r="H391" s="289"/>
      <c r="I391" s="289"/>
      <c r="J391" s="289"/>
      <c r="K391" s="289"/>
      <c r="L391" s="289"/>
      <c r="M391" s="289"/>
      <c r="N391" s="289"/>
      <c r="O391" s="289"/>
      <c r="P391" s="289"/>
      <c r="Q391" s="374"/>
      <c r="R391" s="311"/>
      <c r="S391" s="125"/>
      <c r="T391" s="125"/>
      <c r="U391" s="125"/>
      <c r="V391" s="125"/>
      <c r="W391" s="329"/>
      <c r="X391" s="125"/>
      <c r="Y391" s="329"/>
      <c r="Z391" s="125"/>
      <c r="AA391" s="329"/>
      <c r="AB391" s="125"/>
      <c r="AC391" s="126"/>
      <c r="AD391" s="125"/>
      <c r="AE391" s="125"/>
      <c r="AF391" s="125"/>
      <c r="AG391" s="125"/>
      <c r="AH391" s="125"/>
      <c r="AI391" s="125"/>
      <c r="AJ391" s="125"/>
    </row>
    <row r="392" spans="1:36" ht="12.75" customHeight="1">
      <c r="A392" s="46" t="s">
        <v>390</v>
      </c>
      <c r="B392" s="47">
        <v>590</v>
      </c>
      <c r="C392" s="523" t="s">
        <v>1699</v>
      </c>
      <c r="D392" s="58">
        <v>540</v>
      </c>
      <c r="E392" s="252">
        <v>48089.94</v>
      </c>
      <c r="F392" s="252">
        <v>64038.080000000002</v>
      </c>
      <c r="G392" s="252">
        <v>47688.02</v>
      </c>
      <c r="H392" s="252">
        <v>41342.379999999997</v>
      </c>
      <c r="I392" s="252">
        <v>52041.79</v>
      </c>
      <c r="J392" s="252">
        <v>57773.78</v>
      </c>
      <c r="K392" s="252">
        <v>47292.66</v>
      </c>
      <c r="L392" s="252"/>
      <c r="M392" s="252"/>
      <c r="N392" s="252"/>
      <c r="O392" s="252"/>
      <c r="P392" s="252"/>
      <c r="Q392" s="280">
        <f>SUM(E392:P392)</f>
        <v>358266.65</v>
      </c>
      <c r="R392" s="460">
        <f>AVERAGE(E392:P392)</f>
        <v>51180.95</v>
      </c>
      <c r="S392" s="309">
        <f>+R392</f>
        <v>51180.95</v>
      </c>
      <c r="T392" s="125"/>
      <c r="U392" s="125"/>
      <c r="V392" s="125"/>
      <c r="W392" s="329"/>
      <c r="X392" s="125"/>
      <c r="Y392" s="329"/>
      <c r="Z392" s="125"/>
      <c r="AA392" s="329"/>
      <c r="AB392" s="125"/>
      <c r="AC392" s="475">
        <f>SUM(E392:K392)</f>
        <v>358266.65</v>
      </c>
      <c r="AD392" s="125"/>
      <c r="AE392" s="125"/>
      <c r="AF392" s="125"/>
      <c r="AG392" s="125"/>
      <c r="AH392" s="125"/>
      <c r="AI392" s="125"/>
      <c r="AJ392" s="125"/>
    </row>
    <row r="393" spans="1:36" ht="12.75" customHeight="1">
      <c r="A393" s="46"/>
      <c r="B393" s="47"/>
      <c r="C393" s="1441" t="s">
        <v>1319</v>
      </c>
      <c r="D393" s="1426"/>
      <c r="E393" s="60" t="s">
        <v>372</v>
      </c>
      <c r="F393" s="60" t="s">
        <v>372</v>
      </c>
      <c r="G393" s="60" t="s">
        <v>372</v>
      </c>
      <c r="H393" s="60" t="s">
        <v>372</v>
      </c>
      <c r="I393" s="60" t="s">
        <v>372</v>
      </c>
      <c r="J393" s="60" t="s">
        <v>372</v>
      </c>
      <c r="K393" s="60" t="s">
        <v>372</v>
      </c>
      <c r="L393" s="60"/>
      <c r="M393" s="60"/>
      <c r="N393" s="60"/>
      <c r="O393" s="60"/>
      <c r="P393" s="60"/>
      <c r="Q393" s="148">
        <f>SUM(E393:P393)</f>
        <v>0</v>
      </c>
      <c r="R393" s="528">
        <f>Q393/12</f>
        <v>0</v>
      </c>
      <c r="S393" s="125"/>
      <c r="T393" s="309">
        <f>+R393</f>
        <v>0</v>
      </c>
      <c r="U393" s="221">
        <f>+Q393</f>
        <v>0</v>
      </c>
      <c r="V393" s="329" t="s">
        <v>372</v>
      </c>
      <c r="W393" s="329" t="s">
        <v>372</v>
      </c>
      <c r="X393" s="329" t="s">
        <v>372</v>
      </c>
      <c r="Y393" s="329" t="s">
        <v>372</v>
      </c>
      <c r="Z393" s="329" t="s">
        <v>372</v>
      </c>
      <c r="AA393" s="329" t="s">
        <v>372</v>
      </c>
      <c r="AB393" s="125"/>
      <c r="AC393" s="475">
        <f>SUM(E393:K393)</f>
        <v>0</v>
      </c>
      <c r="AD393" s="125"/>
      <c r="AE393" s="125"/>
      <c r="AF393" s="125"/>
      <c r="AG393" s="125"/>
      <c r="AH393" s="125"/>
      <c r="AI393" s="125"/>
      <c r="AJ393" s="125"/>
    </row>
    <row r="394" spans="1:36" ht="12.75" customHeight="1">
      <c r="A394" s="46"/>
      <c r="B394" s="47"/>
      <c r="C394" s="36" t="s">
        <v>692</v>
      </c>
      <c r="D394" s="34"/>
      <c r="E394" s="37">
        <f t="shared" ref="E394:L394" si="44">E392/$D$392</f>
        <v>89.055444444444404</v>
      </c>
      <c r="F394" s="37">
        <f t="shared" si="44"/>
        <v>118.589037037037</v>
      </c>
      <c r="G394" s="37">
        <f t="shared" si="44"/>
        <v>88.311148148148106</v>
      </c>
      <c r="H394" s="37">
        <f t="shared" si="44"/>
        <v>76.559962962962999</v>
      </c>
      <c r="I394" s="37">
        <f t="shared" si="44"/>
        <v>96.373685185185195</v>
      </c>
      <c r="J394" s="37">
        <f t="shared" si="44"/>
        <v>106.988481481481</v>
      </c>
      <c r="K394" s="37">
        <f t="shared" si="44"/>
        <v>87.578999999999994</v>
      </c>
      <c r="L394" s="37">
        <f t="shared" si="44"/>
        <v>0</v>
      </c>
      <c r="M394" s="37" t="s">
        <v>1320</v>
      </c>
      <c r="N394" s="37">
        <f>N392/$D$392</f>
        <v>0</v>
      </c>
      <c r="O394" s="37">
        <f>O392/$D$392</f>
        <v>0</v>
      </c>
      <c r="P394" s="37">
        <f>P392/$D$392</f>
        <v>0</v>
      </c>
      <c r="Q394" s="144">
        <f>Q392/$D$392</f>
        <v>663.456759259259</v>
      </c>
      <c r="R394" s="308">
        <f>+R392/D392</f>
        <v>94.779537037037002</v>
      </c>
      <c r="S394" s="125"/>
      <c r="T394" s="125"/>
      <c r="U394" s="125"/>
      <c r="V394" s="125"/>
      <c r="W394" s="329"/>
      <c r="X394" s="125"/>
      <c r="Y394" s="329"/>
      <c r="Z394" s="125"/>
      <c r="AA394" s="329"/>
      <c r="AB394" s="125"/>
      <c r="AC394" s="475">
        <f>SUM(E394:K394)</f>
        <v>663.456759259259</v>
      </c>
      <c r="AD394" s="125"/>
      <c r="AE394" s="125"/>
      <c r="AF394" s="125"/>
      <c r="AG394" s="125"/>
      <c r="AH394" s="125"/>
      <c r="AI394" s="125"/>
      <c r="AJ394" s="125"/>
    </row>
    <row r="395" spans="1:36" ht="12.75" customHeight="1">
      <c r="A395" s="46"/>
      <c r="B395" s="47"/>
      <c r="C395" s="36" t="s">
        <v>1321</v>
      </c>
      <c r="D395" s="32"/>
      <c r="E395" s="151"/>
      <c r="F395" s="300"/>
      <c r="G395" s="329"/>
      <c r="H395" s="186"/>
      <c r="I395" s="188"/>
      <c r="J395" s="188"/>
      <c r="K395" s="188"/>
      <c r="L395" s="188"/>
      <c r="M395" s="188"/>
      <c r="N395" s="188"/>
      <c r="O395" s="188"/>
      <c r="P395" s="188"/>
      <c r="Q395" s="76"/>
      <c r="R395" s="476"/>
      <c r="S395" s="125"/>
      <c r="T395" s="125"/>
      <c r="U395" s="125"/>
      <c r="V395" s="125"/>
      <c r="W395" s="329"/>
      <c r="X395" s="125"/>
      <c r="Y395" s="329"/>
      <c r="Z395" s="125"/>
      <c r="AA395" s="329"/>
      <c r="AB395" s="125"/>
      <c r="AC395" s="126"/>
      <c r="AD395" s="125"/>
      <c r="AE395" s="125"/>
      <c r="AF395" s="125"/>
      <c r="AG395" s="125"/>
      <c r="AH395" s="125"/>
      <c r="AI395" s="125"/>
      <c r="AJ395" s="125"/>
    </row>
    <row r="396" spans="1:36" ht="12.75" customHeight="1">
      <c r="A396" s="315"/>
      <c r="B396" s="32"/>
      <c r="C396" s="36" t="s">
        <v>1323</v>
      </c>
      <c r="D396" s="32"/>
      <c r="E396" s="62"/>
      <c r="F396" s="62"/>
      <c r="G396" s="60"/>
      <c r="H396" s="62"/>
      <c r="I396" s="62"/>
      <c r="J396" s="62"/>
      <c r="K396" s="62"/>
      <c r="L396" s="62"/>
      <c r="M396" s="62"/>
      <c r="N396" s="62"/>
      <c r="O396" s="62"/>
      <c r="P396" s="62"/>
      <c r="Q396" s="148"/>
      <c r="R396" s="310"/>
      <c r="S396" s="125"/>
      <c r="T396" s="125"/>
      <c r="U396" s="125"/>
      <c r="V396" s="125"/>
      <c r="W396" s="329"/>
      <c r="X396" s="125"/>
      <c r="Y396" s="329"/>
      <c r="Z396" s="125"/>
      <c r="AA396" s="329"/>
      <c r="AB396" s="125"/>
      <c r="AC396" s="126"/>
      <c r="AD396" s="125"/>
      <c r="AE396" s="125"/>
      <c r="AF396" s="125"/>
      <c r="AG396" s="125"/>
      <c r="AH396" s="125"/>
      <c r="AI396" s="125"/>
      <c r="AJ396" s="125"/>
    </row>
    <row r="397" spans="1:36" ht="12.75" customHeight="1">
      <c r="A397" s="46"/>
      <c r="B397" s="47"/>
      <c r="C397" s="36" t="s">
        <v>692</v>
      </c>
      <c r="D397" s="3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148"/>
      <c r="R397" s="310"/>
      <c r="S397" s="125"/>
      <c r="T397" s="125"/>
      <c r="U397" s="125"/>
      <c r="V397" s="125"/>
      <c r="W397" s="329"/>
      <c r="X397" s="125"/>
      <c r="Y397" s="329"/>
      <c r="Z397" s="125"/>
      <c r="AA397" s="329"/>
      <c r="AB397" s="125"/>
      <c r="AC397" s="126"/>
      <c r="AD397" s="125"/>
      <c r="AE397" s="125"/>
      <c r="AF397" s="125"/>
      <c r="AG397" s="125"/>
      <c r="AH397" s="125"/>
      <c r="AI397" s="125"/>
      <c r="AJ397" s="125"/>
    </row>
    <row r="398" spans="1:36" ht="12.75" customHeight="1">
      <c r="A398" s="46"/>
      <c r="B398" s="47"/>
      <c r="C398" s="36" t="s">
        <v>1325</v>
      </c>
      <c r="D398" s="3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148"/>
      <c r="R398" s="310"/>
      <c r="S398" s="125"/>
      <c r="T398" s="125"/>
      <c r="U398" s="125"/>
      <c r="V398" s="125"/>
      <c r="W398" s="329"/>
      <c r="X398" s="125"/>
      <c r="Y398" s="329"/>
      <c r="Z398" s="125"/>
      <c r="AA398" s="329"/>
      <c r="AB398" s="125"/>
      <c r="AC398" s="126"/>
      <c r="AD398" s="125"/>
      <c r="AE398" s="125"/>
      <c r="AF398" s="125"/>
      <c r="AG398" s="125"/>
      <c r="AH398" s="125"/>
      <c r="AI398" s="125"/>
      <c r="AJ398" s="125"/>
    </row>
    <row r="399" spans="1:36" ht="12.75" customHeight="1">
      <c r="A399" s="46"/>
      <c r="B399" s="47"/>
      <c r="C399" s="36" t="s">
        <v>1326</v>
      </c>
      <c r="D399" s="32"/>
      <c r="E399" s="284"/>
      <c r="F399" s="254"/>
      <c r="G399" s="59"/>
      <c r="H399" s="59"/>
      <c r="I399" s="59"/>
      <c r="J399" s="254"/>
      <c r="K399" s="254"/>
      <c r="L399" s="254"/>
      <c r="M399" s="254"/>
      <c r="N399" s="254"/>
      <c r="O399" s="254"/>
      <c r="P399" s="254"/>
      <c r="Q399" s="375"/>
      <c r="R399" s="466"/>
      <c r="S399" s="125"/>
      <c r="T399" s="125"/>
      <c r="U399" s="125"/>
      <c r="V399" s="125"/>
      <c r="W399" s="329"/>
      <c r="X399" s="125"/>
      <c r="Y399" s="329"/>
      <c r="Z399" s="125"/>
      <c r="AA399" s="329"/>
      <c r="AB399" s="125"/>
      <c r="AC399" s="126"/>
      <c r="AD399" s="125"/>
      <c r="AE399" s="125"/>
      <c r="AF399" s="125"/>
      <c r="AG399" s="125"/>
      <c r="AH399" s="125"/>
      <c r="AI399" s="125"/>
      <c r="AJ399" s="125"/>
    </row>
    <row r="400" spans="1:36" ht="12.75" customHeight="1">
      <c r="A400" s="46"/>
      <c r="B400" s="47"/>
      <c r="C400" s="36" t="s">
        <v>1327</v>
      </c>
      <c r="D400" s="3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148"/>
      <c r="R400" s="310"/>
      <c r="S400" s="125"/>
      <c r="T400" s="125"/>
      <c r="U400" s="125"/>
      <c r="V400" s="125"/>
      <c r="W400" s="329"/>
      <c r="X400" s="125"/>
      <c r="Y400" s="329"/>
      <c r="Z400" s="125"/>
      <c r="AA400" s="329"/>
      <c r="AB400" s="125"/>
      <c r="AC400" s="126"/>
      <c r="AD400" s="125"/>
      <c r="AE400" s="125"/>
      <c r="AF400" s="125"/>
      <c r="AG400" s="125"/>
      <c r="AH400" s="125"/>
      <c r="AI400" s="125"/>
      <c r="AJ400" s="125"/>
    </row>
    <row r="401" spans="1:36" ht="12.75" customHeight="1">
      <c r="A401" s="52"/>
      <c r="B401" s="53"/>
      <c r="C401" s="222"/>
      <c r="D401" s="66"/>
      <c r="E401" s="116"/>
      <c r="F401" s="68"/>
      <c r="G401" s="70"/>
      <c r="H401" s="70"/>
      <c r="I401" s="70"/>
      <c r="J401" s="68"/>
      <c r="K401" s="68"/>
      <c r="L401" s="68"/>
      <c r="M401" s="68"/>
      <c r="N401" s="68"/>
      <c r="O401" s="68"/>
      <c r="P401" s="68"/>
      <c r="Q401" s="374"/>
      <c r="R401" s="311"/>
      <c r="S401" s="125"/>
      <c r="T401" s="125"/>
      <c r="U401" s="125"/>
      <c r="V401" s="125"/>
      <c r="W401" s="329"/>
      <c r="X401" s="125"/>
      <c r="Y401" s="329"/>
      <c r="Z401" s="125"/>
      <c r="AA401" s="329"/>
      <c r="AB401" s="125"/>
      <c r="AC401" s="126"/>
      <c r="AD401" s="125"/>
      <c r="AE401" s="125"/>
      <c r="AF401" s="125"/>
      <c r="AG401" s="125"/>
      <c r="AH401" s="125"/>
      <c r="AI401" s="125"/>
      <c r="AJ401" s="125"/>
    </row>
    <row r="402" spans="1:36" ht="12.75" customHeight="1">
      <c r="A402" s="330" t="s">
        <v>1341</v>
      </c>
      <c r="B402" s="331">
        <v>948</v>
      </c>
      <c r="C402" s="332" t="s">
        <v>1342</v>
      </c>
      <c r="D402" s="333">
        <v>2246</v>
      </c>
      <c r="E402" s="232">
        <v>161721.59</v>
      </c>
      <c r="F402" s="216">
        <v>153863.57999999999</v>
      </c>
      <c r="G402" s="232">
        <v>188456.68</v>
      </c>
      <c r="H402" s="232">
        <v>202737.74</v>
      </c>
      <c r="I402" s="232">
        <v>189932.74</v>
      </c>
      <c r="J402" s="232">
        <v>182556.32</v>
      </c>
      <c r="K402" s="232"/>
      <c r="L402" s="232"/>
      <c r="M402" s="232"/>
      <c r="N402" s="232"/>
      <c r="O402" s="232"/>
      <c r="P402" s="232"/>
      <c r="Q402" s="377">
        <f>SUM(E402:P402)</f>
        <v>1079268.6499999999</v>
      </c>
      <c r="R402" s="460">
        <f>AVERAGE(E402:P402)</f>
        <v>179878.10833333299</v>
      </c>
      <c r="S402" s="309">
        <f>+R402</f>
        <v>179878.10833333299</v>
      </c>
      <c r="T402" s="125"/>
      <c r="U402" s="125"/>
      <c r="V402" s="125"/>
      <c r="W402" s="329"/>
      <c r="X402" s="125"/>
      <c r="Y402" s="329"/>
      <c r="Z402" s="125"/>
      <c r="AA402" s="329"/>
      <c r="AB402" s="125"/>
      <c r="AC402" s="126"/>
      <c r="AD402" s="125"/>
      <c r="AE402" s="125"/>
      <c r="AF402" s="125"/>
      <c r="AG402" s="125"/>
      <c r="AH402" s="125"/>
      <c r="AI402" s="125"/>
      <c r="AJ402" s="125"/>
    </row>
    <row r="403" spans="1:36" ht="12.75" customHeight="1">
      <c r="A403" s="330" t="s">
        <v>1343</v>
      </c>
      <c r="B403" s="331"/>
      <c r="C403" s="335" t="s">
        <v>1344</v>
      </c>
      <c r="D403" s="336"/>
      <c r="E403" s="276">
        <v>8536.24</v>
      </c>
      <c r="F403" s="277">
        <v>7725.42</v>
      </c>
      <c r="G403" s="276">
        <v>12546.5</v>
      </c>
      <c r="H403" s="276">
        <v>14688.66</v>
      </c>
      <c r="I403" s="276">
        <v>12767.91</v>
      </c>
      <c r="J403" s="276">
        <v>11661.45</v>
      </c>
      <c r="K403" s="276"/>
      <c r="L403" s="276"/>
      <c r="M403" s="276"/>
      <c r="N403" s="276"/>
      <c r="O403" s="276"/>
      <c r="P403" s="276"/>
      <c r="Q403" s="379">
        <f>SUM(E403:P403)</f>
        <v>67926.179999999993</v>
      </c>
      <c r="R403" s="310">
        <f>Q403/12</f>
        <v>5660.5150000000003</v>
      </c>
      <c r="S403" s="125"/>
      <c r="T403" s="309">
        <f>+R403</f>
        <v>5660.5150000000003</v>
      </c>
      <c r="U403" s="221">
        <f>+Q403</f>
        <v>67926.179999999993</v>
      </c>
      <c r="V403" s="168">
        <f t="shared" ref="V403:AA403" si="45">E403</f>
        <v>8536.24</v>
      </c>
      <c r="W403" s="263">
        <f t="shared" si="45"/>
        <v>7725.42</v>
      </c>
      <c r="X403" s="168">
        <f t="shared" si="45"/>
        <v>12546.5</v>
      </c>
      <c r="Y403" s="527">
        <f t="shared" si="45"/>
        <v>14688.66</v>
      </c>
      <c r="Z403" s="168">
        <f t="shared" si="45"/>
        <v>12767.91</v>
      </c>
      <c r="AA403" s="527">
        <f t="shared" si="45"/>
        <v>11661.45</v>
      </c>
      <c r="AB403" s="125"/>
      <c r="AC403" s="475">
        <f>SUM(E403:K403)</f>
        <v>67926.179999999993</v>
      </c>
      <c r="AD403" s="125"/>
      <c r="AE403" s="125"/>
      <c r="AF403" s="125"/>
      <c r="AG403" s="125"/>
      <c r="AH403" s="125"/>
      <c r="AI403" s="125"/>
      <c r="AJ403" s="125"/>
    </row>
    <row r="404" spans="1:36" ht="12.75" customHeight="1">
      <c r="A404" s="330" t="s">
        <v>1345</v>
      </c>
      <c r="B404" s="2"/>
      <c r="C404" s="36" t="s">
        <v>678</v>
      </c>
      <c r="D404" s="2"/>
      <c r="E404" s="382">
        <f t="shared" ref="E404:Q404" si="46">E402/$D$402</f>
        <v>72.004269813000903</v>
      </c>
      <c r="F404" s="382">
        <f t="shared" si="46"/>
        <v>68.505601068566307</v>
      </c>
      <c r="G404" s="382">
        <f t="shared" si="46"/>
        <v>83.907693677649107</v>
      </c>
      <c r="H404" s="382">
        <f t="shared" si="46"/>
        <v>90.266135351736395</v>
      </c>
      <c r="I404" s="382">
        <f t="shared" si="46"/>
        <v>84.564888691006203</v>
      </c>
      <c r="J404" s="37">
        <f t="shared" si="46"/>
        <v>81.280641139804104</v>
      </c>
      <c r="K404" s="37">
        <f t="shared" si="46"/>
        <v>0</v>
      </c>
      <c r="L404" s="37">
        <f t="shared" si="46"/>
        <v>0</v>
      </c>
      <c r="M404" s="37">
        <f t="shared" si="46"/>
        <v>0</v>
      </c>
      <c r="N404" s="37">
        <f t="shared" si="46"/>
        <v>0</v>
      </c>
      <c r="O404" s="37">
        <f t="shared" si="46"/>
        <v>0</v>
      </c>
      <c r="P404" s="37">
        <f t="shared" si="46"/>
        <v>0</v>
      </c>
      <c r="Q404" s="144">
        <f t="shared" si="46"/>
        <v>480.529229741763</v>
      </c>
      <c r="R404" s="308">
        <f>+R402/D402</f>
        <v>80.088204956960496</v>
      </c>
      <c r="S404" s="529"/>
      <c r="T404" s="529"/>
      <c r="U404" s="529"/>
      <c r="V404" s="529"/>
      <c r="W404" s="529"/>
      <c r="X404" s="120"/>
      <c r="Y404" s="489"/>
      <c r="Z404" s="120"/>
      <c r="AA404" s="120"/>
      <c r="AB404" s="120"/>
      <c r="AC404" s="185"/>
      <c r="AD404" s="120"/>
      <c r="AE404" s="177"/>
      <c r="AF404" s="177"/>
      <c r="AG404" s="177"/>
      <c r="AH404" s="177"/>
      <c r="AI404" s="177"/>
      <c r="AJ404" s="455"/>
    </row>
    <row r="405" spans="1:36" ht="12.75" customHeight="1">
      <c r="A405" s="330"/>
      <c r="B405" s="2"/>
      <c r="C405" s="36" t="s">
        <v>1346</v>
      </c>
      <c r="D405" s="337"/>
      <c r="E405" s="338" t="s">
        <v>1700</v>
      </c>
      <c r="F405" s="129" t="s">
        <v>1701</v>
      </c>
      <c r="G405" s="338" t="s">
        <v>1702</v>
      </c>
      <c r="H405" s="338" t="s">
        <v>1703</v>
      </c>
      <c r="I405" s="338" t="s">
        <v>1704</v>
      </c>
      <c r="J405" s="338" t="s">
        <v>1705</v>
      </c>
      <c r="K405" s="339"/>
      <c r="L405" s="339"/>
      <c r="M405" s="339"/>
      <c r="N405" s="339"/>
      <c r="O405" s="339"/>
      <c r="P405" s="339"/>
      <c r="Q405" s="95"/>
      <c r="R405" s="310"/>
      <c r="S405" s="125"/>
      <c r="T405" s="125"/>
      <c r="U405" s="125"/>
      <c r="V405" s="125"/>
      <c r="W405" s="329"/>
      <c r="X405" s="125"/>
      <c r="Y405" s="329"/>
      <c r="Z405" s="125"/>
      <c r="AA405" s="329"/>
      <c r="AB405" s="125"/>
      <c r="AC405" s="126"/>
      <c r="AD405" s="125"/>
      <c r="AE405" s="125"/>
      <c r="AF405" s="125"/>
      <c r="AG405" s="125"/>
      <c r="AH405" s="125"/>
      <c r="AI405" s="125"/>
      <c r="AJ405" s="125"/>
    </row>
    <row r="406" spans="1:36" ht="12.75" customHeight="1">
      <c r="A406" s="330"/>
      <c r="B406" s="2"/>
      <c r="C406" s="36" t="s">
        <v>1349</v>
      </c>
      <c r="D406" s="337"/>
      <c r="E406" s="340"/>
      <c r="F406" s="95"/>
      <c r="G406" s="340"/>
      <c r="H406" s="340"/>
      <c r="I406" s="340"/>
      <c r="J406" s="340"/>
      <c r="K406" s="340"/>
      <c r="L406" s="340"/>
      <c r="M406" s="340"/>
      <c r="N406" s="340"/>
      <c r="O406" s="340"/>
      <c r="P406" s="340"/>
      <c r="Q406" s="377"/>
      <c r="R406" s="460"/>
      <c r="S406" s="125"/>
      <c r="T406" s="125"/>
      <c r="U406" s="125"/>
      <c r="V406" s="125"/>
      <c r="W406" s="329"/>
      <c r="X406" s="125"/>
      <c r="Y406" s="329"/>
      <c r="Z406" s="125"/>
      <c r="AA406" s="329"/>
      <c r="AB406" s="125"/>
      <c r="AC406" s="126"/>
      <c r="AD406" s="125"/>
      <c r="AE406" s="125"/>
      <c r="AF406" s="125"/>
      <c r="AG406" s="125"/>
      <c r="AH406" s="125"/>
      <c r="AI406" s="125"/>
      <c r="AJ406" s="125"/>
    </row>
    <row r="407" spans="1:36" ht="12.75" customHeight="1">
      <c r="A407" s="330"/>
      <c r="B407" s="2"/>
      <c r="C407" s="36" t="s">
        <v>1350</v>
      </c>
      <c r="D407" s="337"/>
      <c r="E407" s="340"/>
      <c r="F407" s="95"/>
      <c r="G407" s="340"/>
      <c r="H407" s="340"/>
      <c r="I407" s="340"/>
      <c r="J407" s="340"/>
      <c r="K407" s="340"/>
      <c r="L407" s="340"/>
      <c r="M407" s="340"/>
      <c r="N407" s="340"/>
      <c r="O407" s="340"/>
      <c r="P407" s="340"/>
      <c r="Q407" s="379"/>
      <c r="R407" s="310"/>
      <c r="S407" s="125"/>
      <c r="T407" s="125"/>
      <c r="U407" s="125"/>
      <c r="V407" s="125"/>
      <c r="W407" s="329"/>
      <c r="X407" s="125"/>
      <c r="Y407" s="329"/>
      <c r="Z407" s="125"/>
      <c r="AA407" s="329"/>
      <c r="AB407" s="125"/>
      <c r="AC407" s="126"/>
      <c r="AD407" s="125"/>
      <c r="AE407" s="125"/>
      <c r="AF407" s="125"/>
      <c r="AG407" s="125"/>
      <c r="AH407" s="125"/>
      <c r="AI407" s="125"/>
      <c r="AJ407" s="125"/>
    </row>
    <row r="408" spans="1:36" ht="12.75" customHeight="1">
      <c r="A408" s="330"/>
      <c r="B408" s="2"/>
      <c r="C408" s="36" t="s">
        <v>1351</v>
      </c>
      <c r="D408" s="337"/>
      <c r="E408" s="340"/>
      <c r="F408" s="95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179"/>
      <c r="R408" s="308"/>
      <c r="S408" s="125"/>
      <c r="T408" s="125"/>
      <c r="U408" s="125"/>
      <c r="V408" s="125"/>
      <c r="W408" s="329"/>
      <c r="X408" s="125"/>
      <c r="Y408" s="329"/>
      <c r="Z408" s="125"/>
      <c r="AA408" s="329"/>
      <c r="AB408" s="125"/>
      <c r="AC408" s="126"/>
      <c r="AD408" s="125"/>
      <c r="AE408" s="125"/>
      <c r="AF408" s="125"/>
      <c r="AG408" s="125"/>
      <c r="AH408" s="125"/>
      <c r="AI408" s="125"/>
      <c r="AJ408" s="125"/>
    </row>
    <row r="409" spans="1:36" ht="156" customHeight="1">
      <c r="A409" s="341" t="s">
        <v>1706</v>
      </c>
      <c r="B409" s="66">
        <v>1012</v>
      </c>
      <c r="C409" s="342" t="s">
        <v>1707</v>
      </c>
      <c r="D409" s="343"/>
      <c r="E409" s="344"/>
      <c r="F409" s="171"/>
      <c r="G409" s="345"/>
      <c r="H409" s="345"/>
      <c r="I409" s="345"/>
      <c r="J409" s="345"/>
      <c r="K409" s="345"/>
      <c r="L409" s="371"/>
      <c r="M409" s="345"/>
      <c r="N409" s="345"/>
      <c r="O409" s="344"/>
      <c r="P409" s="344"/>
      <c r="Q409" s="171"/>
      <c r="R409" s="306"/>
      <c r="S409" s="125"/>
      <c r="T409" s="125"/>
      <c r="U409" s="125"/>
      <c r="V409" s="125"/>
      <c r="W409" s="329"/>
      <c r="X409" s="125"/>
      <c r="Y409" s="329"/>
      <c r="Z409" s="125"/>
      <c r="AA409" s="329"/>
      <c r="AB409" s="125"/>
      <c r="AC409" s="126"/>
      <c r="AD409" s="125"/>
      <c r="AE409" s="125"/>
      <c r="AF409" s="125"/>
      <c r="AG409" s="125"/>
      <c r="AH409" s="125"/>
      <c r="AI409" s="125"/>
      <c r="AJ409" s="125"/>
    </row>
    <row r="410" spans="1:36" ht="12.75" customHeight="1">
      <c r="A410" s="351" t="s">
        <v>1364</v>
      </c>
      <c r="B410" s="352">
        <v>947</v>
      </c>
      <c r="C410" s="285" t="s">
        <v>1365</v>
      </c>
      <c r="D410" s="353">
        <v>161</v>
      </c>
      <c r="E410" s="232">
        <v>13976.75</v>
      </c>
      <c r="F410" s="216">
        <v>17644.05</v>
      </c>
      <c r="G410" s="232">
        <v>27690.05</v>
      </c>
      <c r="H410" s="232">
        <v>19137.849999999999</v>
      </c>
      <c r="I410" s="525">
        <v>15299.1</v>
      </c>
      <c r="J410" s="334"/>
      <c r="K410" s="168"/>
      <c r="L410" s="168"/>
      <c r="M410" s="168"/>
      <c r="N410" s="168"/>
      <c r="O410" s="168"/>
      <c r="P410" s="169"/>
      <c r="Q410" s="377">
        <f>SUM(E410:P410)</f>
        <v>93747.8</v>
      </c>
      <c r="R410" s="460">
        <f>AVERAGE(E410:P410)</f>
        <v>18749.560000000001</v>
      </c>
      <c r="S410" s="309">
        <f>+R410</f>
        <v>18749.560000000001</v>
      </c>
      <c r="T410" s="125"/>
      <c r="U410" s="125"/>
      <c r="V410" s="125"/>
      <c r="W410" s="329"/>
      <c r="X410" s="125"/>
      <c r="Y410" s="329"/>
      <c r="Z410" s="125"/>
      <c r="AA410" s="329"/>
      <c r="AB410" s="125"/>
      <c r="AC410" s="126"/>
      <c r="AD410" s="125"/>
      <c r="AE410" s="125"/>
      <c r="AF410" s="125"/>
      <c r="AG410" s="125"/>
      <c r="AH410" s="125"/>
      <c r="AI410" s="125"/>
      <c r="AJ410" s="125"/>
    </row>
    <row r="411" spans="1:36" ht="12.75" customHeight="1">
      <c r="A411" s="330"/>
      <c r="B411" s="337"/>
      <c r="C411" s="36" t="s">
        <v>1366</v>
      </c>
      <c r="D411" s="2"/>
      <c r="E411" s="348" t="s">
        <v>372</v>
      </c>
      <c r="F411" s="233" t="s">
        <v>372</v>
      </c>
      <c r="G411" s="348" t="s">
        <v>372</v>
      </c>
      <c r="H411" s="348" t="s">
        <v>372</v>
      </c>
      <c r="I411" s="389" t="s">
        <v>372</v>
      </c>
      <c r="J411" s="526"/>
      <c r="K411" s="527"/>
      <c r="L411" s="527"/>
      <c r="M411" s="527"/>
      <c r="N411" s="527"/>
      <c r="O411" s="527"/>
      <c r="P411" s="404"/>
      <c r="Q411" s="379">
        <f>SUM(E411:P411)</f>
        <v>0</v>
      </c>
      <c r="R411" s="310">
        <f>Q411/5</f>
        <v>0</v>
      </c>
      <c r="S411" s="125"/>
      <c r="T411" s="309">
        <f>+R411</f>
        <v>0</v>
      </c>
      <c r="U411" s="221">
        <f>+Q411</f>
        <v>0</v>
      </c>
      <c r="V411" s="329" t="s">
        <v>372</v>
      </c>
      <c r="W411" s="329" t="s">
        <v>372</v>
      </c>
      <c r="X411" s="527" t="s">
        <v>372</v>
      </c>
      <c r="Y411" s="329" t="s">
        <v>372</v>
      </c>
      <c r="Z411" s="329" t="s">
        <v>372</v>
      </c>
      <c r="AA411" s="329" t="s">
        <v>372</v>
      </c>
      <c r="AB411" s="125"/>
      <c r="AC411" s="126"/>
      <c r="AD411" s="125"/>
      <c r="AE411" s="125"/>
      <c r="AF411" s="125"/>
      <c r="AG411" s="125"/>
      <c r="AH411" s="125"/>
      <c r="AI411" s="125"/>
      <c r="AJ411" s="125"/>
    </row>
    <row r="412" spans="1:36" ht="12.75" customHeight="1">
      <c r="A412" s="36"/>
      <c r="B412" s="331"/>
      <c r="C412" s="36" t="s">
        <v>692</v>
      </c>
      <c r="D412" s="2"/>
      <c r="E412" s="118">
        <f>E410/$D$410</f>
        <v>86.812111801242196</v>
      </c>
      <c r="F412" s="118">
        <f>F410/$D$410</f>
        <v>109.590372670807</v>
      </c>
      <c r="G412" s="118">
        <f>G410/$D$410</f>
        <v>171.98788819875799</v>
      </c>
      <c r="H412" s="118">
        <f>H410/$D$410</f>
        <v>118.868633540373</v>
      </c>
      <c r="I412" s="110">
        <f>I410/$D$410</f>
        <v>95.025465838509305</v>
      </c>
      <c r="J412" s="265"/>
      <c r="K412" s="106"/>
      <c r="L412" s="106"/>
      <c r="M412" s="106"/>
      <c r="N412" s="106"/>
      <c r="O412" s="106"/>
      <c r="P412" s="38"/>
      <c r="Q412" s="179">
        <f>Q410/$D$410</f>
        <v>582.28447204968904</v>
      </c>
      <c r="R412" s="308">
        <f>+R410/D410</f>
        <v>116.456894409938</v>
      </c>
      <c r="S412" s="309"/>
      <c r="T412" s="125"/>
      <c r="U412" s="125"/>
      <c r="V412" s="125"/>
      <c r="W412" s="329"/>
      <c r="X412" s="125"/>
      <c r="Y412" s="329"/>
      <c r="Z412" s="125"/>
      <c r="AA412" s="329"/>
      <c r="AB412" s="125"/>
      <c r="AC412" s="126"/>
      <c r="AD412" s="125"/>
      <c r="AE412" s="125"/>
      <c r="AF412" s="125"/>
      <c r="AG412" s="125"/>
      <c r="AH412" s="125"/>
      <c r="AI412" s="125"/>
      <c r="AJ412" s="125"/>
    </row>
    <row r="413" spans="1:36" ht="12.75" customHeight="1">
      <c r="A413" s="36"/>
      <c r="B413" s="331"/>
      <c r="C413" s="36" t="s">
        <v>1367</v>
      </c>
      <c r="D413" s="2"/>
      <c r="E413" s="340"/>
      <c r="F413" s="95"/>
      <c r="G413" s="340"/>
      <c r="H413" s="340"/>
      <c r="I413" s="340"/>
      <c r="J413" s="339"/>
      <c r="K413" s="339"/>
      <c r="L413" s="339"/>
      <c r="M413" s="339"/>
      <c r="N413" s="339"/>
      <c r="O413" s="339"/>
      <c r="P413" s="339"/>
      <c r="Q413" s="95"/>
      <c r="R413" s="310"/>
      <c r="S413" s="125"/>
      <c r="T413" s="125"/>
      <c r="U413" s="125"/>
      <c r="V413" s="125"/>
      <c r="W413" s="329"/>
      <c r="X413" s="125"/>
      <c r="Y413" s="329"/>
      <c r="Z413" s="125"/>
      <c r="AA413" s="329"/>
      <c r="AB413" s="125"/>
      <c r="AC413" s="126"/>
      <c r="AD413" s="125"/>
      <c r="AE413" s="125"/>
      <c r="AF413" s="125"/>
      <c r="AG413" s="125"/>
      <c r="AH413" s="125"/>
      <c r="AI413" s="125"/>
      <c r="AJ413" s="125"/>
    </row>
    <row r="414" spans="1:36" ht="12.75" customHeight="1">
      <c r="A414" s="36"/>
      <c r="B414" s="331"/>
      <c r="C414" s="36" t="s">
        <v>1368</v>
      </c>
      <c r="D414" s="2"/>
      <c r="E414" s="340"/>
      <c r="F414" s="95"/>
      <c r="G414" s="340"/>
      <c r="H414" s="340"/>
      <c r="I414" s="340"/>
      <c r="J414" s="340"/>
      <c r="K414" s="340"/>
      <c r="L414" s="340"/>
      <c r="M414" s="340"/>
      <c r="N414" s="340"/>
      <c r="O414" s="340"/>
      <c r="P414" s="340"/>
      <c r="Q414" s="95"/>
      <c r="R414" s="310"/>
      <c r="S414" s="125"/>
      <c r="T414" s="125"/>
      <c r="U414" s="125"/>
      <c r="V414" s="125"/>
      <c r="W414" s="329"/>
      <c r="X414" s="125"/>
      <c r="Y414" s="329"/>
      <c r="Z414" s="125"/>
      <c r="AA414" s="329"/>
      <c r="AB414" s="125"/>
      <c r="AC414" s="126"/>
      <c r="AD414" s="125"/>
      <c r="AE414" s="125"/>
      <c r="AF414" s="125"/>
      <c r="AG414" s="125"/>
      <c r="AH414" s="125"/>
      <c r="AI414" s="125"/>
      <c r="AJ414" s="125"/>
    </row>
    <row r="415" spans="1:36" ht="12.75" customHeight="1">
      <c r="A415" s="222"/>
      <c r="B415" s="350"/>
      <c r="C415" s="222"/>
      <c r="D415" s="343"/>
      <c r="E415" s="344"/>
      <c r="F415" s="171"/>
      <c r="G415" s="344"/>
      <c r="H415" s="344"/>
      <c r="I415" s="344"/>
      <c r="J415" s="344"/>
      <c r="K415" s="344"/>
      <c r="L415" s="344"/>
      <c r="M415" s="344"/>
      <c r="N415" s="344"/>
      <c r="O415" s="344"/>
      <c r="P415" s="344"/>
      <c r="Q415" s="171"/>
      <c r="R415" s="306"/>
      <c r="S415" s="125"/>
      <c r="T415" s="125"/>
      <c r="U415" s="125"/>
      <c r="V415" s="125"/>
      <c r="W415" s="329"/>
      <c r="X415" s="125"/>
      <c r="Y415" s="329"/>
      <c r="Z415" s="125"/>
      <c r="AA415" s="329"/>
      <c r="AB415" s="125"/>
      <c r="AC415" s="126"/>
      <c r="AD415" s="125"/>
      <c r="AE415" s="125"/>
      <c r="AF415" s="125"/>
      <c r="AG415" s="125"/>
      <c r="AH415" s="125"/>
      <c r="AI415" s="125"/>
      <c r="AJ415" s="125"/>
    </row>
    <row r="416" spans="1:36" ht="12.75" customHeight="1">
      <c r="A416" s="330" t="s">
        <v>421</v>
      </c>
      <c r="B416" s="331">
        <v>956</v>
      </c>
      <c r="C416" s="346" t="s">
        <v>1369</v>
      </c>
      <c r="D416" s="347">
        <v>1214</v>
      </c>
      <c r="E416" s="232">
        <v>28049.439999999999</v>
      </c>
      <c r="F416" s="216">
        <v>26512.02</v>
      </c>
      <c r="G416" s="232">
        <v>38479.160000000003</v>
      </c>
      <c r="H416" s="232">
        <v>30402.74</v>
      </c>
      <c r="I416" s="232">
        <v>29580.9</v>
      </c>
      <c r="J416" s="232">
        <v>31809.95</v>
      </c>
      <c r="K416" s="232">
        <v>30319.39</v>
      </c>
      <c r="L416" s="232"/>
      <c r="M416" s="232"/>
      <c r="N416" s="168"/>
      <c r="O416" s="364"/>
      <c r="P416" s="364"/>
      <c r="Q416" s="280">
        <f>SUM(E416:P416)</f>
        <v>215153.6</v>
      </c>
      <c r="R416" s="460">
        <f>AVERAGE(E416:P416)</f>
        <v>30736.228571428601</v>
      </c>
      <c r="S416" s="309">
        <f>+R416</f>
        <v>30736.228571428601</v>
      </c>
      <c r="T416" s="125"/>
      <c r="U416" s="125"/>
      <c r="V416" s="125"/>
      <c r="W416" s="329"/>
      <c r="X416" s="125"/>
      <c r="Y416" s="329"/>
      <c r="Z416" s="125"/>
      <c r="AA416" s="329"/>
      <c r="AB416" s="125"/>
      <c r="AC416" s="475">
        <f>SUM(E416:K416)</f>
        <v>215153.6</v>
      </c>
      <c r="AD416" s="125"/>
      <c r="AE416" s="125"/>
      <c r="AF416" s="125"/>
      <c r="AG416" s="125"/>
      <c r="AH416" s="125"/>
      <c r="AI416" s="125"/>
      <c r="AJ416" s="125"/>
    </row>
    <row r="417" spans="1:36" ht="12.75" customHeight="1">
      <c r="A417" s="36"/>
      <c r="B417" s="331"/>
      <c r="C417" s="36" t="s">
        <v>1370</v>
      </c>
      <c r="D417" s="337"/>
      <c r="E417" s="348" t="s">
        <v>372</v>
      </c>
      <c r="F417" s="233" t="s">
        <v>372</v>
      </c>
      <c r="G417" s="348" t="s">
        <v>372</v>
      </c>
      <c r="H417" s="348" t="s">
        <v>372</v>
      </c>
      <c r="I417" s="348" t="s">
        <v>372</v>
      </c>
      <c r="J417" s="348" t="s">
        <v>372</v>
      </c>
      <c r="K417" s="348" t="s">
        <v>372</v>
      </c>
      <c r="L417" s="348"/>
      <c r="M417" s="348"/>
      <c r="N417" s="369"/>
      <c r="O417" s="340"/>
      <c r="P417" s="340"/>
      <c r="Q417" s="148">
        <f>SUM(E417:P417)</f>
        <v>0</v>
      </c>
      <c r="R417" s="310">
        <f>Q417/12</f>
        <v>0</v>
      </c>
      <c r="S417" s="125"/>
      <c r="T417" s="309">
        <f>+R417</f>
        <v>0</v>
      </c>
      <c r="U417" s="221">
        <f>+Q417</f>
        <v>0</v>
      </c>
      <c r="V417" s="329" t="s">
        <v>372</v>
      </c>
      <c r="W417" s="329" t="s">
        <v>372</v>
      </c>
      <c r="X417" s="329" t="s">
        <v>372</v>
      </c>
      <c r="Y417" s="329" t="s">
        <v>372</v>
      </c>
      <c r="Z417" s="329" t="s">
        <v>372</v>
      </c>
      <c r="AA417" s="329" t="s">
        <v>372</v>
      </c>
      <c r="AB417" s="125"/>
      <c r="AC417" s="475">
        <f>SUM(E417:K417)</f>
        <v>0</v>
      </c>
      <c r="AD417" s="125"/>
      <c r="AE417" s="125"/>
      <c r="AF417" s="125"/>
      <c r="AG417" s="125"/>
      <c r="AH417" s="125"/>
      <c r="AI417" s="125"/>
      <c r="AJ417" s="125"/>
    </row>
    <row r="418" spans="1:36" ht="12.75" customHeight="1">
      <c r="A418" s="36"/>
      <c r="B418" s="331"/>
      <c r="C418" s="36" t="s">
        <v>678</v>
      </c>
      <c r="D418" s="337"/>
      <c r="E418" s="37">
        <f t="shared" ref="E418:Q418" si="47">E416/$D$416</f>
        <v>23.104975288303098</v>
      </c>
      <c r="F418" s="37">
        <f t="shared" si="47"/>
        <v>21.8385667215816</v>
      </c>
      <c r="G418" s="37">
        <f t="shared" si="47"/>
        <v>31.696177924217501</v>
      </c>
      <c r="H418" s="37">
        <f t="shared" si="47"/>
        <v>25.043443163097201</v>
      </c>
      <c r="I418" s="37">
        <f t="shared" si="47"/>
        <v>24.366474464579898</v>
      </c>
      <c r="J418" s="37">
        <f t="shared" si="47"/>
        <v>26.202594728171299</v>
      </c>
      <c r="K418" s="37">
        <f t="shared" si="47"/>
        <v>24.974785831960499</v>
      </c>
      <c r="L418" s="37">
        <f t="shared" si="47"/>
        <v>0</v>
      </c>
      <c r="M418" s="37">
        <f t="shared" si="47"/>
        <v>0</v>
      </c>
      <c r="N418" s="37">
        <f t="shared" si="47"/>
        <v>0</v>
      </c>
      <c r="O418" s="37">
        <f t="shared" si="47"/>
        <v>0</v>
      </c>
      <c r="P418" s="37">
        <f t="shared" si="47"/>
        <v>0</v>
      </c>
      <c r="Q418" s="179">
        <f t="shared" si="47"/>
        <v>177.22701812191099</v>
      </c>
      <c r="R418" s="308">
        <f>+R416/D416</f>
        <v>25.318145445987302</v>
      </c>
      <c r="S418" s="125"/>
      <c r="T418" s="125"/>
      <c r="U418" s="125"/>
      <c r="V418" s="125"/>
      <c r="W418" s="329"/>
      <c r="X418" s="125"/>
      <c r="Y418" s="329"/>
      <c r="Z418" s="125"/>
      <c r="AA418" s="329"/>
      <c r="AB418" s="125"/>
      <c r="AC418" s="475">
        <f>SUM(E418:K418)</f>
        <v>177.22701812191099</v>
      </c>
      <c r="AD418" s="125"/>
      <c r="AE418" s="125"/>
      <c r="AF418" s="125"/>
      <c r="AG418" s="125"/>
      <c r="AH418" s="125"/>
      <c r="AI418" s="125"/>
      <c r="AJ418" s="125"/>
    </row>
    <row r="419" spans="1:36" ht="12.75" customHeight="1">
      <c r="A419" s="36"/>
      <c r="B419" s="331"/>
      <c r="C419" s="36" t="s">
        <v>1371</v>
      </c>
      <c r="D419" s="337"/>
      <c r="E419" s="340"/>
      <c r="F419" s="95"/>
      <c r="G419" s="349"/>
      <c r="H419" s="340"/>
      <c r="I419" s="340"/>
      <c r="J419" s="340"/>
      <c r="K419" s="340"/>
      <c r="L419" s="340"/>
      <c r="M419" s="340"/>
      <c r="N419" s="340"/>
      <c r="O419" s="340"/>
      <c r="P419" s="340"/>
      <c r="Q419" s="95"/>
      <c r="R419" s="310"/>
      <c r="S419" s="125"/>
      <c r="T419" s="125"/>
      <c r="U419" s="125"/>
      <c r="V419" s="125"/>
      <c r="W419" s="329"/>
      <c r="X419" s="125"/>
      <c r="Y419" s="329"/>
      <c r="Z419" s="125"/>
      <c r="AA419" s="329"/>
      <c r="AB419" s="125"/>
      <c r="AC419" s="126"/>
      <c r="AD419" s="125"/>
      <c r="AE419" s="125"/>
      <c r="AF419" s="125"/>
      <c r="AG419" s="125"/>
      <c r="AH419" s="125"/>
      <c r="AI419" s="125"/>
      <c r="AJ419" s="125"/>
    </row>
    <row r="420" spans="1:36" ht="12.75" customHeight="1">
      <c r="A420" s="36"/>
      <c r="B420" s="331"/>
      <c r="C420" s="36" t="s">
        <v>1373</v>
      </c>
      <c r="D420" s="337"/>
      <c r="E420" s="340"/>
      <c r="F420" s="95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95"/>
      <c r="R420" s="310"/>
      <c r="S420" s="125"/>
      <c r="T420" s="125"/>
      <c r="U420" s="125"/>
      <c r="V420" s="125"/>
      <c r="W420" s="329"/>
      <c r="X420" s="125"/>
      <c r="Y420" s="329"/>
      <c r="Z420" s="125"/>
      <c r="AA420" s="329"/>
      <c r="AB420" s="125"/>
      <c r="AC420" s="126"/>
      <c r="AD420" s="125"/>
      <c r="AE420" s="125"/>
      <c r="AF420" s="125"/>
      <c r="AG420" s="125"/>
      <c r="AH420" s="125"/>
      <c r="AI420" s="125"/>
      <c r="AJ420" s="125"/>
    </row>
    <row r="421" spans="1:36" ht="12.75" customHeight="1">
      <c r="A421" s="222"/>
      <c r="B421" s="350"/>
      <c r="C421" s="222"/>
      <c r="D421" s="343"/>
      <c r="E421" s="344"/>
      <c r="F421" s="171"/>
      <c r="G421" s="344"/>
      <c r="H421" s="344"/>
      <c r="I421" s="344"/>
      <c r="J421" s="344"/>
      <c r="K421" s="344"/>
      <c r="L421" s="344"/>
      <c r="M421" s="344"/>
      <c r="N421" s="344"/>
      <c r="O421" s="344"/>
      <c r="P421" s="344"/>
      <c r="Q421" s="171"/>
      <c r="R421" s="311"/>
      <c r="S421" s="125"/>
      <c r="T421" s="125"/>
      <c r="U421" s="125"/>
      <c r="V421" s="125"/>
      <c r="W421" s="329"/>
      <c r="X421" s="125"/>
      <c r="Y421" s="329"/>
      <c r="Z421" s="125"/>
      <c r="AA421" s="329"/>
      <c r="AB421" s="125"/>
      <c r="AC421" s="126"/>
      <c r="AD421" s="125"/>
      <c r="AE421" s="125"/>
      <c r="AF421" s="125"/>
      <c r="AG421" s="125"/>
      <c r="AH421" s="125"/>
      <c r="AI421" s="125"/>
      <c r="AJ421" s="125"/>
    </row>
    <row r="422" spans="1:36" ht="12.75" customHeight="1">
      <c r="A422" s="330" t="s">
        <v>1374</v>
      </c>
      <c r="B422" s="337">
        <v>957</v>
      </c>
      <c r="C422" s="524" t="s">
        <v>1375</v>
      </c>
      <c r="D422" s="347">
        <v>2400</v>
      </c>
      <c r="E422" s="232">
        <v>14851.17</v>
      </c>
      <c r="F422" s="216">
        <v>11589.35</v>
      </c>
      <c r="G422" s="232">
        <v>31525.54</v>
      </c>
      <c r="H422" s="232">
        <v>25347.279999999999</v>
      </c>
      <c r="I422" s="232">
        <v>13259</v>
      </c>
      <c r="J422" s="232">
        <v>17839.55</v>
      </c>
      <c r="K422" s="232"/>
      <c r="L422" s="232"/>
      <c r="M422" s="232"/>
      <c r="N422" s="232"/>
      <c r="O422" s="339"/>
      <c r="P422" s="339"/>
      <c r="Q422" s="280">
        <f>SUM(E422:P422)</f>
        <v>114411.89</v>
      </c>
      <c r="R422" s="460">
        <f>AVERAGE(E422:P422)</f>
        <v>19068.648333333302</v>
      </c>
      <c r="S422" s="309">
        <f>+R422</f>
        <v>19068.648333333302</v>
      </c>
      <c r="T422" s="125"/>
      <c r="U422" s="125"/>
      <c r="V422" s="125"/>
      <c r="W422" s="329"/>
      <c r="X422" s="125"/>
      <c r="Y422" s="329"/>
      <c r="Z422" s="125"/>
      <c r="AA422" s="329"/>
      <c r="AB422" s="125"/>
      <c r="AC422" s="126"/>
      <c r="AD422" s="125"/>
      <c r="AE422" s="125"/>
      <c r="AF422" s="125"/>
      <c r="AG422" s="125"/>
      <c r="AH422" s="125"/>
      <c r="AI422" s="125"/>
      <c r="AJ422" s="125"/>
    </row>
    <row r="423" spans="1:36" ht="12.75" customHeight="1">
      <c r="A423" s="36"/>
      <c r="B423" s="331"/>
      <c r="C423" s="227" t="s">
        <v>1376</v>
      </c>
      <c r="D423" s="398"/>
      <c r="E423" s="348" t="s">
        <v>372</v>
      </c>
      <c r="F423" s="233" t="s">
        <v>372</v>
      </c>
      <c r="G423" s="348" t="s">
        <v>372</v>
      </c>
      <c r="H423" s="348" t="s">
        <v>372</v>
      </c>
      <c r="I423" s="348" t="s">
        <v>372</v>
      </c>
      <c r="J423" s="348" t="s">
        <v>372</v>
      </c>
      <c r="K423" s="348"/>
      <c r="L423" s="348"/>
      <c r="M423" s="348"/>
      <c r="N423" s="276"/>
      <c r="O423" s="340"/>
      <c r="P423" s="340"/>
      <c r="Q423" s="148">
        <f>SUM(E423:P423)</f>
        <v>0</v>
      </c>
      <c r="R423" s="310">
        <f>Q423/12</f>
        <v>0</v>
      </c>
      <c r="S423" s="125"/>
      <c r="T423" s="309">
        <f>+R423</f>
        <v>0</v>
      </c>
      <c r="U423" s="221">
        <f>+Q423</f>
        <v>0</v>
      </c>
      <c r="V423" s="329" t="s">
        <v>372</v>
      </c>
      <c r="W423" s="329" t="s">
        <v>372</v>
      </c>
      <c r="X423" s="329" t="s">
        <v>372</v>
      </c>
      <c r="Y423" s="329" t="s">
        <v>372</v>
      </c>
      <c r="Z423" s="329" t="s">
        <v>372</v>
      </c>
      <c r="AA423" s="329" t="s">
        <v>372</v>
      </c>
      <c r="AB423" s="125"/>
      <c r="AC423" s="126"/>
      <c r="AD423" s="125"/>
      <c r="AE423" s="125"/>
      <c r="AF423" s="125"/>
      <c r="AG423" s="125"/>
      <c r="AH423" s="125"/>
      <c r="AI423" s="125"/>
      <c r="AJ423" s="125"/>
    </row>
    <row r="424" spans="1:36" ht="12.75" customHeight="1">
      <c r="A424" s="36"/>
      <c r="B424" s="331"/>
      <c r="C424" s="36" t="s">
        <v>692</v>
      </c>
      <c r="D424" s="337"/>
      <c r="E424" s="118">
        <f t="shared" ref="E424:Q424" si="48">E422/$D$422</f>
        <v>6.1879875000000002</v>
      </c>
      <c r="F424" s="118">
        <f t="shared" si="48"/>
        <v>4.8288958333333296</v>
      </c>
      <c r="G424" s="118">
        <f t="shared" si="48"/>
        <v>13.1356416666667</v>
      </c>
      <c r="H424" s="118">
        <f t="shared" si="48"/>
        <v>10.5613666666667</v>
      </c>
      <c r="I424" s="118">
        <f t="shared" si="48"/>
        <v>5.5245833333333296</v>
      </c>
      <c r="J424" s="118">
        <f t="shared" si="48"/>
        <v>7.43314583333333</v>
      </c>
      <c r="K424" s="118">
        <f t="shared" si="48"/>
        <v>0</v>
      </c>
      <c r="L424" s="118">
        <f t="shared" si="48"/>
        <v>0</v>
      </c>
      <c r="M424" s="118">
        <f t="shared" si="48"/>
        <v>0</v>
      </c>
      <c r="N424" s="118">
        <f t="shared" si="48"/>
        <v>0</v>
      </c>
      <c r="O424" s="118">
        <f t="shared" si="48"/>
        <v>0</v>
      </c>
      <c r="P424" s="37">
        <f t="shared" si="48"/>
        <v>0</v>
      </c>
      <c r="Q424" s="179">
        <f t="shared" si="48"/>
        <v>47.6716208333333</v>
      </c>
      <c r="R424" s="308">
        <f>+R422/D422</f>
        <v>7.9452701388888904</v>
      </c>
      <c r="S424" s="125"/>
      <c r="T424" s="125"/>
      <c r="U424" s="125"/>
      <c r="V424" s="125"/>
      <c r="W424" s="329"/>
      <c r="X424" s="125"/>
      <c r="Y424" s="329"/>
      <c r="Z424" s="125"/>
      <c r="AA424" s="329"/>
      <c r="AB424" s="125"/>
      <c r="AC424" s="126"/>
      <c r="AD424" s="125"/>
      <c r="AE424" s="125"/>
      <c r="AF424" s="125"/>
      <c r="AG424" s="125"/>
      <c r="AH424" s="125"/>
      <c r="AI424" s="125"/>
      <c r="AJ424" s="125"/>
    </row>
    <row r="425" spans="1:36" ht="12.75" customHeight="1">
      <c r="A425" s="36"/>
      <c r="B425" s="331"/>
      <c r="C425" s="36" t="s">
        <v>1377</v>
      </c>
      <c r="D425" s="337"/>
      <c r="E425" s="340"/>
      <c r="F425" s="95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95"/>
      <c r="R425" s="310"/>
      <c r="S425" s="125"/>
      <c r="T425" s="125"/>
      <c r="U425" s="125"/>
      <c r="V425" s="125"/>
      <c r="W425" s="329"/>
      <c r="X425" s="125"/>
      <c r="Y425" s="329"/>
      <c r="Z425" s="125"/>
      <c r="AA425" s="329"/>
      <c r="AB425" s="125"/>
      <c r="AC425" s="126"/>
      <c r="AD425" s="125"/>
      <c r="AE425" s="125"/>
      <c r="AF425" s="125"/>
      <c r="AG425" s="125"/>
      <c r="AH425" s="125"/>
      <c r="AI425" s="125"/>
      <c r="AJ425" s="125"/>
    </row>
    <row r="426" spans="1:36" ht="12.75" customHeight="1">
      <c r="A426" s="36"/>
      <c r="B426" s="331"/>
      <c r="C426" s="36" t="s">
        <v>1378</v>
      </c>
      <c r="D426" s="337"/>
      <c r="E426" s="340"/>
      <c r="F426" s="95"/>
      <c r="G426" s="340"/>
      <c r="H426" s="340"/>
      <c r="I426" s="340"/>
      <c r="J426" s="340"/>
      <c r="K426" s="340"/>
      <c r="L426" s="340"/>
      <c r="M426" s="340"/>
      <c r="N426" s="340"/>
      <c r="O426" s="340"/>
      <c r="P426" s="340"/>
      <c r="Q426" s="95"/>
      <c r="R426" s="310"/>
      <c r="S426" s="125"/>
      <c r="T426" s="125"/>
      <c r="U426" s="125"/>
      <c r="V426" s="125"/>
      <c r="W426" s="329"/>
      <c r="X426" s="125"/>
      <c r="Y426" s="329"/>
      <c r="Z426" s="125"/>
      <c r="AA426" s="329"/>
      <c r="AB426" s="125"/>
      <c r="AC426" s="126"/>
      <c r="AD426" s="125"/>
      <c r="AE426" s="125"/>
      <c r="AF426" s="125"/>
      <c r="AG426" s="125"/>
      <c r="AH426" s="125"/>
      <c r="AI426" s="125"/>
      <c r="AJ426" s="125"/>
    </row>
    <row r="427" spans="1:36" ht="12.75" customHeight="1">
      <c r="A427" s="36"/>
      <c r="B427" s="331"/>
      <c r="C427" s="36" t="s">
        <v>1379</v>
      </c>
      <c r="D427" s="337"/>
      <c r="E427" s="340"/>
      <c r="F427" s="95"/>
      <c r="G427" s="340"/>
      <c r="H427" s="340"/>
      <c r="I427" s="340"/>
      <c r="J427" s="340"/>
      <c r="K427" s="340"/>
      <c r="L427" s="340"/>
      <c r="M427" s="340"/>
      <c r="N427" s="340"/>
      <c r="O427" s="340"/>
      <c r="P427" s="340"/>
      <c r="Q427" s="95"/>
      <c r="R427" s="310"/>
      <c r="S427" s="125"/>
      <c r="T427" s="125"/>
      <c r="U427" s="125"/>
      <c r="V427" s="125"/>
      <c r="W427" s="329"/>
      <c r="X427" s="125"/>
      <c r="Y427" s="329"/>
      <c r="Z427" s="125"/>
      <c r="AA427" s="329"/>
      <c r="AB427" s="125"/>
      <c r="AC427" s="126"/>
      <c r="AD427" s="125"/>
      <c r="AE427" s="125"/>
      <c r="AF427" s="125"/>
      <c r="AG427" s="125"/>
      <c r="AH427" s="125"/>
      <c r="AI427" s="125"/>
      <c r="AJ427" s="125"/>
    </row>
    <row r="428" spans="1:36" ht="12.75" customHeight="1">
      <c r="A428" s="36"/>
      <c r="B428" s="331"/>
      <c r="C428" s="36" t="s">
        <v>1380</v>
      </c>
      <c r="D428" s="337"/>
      <c r="E428" s="340"/>
      <c r="F428" s="95"/>
      <c r="G428" s="340"/>
      <c r="H428" s="340"/>
      <c r="I428" s="340"/>
      <c r="J428" s="340"/>
      <c r="K428" s="340"/>
      <c r="L428" s="340"/>
      <c r="M428" s="340"/>
      <c r="N428" s="340"/>
      <c r="O428" s="340"/>
      <c r="P428" s="340"/>
      <c r="Q428" s="95"/>
      <c r="R428" s="310"/>
      <c r="S428" s="125"/>
      <c r="T428" s="125"/>
      <c r="U428" s="125"/>
      <c r="V428" s="125"/>
      <c r="W428" s="329"/>
      <c r="X428" s="125"/>
      <c r="Y428" s="329"/>
      <c r="Z428" s="125"/>
      <c r="AA428" s="329"/>
      <c r="AB428" s="125"/>
      <c r="AC428" s="126"/>
      <c r="AD428" s="125"/>
      <c r="AE428" s="125"/>
      <c r="AF428" s="125"/>
      <c r="AG428" s="125"/>
      <c r="AH428" s="125"/>
      <c r="AI428" s="125"/>
      <c r="AJ428" s="125"/>
    </row>
    <row r="429" spans="1:36" ht="12.75" customHeight="1">
      <c r="A429" s="355"/>
      <c r="B429" s="350"/>
      <c r="C429" s="222"/>
      <c r="D429" s="343"/>
      <c r="E429" s="344"/>
      <c r="F429" s="171"/>
      <c r="G429" s="344"/>
      <c r="H429" s="344"/>
      <c r="I429" s="344"/>
      <c r="J429" s="344"/>
      <c r="K429" s="344"/>
      <c r="L429" s="344"/>
      <c r="M429" s="344"/>
      <c r="N429" s="344"/>
      <c r="O429" s="344"/>
      <c r="P429" s="344"/>
      <c r="Q429" s="171"/>
      <c r="R429" s="306"/>
      <c r="S429" s="125"/>
      <c r="T429" s="125"/>
      <c r="U429" s="125"/>
      <c r="V429" s="125"/>
      <c r="W429" s="329"/>
      <c r="X429" s="125"/>
      <c r="Y429" s="329"/>
      <c r="Z429" s="125"/>
      <c r="AA429" s="329"/>
      <c r="AB429" s="125"/>
      <c r="AC429" s="126"/>
      <c r="AD429" s="125"/>
      <c r="AE429" s="125"/>
      <c r="AF429" s="125"/>
      <c r="AG429" s="125"/>
      <c r="AH429" s="125"/>
      <c r="AI429" s="125"/>
      <c r="AJ429" s="125"/>
    </row>
    <row r="430" spans="1:36" ht="12.75" customHeight="1">
      <c r="A430" s="351" t="s">
        <v>417</v>
      </c>
      <c r="B430" s="352">
        <v>967</v>
      </c>
      <c r="C430" s="285" t="s">
        <v>418</v>
      </c>
      <c r="D430" s="353">
        <v>880</v>
      </c>
      <c r="E430" s="232">
        <v>18233.400000000001</v>
      </c>
      <c r="F430" s="216">
        <v>21266.799999999999</v>
      </c>
      <c r="G430" s="232">
        <v>21212.5</v>
      </c>
      <c r="H430" s="232">
        <v>22927</v>
      </c>
      <c r="I430" s="232">
        <v>16010.35</v>
      </c>
      <c r="J430" s="232">
        <v>19200.349999999999</v>
      </c>
      <c r="K430" s="232">
        <v>21668.25</v>
      </c>
      <c r="L430" s="232"/>
      <c r="M430" s="339"/>
      <c r="N430" s="339"/>
      <c r="O430" s="339"/>
      <c r="P430" s="339"/>
      <c r="Q430" s="280">
        <f>SUM(E430:P430)</f>
        <v>140518.65</v>
      </c>
      <c r="R430" s="460">
        <f>AVERAGE(E430:P430)</f>
        <v>20074.092857142899</v>
      </c>
      <c r="S430" s="309">
        <f>+R430</f>
        <v>20074.092857142899</v>
      </c>
      <c r="T430" s="125"/>
      <c r="U430" s="125"/>
      <c r="V430" s="125"/>
      <c r="W430" s="329"/>
      <c r="X430" s="125"/>
      <c r="Y430" s="329"/>
      <c r="Z430" s="125"/>
      <c r="AA430" s="329"/>
      <c r="AB430" s="125"/>
      <c r="AC430" s="475">
        <f>SUM(E430:K430)</f>
        <v>140518.65</v>
      </c>
      <c r="AD430" s="125"/>
      <c r="AE430" s="125"/>
      <c r="AF430" s="125"/>
      <c r="AG430" s="125"/>
      <c r="AH430" s="125"/>
      <c r="AI430" s="125"/>
      <c r="AJ430" s="125"/>
    </row>
    <row r="431" spans="1:36" ht="12.75" customHeight="1">
      <c r="A431" s="330"/>
      <c r="B431" s="337"/>
      <c r="C431" s="36" t="s">
        <v>1381</v>
      </c>
      <c r="D431" s="2"/>
      <c r="E431" s="348" t="s">
        <v>372</v>
      </c>
      <c r="F431" s="233" t="s">
        <v>372</v>
      </c>
      <c r="G431" s="348" t="s">
        <v>372</v>
      </c>
      <c r="H431" s="348" t="s">
        <v>372</v>
      </c>
      <c r="I431" s="348" t="s">
        <v>372</v>
      </c>
      <c r="J431" s="348" t="s">
        <v>372</v>
      </c>
      <c r="K431" s="348" t="s">
        <v>372</v>
      </c>
      <c r="L431" s="348"/>
      <c r="M431" s="349"/>
      <c r="N431" s="349"/>
      <c r="O431" s="340"/>
      <c r="P431" s="340"/>
      <c r="Q431" s="148">
        <f>SUM(E431:P431)</f>
        <v>0</v>
      </c>
      <c r="R431" s="310">
        <f>Q431/12</f>
        <v>0</v>
      </c>
      <c r="S431" s="125"/>
      <c r="T431" s="309">
        <f>+R431</f>
        <v>0</v>
      </c>
      <c r="U431" s="221">
        <f>+Q431</f>
        <v>0</v>
      </c>
      <c r="V431" s="329" t="s">
        <v>372</v>
      </c>
      <c r="W431" s="329" t="s">
        <v>372</v>
      </c>
      <c r="X431" s="329" t="s">
        <v>372</v>
      </c>
      <c r="Y431" s="329" t="s">
        <v>372</v>
      </c>
      <c r="Z431" s="329" t="s">
        <v>372</v>
      </c>
      <c r="AA431" s="329" t="s">
        <v>372</v>
      </c>
      <c r="AB431" s="125"/>
      <c r="AC431" s="475">
        <f>SUM(E431:K431)</f>
        <v>0</v>
      </c>
      <c r="AD431" s="125"/>
      <c r="AE431" s="125"/>
      <c r="AF431" s="125"/>
      <c r="AG431" s="125"/>
      <c r="AH431" s="125"/>
      <c r="AI431" s="125"/>
      <c r="AJ431" s="125"/>
    </row>
    <row r="432" spans="1:36" ht="12.75" customHeight="1">
      <c r="A432" s="354"/>
      <c r="B432" s="331"/>
      <c r="C432" s="36" t="s">
        <v>692</v>
      </c>
      <c r="D432" s="2"/>
      <c r="E432" s="118">
        <f t="shared" ref="E432:Q432" si="49">E430/$D$430</f>
        <v>20.719772727272701</v>
      </c>
      <c r="F432" s="118">
        <f t="shared" si="49"/>
        <v>24.166818181818201</v>
      </c>
      <c r="G432" s="118">
        <f t="shared" si="49"/>
        <v>24.105113636363601</v>
      </c>
      <c r="H432" s="118">
        <f t="shared" si="49"/>
        <v>26.053409090909099</v>
      </c>
      <c r="I432" s="118">
        <f t="shared" si="49"/>
        <v>18.193579545454501</v>
      </c>
      <c r="J432" s="118">
        <f t="shared" si="49"/>
        <v>21.818579545454501</v>
      </c>
      <c r="K432" s="118">
        <f t="shared" si="49"/>
        <v>24.623011363636401</v>
      </c>
      <c r="L432" s="118">
        <f t="shared" si="49"/>
        <v>0</v>
      </c>
      <c r="M432" s="118">
        <f t="shared" si="49"/>
        <v>0</v>
      </c>
      <c r="N432" s="118">
        <f t="shared" si="49"/>
        <v>0</v>
      </c>
      <c r="O432" s="118">
        <f t="shared" si="49"/>
        <v>0</v>
      </c>
      <c r="P432" s="118">
        <f t="shared" si="49"/>
        <v>0</v>
      </c>
      <c r="Q432" s="179">
        <f t="shared" si="49"/>
        <v>159.680284090909</v>
      </c>
      <c r="R432" s="308">
        <f>+R430/D430</f>
        <v>22.8114691558442</v>
      </c>
      <c r="S432" s="125"/>
      <c r="T432" s="125"/>
      <c r="U432" s="125"/>
      <c r="V432" s="125"/>
      <c r="W432" s="329"/>
      <c r="X432" s="125"/>
      <c r="Y432" s="329"/>
      <c r="Z432" s="125"/>
      <c r="AA432" s="329"/>
      <c r="AB432" s="125"/>
      <c r="AC432" s="475">
        <f>SUM(E432:K432)</f>
        <v>159.680284090909</v>
      </c>
      <c r="AD432" s="125"/>
      <c r="AE432" s="125"/>
      <c r="AF432" s="125"/>
      <c r="AG432" s="125"/>
      <c r="AH432" s="125"/>
      <c r="AI432" s="125"/>
      <c r="AJ432" s="125"/>
    </row>
    <row r="433" spans="1:36" ht="12.75" customHeight="1">
      <c r="A433" s="354"/>
      <c r="B433" s="331"/>
      <c r="C433" s="36" t="s">
        <v>1382</v>
      </c>
      <c r="D433" s="2"/>
      <c r="E433" s="340"/>
      <c r="F433" s="95"/>
      <c r="G433" s="340"/>
      <c r="H433" s="340"/>
      <c r="I433" s="340"/>
      <c r="J433" s="340"/>
      <c r="K433" s="340"/>
      <c r="L433" s="340"/>
      <c r="M433" s="340"/>
      <c r="N433" s="340"/>
      <c r="O433" s="340"/>
      <c r="P433" s="340"/>
      <c r="Q433" s="95"/>
      <c r="R433" s="310"/>
      <c r="S433" s="125"/>
      <c r="T433" s="125"/>
      <c r="U433" s="125"/>
      <c r="V433" s="125"/>
      <c r="W433" s="329"/>
      <c r="X433" s="125"/>
      <c r="Y433" s="329"/>
      <c r="Z433" s="125"/>
      <c r="AA433" s="329"/>
      <c r="AB433" s="125"/>
      <c r="AC433" s="126"/>
      <c r="AD433" s="125"/>
      <c r="AE433" s="125"/>
      <c r="AF433" s="125"/>
      <c r="AG433" s="125"/>
      <c r="AH433" s="125"/>
      <c r="AI433" s="125"/>
      <c r="AJ433" s="125"/>
    </row>
    <row r="434" spans="1:36" ht="12.75" customHeight="1">
      <c r="A434" s="354"/>
      <c r="B434" s="331"/>
      <c r="C434" s="36" t="s">
        <v>1383</v>
      </c>
      <c r="D434" s="2"/>
      <c r="E434" s="340"/>
      <c r="F434" s="95"/>
      <c r="G434" s="340"/>
      <c r="H434" s="340"/>
      <c r="I434" s="340"/>
      <c r="J434" s="340"/>
      <c r="K434" s="340"/>
      <c r="L434" s="340"/>
      <c r="M434" s="340"/>
      <c r="N434" s="340"/>
      <c r="O434" s="340"/>
      <c r="P434" s="340"/>
      <c r="Q434" s="95"/>
      <c r="R434" s="310"/>
      <c r="S434" s="125"/>
      <c r="T434" s="125"/>
      <c r="U434" s="125"/>
      <c r="V434" s="125"/>
      <c r="W434" s="329"/>
      <c r="X434" s="125"/>
      <c r="Y434" s="329"/>
      <c r="Z434" s="125"/>
      <c r="AA434" s="329"/>
      <c r="AB434" s="125"/>
      <c r="AC434" s="126"/>
      <c r="AD434" s="125"/>
      <c r="AE434" s="125"/>
      <c r="AF434" s="125"/>
      <c r="AG434" s="125"/>
      <c r="AH434" s="125"/>
      <c r="AI434" s="125"/>
      <c r="AJ434" s="125"/>
    </row>
    <row r="435" spans="1:36" ht="12.75" customHeight="1">
      <c r="A435" s="355"/>
      <c r="B435" s="350"/>
      <c r="C435" s="222"/>
      <c r="D435" s="356"/>
      <c r="E435" s="344"/>
      <c r="F435" s="171"/>
      <c r="G435" s="344"/>
      <c r="H435" s="344"/>
      <c r="I435" s="344"/>
      <c r="J435" s="344"/>
      <c r="K435" s="344"/>
      <c r="L435" s="344"/>
      <c r="M435" s="344"/>
      <c r="N435" s="344"/>
      <c r="O435" s="344"/>
      <c r="P435" s="344"/>
      <c r="Q435" s="171"/>
      <c r="R435" s="306"/>
      <c r="S435" s="125"/>
      <c r="T435" s="125"/>
      <c r="U435" s="125"/>
      <c r="V435" s="125"/>
      <c r="W435" s="329"/>
      <c r="X435" s="125"/>
      <c r="Y435" s="329"/>
      <c r="Z435" s="125"/>
      <c r="AA435" s="329"/>
      <c r="AB435" s="125"/>
      <c r="AC435" s="126"/>
      <c r="AD435" s="125"/>
      <c r="AE435" s="125"/>
      <c r="AF435" s="125"/>
      <c r="AG435" s="125"/>
      <c r="AH435" s="125"/>
      <c r="AI435" s="125"/>
      <c r="AJ435" s="125"/>
    </row>
    <row r="436" spans="1:36" ht="12.75" customHeight="1">
      <c r="A436" s="330" t="s">
        <v>419</v>
      </c>
      <c r="B436" s="331">
        <v>984</v>
      </c>
      <c r="C436" s="357" t="s">
        <v>420</v>
      </c>
      <c r="D436" s="358">
        <v>517</v>
      </c>
      <c r="E436" s="232">
        <v>7872.43</v>
      </c>
      <c r="F436" s="216">
        <v>5922.09</v>
      </c>
      <c r="G436" s="232">
        <v>9203</v>
      </c>
      <c r="H436" s="232">
        <v>4967.49</v>
      </c>
      <c r="I436" s="232">
        <v>3716.79</v>
      </c>
      <c r="J436" s="232">
        <v>3578.12</v>
      </c>
      <c r="K436" s="232"/>
      <c r="L436" s="232"/>
      <c r="M436" s="232"/>
      <c r="N436" s="372"/>
      <c r="O436" s="363"/>
      <c r="P436" s="168"/>
      <c r="Q436" s="280">
        <f>SUM(E436:P436)</f>
        <v>35259.919999999998</v>
      </c>
      <c r="R436" s="460">
        <f>AVERAGE(E436:P436)</f>
        <v>5876.65333333333</v>
      </c>
      <c r="S436" s="309">
        <f>+R436</f>
        <v>5876.65333333333</v>
      </c>
      <c r="T436" s="125"/>
      <c r="U436" s="125"/>
      <c r="V436" s="125"/>
      <c r="W436" s="329"/>
      <c r="X436" s="125"/>
      <c r="Y436" s="329"/>
      <c r="Z436" s="125"/>
      <c r="AA436" s="329"/>
      <c r="AB436" s="125"/>
      <c r="AC436" s="475">
        <f>SUM(E436:K436)</f>
        <v>35259.919999999998</v>
      </c>
      <c r="AD436" s="125"/>
      <c r="AE436" s="125"/>
      <c r="AF436" s="125"/>
      <c r="AG436" s="125"/>
      <c r="AH436" s="125"/>
      <c r="AI436" s="125"/>
      <c r="AJ436" s="125"/>
    </row>
    <row r="437" spans="1:36" ht="12.75" customHeight="1">
      <c r="A437" s="330"/>
      <c r="B437" s="337"/>
      <c r="C437" s="3" t="s">
        <v>1388</v>
      </c>
      <c r="D437" s="336"/>
      <c r="E437" s="348" t="s">
        <v>372</v>
      </c>
      <c r="F437" s="233" t="s">
        <v>372</v>
      </c>
      <c r="G437" s="348" t="s">
        <v>372</v>
      </c>
      <c r="H437" s="348" t="s">
        <v>372</v>
      </c>
      <c r="I437" s="348" t="s">
        <v>372</v>
      </c>
      <c r="J437" s="348" t="s">
        <v>372</v>
      </c>
      <c r="K437" s="348"/>
      <c r="L437" s="348"/>
      <c r="M437" s="348"/>
      <c r="N437" s="348"/>
      <c r="O437" s="340"/>
      <c r="P437" s="340"/>
      <c r="Q437" s="148">
        <f>SUM(E437:P437)</f>
        <v>0</v>
      </c>
      <c r="R437" s="310">
        <f>Q437/12</f>
        <v>0</v>
      </c>
      <c r="S437" s="125"/>
      <c r="T437" s="309">
        <f>+R437</f>
        <v>0</v>
      </c>
      <c r="U437" s="221">
        <f>+Q437</f>
        <v>0</v>
      </c>
      <c r="V437" s="329" t="s">
        <v>372</v>
      </c>
      <c r="W437" s="329" t="s">
        <v>372</v>
      </c>
      <c r="X437" s="329" t="s">
        <v>372</v>
      </c>
      <c r="Y437" s="329" t="s">
        <v>372</v>
      </c>
      <c r="Z437" s="329" t="s">
        <v>372</v>
      </c>
      <c r="AA437" s="329" t="s">
        <v>372</v>
      </c>
      <c r="AB437" s="125"/>
      <c r="AC437" s="475">
        <f>SUM(E437:K437)</f>
        <v>0</v>
      </c>
      <c r="AD437" s="125"/>
      <c r="AE437" s="125"/>
      <c r="AF437" s="125"/>
      <c r="AG437" s="125"/>
      <c r="AH437" s="125"/>
      <c r="AI437" s="125"/>
      <c r="AJ437" s="125"/>
    </row>
    <row r="438" spans="1:36" ht="12.75" customHeight="1">
      <c r="A438" s="330"/>
      <c r="B438" s="331"/>
      <c r="C438" s="3" t="s">
        <v>1047</v>
      </c>
      <c r="D438" s="2"/>
      <c r="E438" s="118">
        <f t="shared" ref="E438:Q438" si="50">E436/$D$436</f>
        <v>15.227137330754401</v>
      </c>
      <c r="F438" s="118">
        <f t="shared" si="50"/>
        <v>11.454719535783401</v>
      </c>
      <c r="G438" s="118">
        <f t="shared" si="50"/>
        <v>17.800773694390699</v>
      </c>
      <c r="H438" s="118">
        <f t="shared" si="50"/>
        <v>9.6082978723404295</v>
      </c>
      <c r="I438" s="118">
        <f t="shared" si="50"/>
        <v>7.1891489361702101</v>
      </c>
      <c r="J438" s="118">
        <f t="shared" si="50"/>
        <v>6.9209284332688599</v>
      </c>
      <c r="K438" s="118">
        <f t="shared" si="50"/>
        <v>0</v>
      </c>
      <c r="L438" s="118">
        <f t="shared" si="50"/>
        <v>0</v>
      </c>
      <c r="M438" s="118">
        <f t="shared" si="50"/>
        <v>0</v>
      </c>
      <c r="N438" s="118">
        <f t="shared" si="50"/>
        <v>0</v>
      </c>
      <c r="O438" s="118">
        <f t="shared" si="50"/>
        <v>0</v>
      </c>
      <c r="P438" s="118">
        <f t="shared" si="50"/>
        <v>0</v>
      </c>
      <c r="Q438" s="179">
        <f t="shared" si="50"/>
        <v>68.201005802707897</v>
      </c>
      <c r="R438" s="308">
        <f>+R436/D436</f>
        <v>11.3668343004513</v>
      </c>
      <c r="S438" s="125"/>
      <c r="T438" s="125"/>
      <c r="U438" s="125"/>
      <c r="V438" s="125"/>
      <c r="W438" s="329"/>
      <c r="X438" s="125"/>
      <c r="Y438" s="329"/>
      <c r="Z438" s="125"/>
      <c r="AA438" s="329"/>
      <c r="AB438" s="125"/>
      <c r="AC438" s="475">
        <f>SUM(E438:K438)</f>
        <v>68.201005802707897</v>
      </c>
      <c r="AD438" s="125"/>
      <c r="AE438" s="125"/>
      <c r="AF438" s="125"/>
      <c r="AG438" s="125"/>
      <c r="AH438" s="125"/>
      <c r="AI438" s="125"/>
      <c r="AJ438" s="125"/>
    </row>
    <row r="439" spans="1:36" ht="12.75" customHeight="1">
      <c r="A439" s="330"/>
      <c r="B439" s="331"/>
      <c r="C439" s="3" t="s">
        <v>1389</v>
      </c>
      <c r="D439" s="337"/>
      <c r="E439" s="340"/>
      <c r="F439" s="95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95"/>
      <c r="R439" s="310"/>
      <c r="S439" s="125"/>
      <c r="T439" s="125"/>
      <c r="U439" s="125"/>
      <c r="V439" s="125"/>
      <c r="W439" s="329"/>
      <c r="X439" s="125"/>
      <c r="Y439" s="329"/>
      <c r="Z439" s="125"/>
      <c r="AA439" s="329"/>
      <c r="AB439" s="125"/>
      <c r="AC439" s="126"/>
      <c r="AD439" s="125"/>
      <c r="AE439" s="125"/>
      <c r="AF439" s="125"/>
      <c r="AG439" s="125"/>
      <c r="AH439" s="125"/>
      <c r="AI439" s="125"/>
      <c r="AJ439" s="125"/>
    </row>
    <row r="440" spans="1:36" ht="12.75" customHeight="1">
      <c r="A440" s="330"/>
      <c r="B440" s="331"/>
      <c r="C440" s="3" t="s">
        <v>1390</v>
      </c>
      <c r="D440" s="337"/>
      <c r="E440" s="340"/>
      <c r="F440" s="95"/>
      <c r="G440" s="340"/>
      <c r="H440" s="340"/>
      <c r="I440" s="340"/>
      <c r="J440" s="340"/>
      <c r="K440" s="340"/>
      <c r="L440" s="340"/>
      <c r="M440" s="340"/>
      <c r="N440" s="340"/>
      <c r="O440" s="340"/>
      <c r="P440" s="340"/>
      <c r="Q440" s="95"/>
      <c r="R440" s="310"/>
      <c r="S440" s="125"/>
      <c r="T440" s="125"/>
      <c r="U440" s="125"/>
      <c r="V440" s="125"/>
      <c r="W440" s="329"/>
      <c r="X440" s="125"/>
      <c r="Y440" s="329"/>
      <c r="Z440" s="125"/>
      <c r="AA440" s="329"/>
      <c r="AB440" s="125"/>
      <c r="AC440" s="126"/>
      <c r="AD440" s="125"/>
      <c r="AE440" s="125"/>
      <c r="AF440" s="125"/>
      <c r="AG440" s="125"/>
      <c r="AH440" s="125"/>
      <c r="AI440" s="125"/>
      <c r="AJ440" s="125"/>
    </row>
    <row r="441" spans="1:36" ht="12.75" customHeight="1">
      <c r="A441" s="355"/>
      <c r="B441" s="350"/>
      <c r="C441" s="359"/>
      <c r="D441" s="343"/>
      <c r="E441" s="344"/>
      <c r="F441" s="171"/>
      <c r="G441" s="344"/>
      <c r="H441" s="344"/>
      <c r="I441" s="344"/>
      <c r="J441" s="344"/>
      <c r="K441" s="344"/>
      <c r="L441" s="344"/>
      <c r="M441" s="344"/>
      <c r="N441" s="344"/>
      <c r="O441" s="344"/>
      <c r="P441" s="362"/>
      <c r="Q441" s="84"/>
      <c r="R441" s="311"/>
      <c r="S441" s="125"/>
      <c r="T441" s="125"/>
      <c r="U441" s="125"/>
      <c r="V441" s="125"/>
      <c r="W441" s="329"/>
      <c r="X441" s="125"/>
      <c r="Y441" s="329"/>
      <c r="Z441" s="125"/>
      <c r="AA441" s="329"/>
      <c r="AB441" s="125"/>
      <c r="AC441" s="126"/>
      <c r="AD441" s="125"/>
      <c r="AE441" s="125"/>
      <c r="AF441" s="125"/>
      <c r="AG441" s="125"/>
      <c r="AH441" s="125"/>
      <c r="AI441" s="125"/>
      <c r="AJ441" s="125"/>
    </row>
    <row r="442" spans="1:36" ht="12.75" customHeight="1">
      <c r="A442" s="100" t="s">
        <v>440</v>
      </c>
      <c r="B442" s="360">
        <v>1001</v>
      </c>
      <c r="C442" s="346" t="s">
        <v>1391</v>
      </c>
      <c r="D442" s="361">
        <v>388</v>
      </c>
      <c r="E442" s="232">
        <v>66522.899999999994</v>
      </c>
      <c r="F442" s="216">
        <v>58640.43</v>
      </c>
      <c r="G442" s="232">
        <v>50572.57</v>
      </c>
      <c r="H442" s="232">
        <v>51472.95</v>
      </c>
      <c r="I442" s="232">
        <v>62528.81</v>
      </c>
      <c r="J442" s="232">
        <v>55401.71</v>
      </c>
      <c r="K442" s="232"/>
      <c r="L442" s="232"/>
      <c r="M442" s="232"/>
      <c r="N442" s="232"/>
      <c r="O442" s="232"/>
      <c r="P442" s="363"/>
      <c r="Q442" s="280">
        <f>SUM(E442:P442)</f>
        <v>345139.37</v>
      </c>
      <c r="R442" s="460">
        <f>AVERAGE(E442:P442)</f>
        <v>57523.228333333303</v>
      </c>
      <c r="S442" s="309">
        <f>+R442</f>
        <v>57523.228333333303</v>
      </c>
      <c r="T442" s="125"/>
      <c r="U442" s="125"/>
      <c r="V442" s="125"/>
      <c r="W442" s="329"/>
      <c r="X442" s="125"/>
      <c r="Y442" s="329"/>
      <c r="Z442" s="125"/>
      <c r="AA442" s="329"/>
      <c r="AB442" s="125"/>
      <c r="AC442" s="475">
        <f>SUM(E442:K442)</f>
        <v>345139.37</v>
      </c>
      <c r="AD442" s="125"/>
      <c r="AE442" s="125"/>
      <c r="AF442" s="125"/>
      <c r="AG442" s="125"/>
      <c r="AH442" s="125"/>
      <c r="AI442" s="125"/>
      <c r="AJ442" s="125"/>
    </row>
    <row r="443" spans="1:36" ht="12.75" customHeight="1">
      <c r="A443" s="330"/>
      <c r="B443" s="337"/>
      <c r="C443" s="335" t="s">
        <v>1392</v>
      </c>
      <c r="D443" s="336"/>
      <c r="E443" s="276">
        <v>3936.29</v>
      </c>
      <c r="F443" s="277">
        <v>3148.04</v>
      </c>
      <c r="G443" s="276">
        <v>2341.2600000000002</v>
      </c>
      <c r="H443" s="276">
        <v>2431.3000000000002</v>
      </c>
      <c r="I443" s="276">
        <v>3536.88</v>
      </c>
      <c r="J443" s="276">
        <v>2824.17</v>
      </c>
      <c r="K443" s="276"/>
      <c r="L443" s="276"/>
      <c r="M443" s="276"/>
      <c r="N443" s="276"/>
      <c r="O443" s="276"/>
      <c r="P443" s="340"/>
      <c r="Q443" s="148">
        <f>SUM(E443:P443)</f>
        <v>18217.939999999999</v>
      </c>
      <c r="R443" s="310">
        <f>Q443/12</f>
        <v>1518.16166666667</v>
      </c>
      <c r="S443" s="125"/>
      <c r="T443" s="309">
        <f>+R443</f>
        <v>1518.16166666667</v>
      </c>
      <c r="U443" s="221">
        <f>+Q443</f>
        <v>18217.939999999999</v>
      </c>
      <c r="V443" s="168">
        <f t="shared" ref="V443:AA443" si="51">E443</f>
        <v>3936.29</v>
      </c>
      <c r="W443" s="263">
        <f t="shared" si="51"/>
        <v>3148.04</v>
      </c>
      <c r="X443" s="168">
        <f t="shared" si="51"/>
        <v>2341.2600000000002</v>
      </c>
      <c r="Y443" s="527">
        <f t="shared" si="51"/>
        <v>2431.3000000000002</v>
      </c>
      <c r="Z443" s="168">
        <f t="shared" si="51"/>
        <v>3536.88</v>
      </c>
      <c r="AA443" s="527">
        <f t="shared" si="51"/>
        <v>2824.17</v>
      </c>
      <c r="AB443" s="125"/>
      <c r="AC443" s="475">
        <f>SUM(E443:K443)</f>
        <v>18217.939999999999</v>
      </c>
      <c r="AD443" s="125"/>
      <c r="AE443" s="125"/>
      <c r="AF443" s="125"/>
      <c r="AG443" s="125"/>
      <c r="AH443" s="125"/>
      <c r="AI443" s="125"/>
      <c r="AJ443" s="125"/>
    </row>
    <row r="444" spans="1:36" ht="12.75" customHeight="1">
      <c r="A444" s="330"/>
      <c r="B444" s="2"/>
      <c r="C444" s="36" t="s">
        <v>692</v>
      </c>
      <c r="D444" s="2"/>
      <c r="E444" s="118">
        <f t="shared" ref="E444:Q444" si="52">E442/$D$442</f>
        <v>171.450773195876</v>
      </c>
      <c r="F444" s="118">
        <f t="shared" si="52"/>
        <v>151.135128865979</v>
      </c>
      <c r="G444" s="118">
        <f t="shared" si="52"/>
        <v>130.34167525773199</v>
      </c>
      <c r="H444" s="118">
        <f t="shared" si="52"/>
        <v>132.66224226804101</v>
      </c>
      <c r="I444" s="118">
        <f t="shared" si="52"/>
        <v>161.15672680412399</v>
      </c>
      <c r="J444" s="118">
        <f t="shared" si="52"/>
        <v>142.78791237113401</v>
      </c>
      <c r="K444" s="118">
        <f t="shared" si="52"/>
        <v>0</v>
      </c>
      <c r="L444" s="118">
        <f t="shared" si="52"/>
        <v>0</v>
      </c>
      <c r="M444" s="118">
        <f t="shared" si="52"/>
        <v>0</v>
      </c>
      <c r="N444" s="118">
        <f t="shared" si="52"/>
        <v>0</v>
      </c>
      <c r="O444" s="118">
        <f t="shared" si="52"/>
        <v>0</v>
      </c>
      <c r="P444" s="118">
        <f t="shared" si="52"/>
        <v>0</v>
      </c>
      <c r="Q444" s="179">
        <f t="shared" si="52"/>
        <v>889.53445876288697</v>
      </c>
      <c r="R444" s="308">
        <f>+R442/D442</f>
        <v>148.25574312714801</v>
      </c>
      <c r="S444" s="125"/>
      <c r="T444" s="125"/>
      <c r="U444" s="125"/>
      <c r="V444" s="125"/>
      <c r="W444" s="329"/>
      <c r="X444" s="125"/>
      <c r="Y444" s="329"/>
      <c r="Z444" s="125"/>
      <c r="AA444" s="329"/>
      <c r="AB444" s="125"/>
      <c r="AC444" s="475">
        <f>SUM(E444:K444)</f>
        <v>889.53445876288697</v>
      </c>
      <c r="AD444" s="125"/>
      <c r="AE444" s="125"/>
      <c r="AF444" s="125"/>
      <c r="AG444" s="125"/>
      <c r="AH444" s="125"/>
      <c r="AI444" s="125"/>
      <c r="AJ444" s="125"/>
    </row>
    <row r="445" spans="1:36" ht="12.75" customHeight="1">
      <c r="A445" s="330"/>
      <c r="B445" s="2"/>
      <c r="C445" s="36" t="s">
        <v>1393</v>
      </c>
      <c r="D445" s="2"/>
      <c r="E445" s="349" t="s">
        <v>1708</v>
      </c>
      <c r="F445" s="94" t="s">
        <v>1709</v>
      </c>
      <c r="G445" s="349" t="s">
        <v>1710</v>
      </c>
      <c r="H445" s="349" t="s">
        <v>1711</v>
      </c>
      <c r="I445" s="349" t="s">
        <v>1712</v>
      </c>
      <c r="J445" s="349" t="s">
        <v>1713</v>
      </c>
      <c r="K445" s="349"/>
      <c r="L445" s="349"/>
      <c r="M445" s="349"/>
      <c r="N445" s="349"/>
      <c r="O445" s="340"/>
      <c r="P445" s="340"/>
      <c r="Q445" s="95"/>
      <c r="R445" s="310"/>
      <c r="S445" s="125"/>
      <c r="T445" s="125"/>
      <c r="U445" s="125"/>
      <c r="V445" s="125"/>
      <c r="W445" s="329"/>
      <c r="X445" s="125"/>
      <c r="Y445" s="329"/>
      <c r="Z445" s="125"/>
      <c r="AA445" s="329"/>
      <c r="AB445" s="125"/>
      <c r="AC445" s="126"/>
      <c r="AD445" s="125"/>
      <c r="AE445" s="125"/>
      <c r="AF445" s="125"/>
      <c r="AG445" s="125"/>
      <c r="AH445" s="125"/>
      <c r="AI445" s="125"/>
      <c r="AJ445" s="125"/>
    </row>
    <row r="446" spans="1:36" ht="12.75" customHeight="1">
      <c r="A446" s="330"/>
      <c r="B446" s="2"/>
      <c r="C446" s="36" t="s">
        <v>1406</v>
      </c>
      <c r="D446" s="2"/>
      <c r="E446" s="340"/>
      <c r="F446" s="95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95"/>
      <c r="R446" s="310"/>
      <c r="S446" s="125"/>
      <c r="T446" s="125"/>
      <c r="U446" s="125"/>
      <c r="V446" s="125"/>
      <c r="W446" s="329"/>
      <c r="X446" s="125"/>
      <c r="Y446" s="329"/>
      <c r="Z446" s="125"/>
      <c r="AA446" s="329"/>
      <c r="AB446" s="125"/>
      <c r="AC446" s="126"/>
      <c r="AD446" s="125"/>
      <c r="AE446" s="125"/>
      <c r="AF446" s="125"/>
      <c r="AG446" s="125"/>
      <c r="AH446" s="125"/>
      <c r="AI446" s="125"/>
      <c r="AJ446" s="125"/>
    </row>
    <row r="447" spans="1:36" ht="12.75" customHeight="1">
      <c r="A447" s="355"/>
      <c r="B447" s="356"/>
      <c r="C447" s="222"/>
      <c r="D447" s="356"/>
      <c r="E447" s="344"/>
      <c r="F447" s="171"/>
      <c r="G447" s="362"/>
      <c r="H447" s="344"/>
      <c r="I447" s="362"/>
      <c r="J447" s="344"/>
      <c r="K447" s="362"/>
      <c r="L447" s="344"/>
      <c r="M447" s="362"/>
      <c r="N447" s="344"/>
      <c r="O447" s="362"/>
      <c r="P447" s="344"/>
      <c r="Q447" s="171"/>
      <c r="R447" s="493"/>
      <c r="S447" s="125"/>
      <c r="T447" s="125"/>
      <c r="U447" s="125"/>
      <c r="V447" s="125"/>
      <c r="W447" s="329"/>
      <c r="X447" s="125"/>
      <c r="Y447" s="329"/>
      <c r="Z447" s="125"/>
      <c r="AA447" s="329"/>
      <c r="AB447" s="125"/>
      <c r="AC447" s="126"/>
      <c r="AD447" s="125"/>
      <c r="AE447" s="125"/>
      <c r="AF447" s="125"/>
      <c r="AG447" s="125"/>
      <c r="AH447" s="125"/>
      <c r="AI447" s="125"/>
      <c r="AJ447" s="125"/>
    </row>
    <row r="448" spans="1:36" ht="12.75" customHeight="1">
      <c r="A448" s="351" t="s">
        <v>1408</v>
      </c>
      <c r="B448" s="352">
        <v>1003</v>
      </c>
      <c r="C448" s="346" t="s">
        <v>1409</v>
      </c>
      <c r="D448" s="353">
        <v>6326</v>
      </c>
      <c r="E448" s="232">
        <v>113466.17</v>
      </c>
      <c r="F448" s="292">
        <v>136202.6</v>
      </c>
      <c r="G448" s="168">
        <v>168872.78</v>
      </c>
      <c r="H448" s="363">
        <v>254963.85</v>
      </c>
      <c r="I448" s="168">
        <v>132165.87</v>
      </c>
      <c r="J448" s="363">
        <v>60330.2</v>
      </c>
      <c r="K448" s="168">
        <v>187227.42</v>
      </c>
      <c r="L448" s="363"/>
      <c r="M448" s="168"/>
      <c r="N448" s="363"/>
      <c r="O448" s="168"/>
      <c r="P448" s="363"/>
      <c r="Q448" s="280">
        <f>SUM(E448:P448)</f>
        <v>1053228.8899999999</v>
      </c>
      <c r="R448" s="460">
        <f>AVERAGE(E448:P448)</f>
        <v>150461.26999999999</v>
      </c>
      <c r="S448" s="309">
        <f>+R448</f>
        <v>150461.26999999999</v>
      </c>
      <c r="T448" s="125"/>
      <c r="U448" s="125"/>
      <c r="V448" s="125"/>
      <c r="W448" s="329"/>
      <c r="X448" s="125"/>
      <c r="Y448" s="329"/>
      <c r="Z448" s="125"/>
      <c r="AA448" s="329"/>
      <c r="AB448" s="125"/>
      <c r="AC448" s="126"/>
      <c r="AD448" s="125"/>
      <c r="AE448" s="125"/>
      <c r="AF448" s="125"/>
      <c r="AG448" s="125"/>
      <c r="AH448" s="125"/>
      <c r="AI448" s="125"/>
      <c r="AJ448" s="125"/>
    </row>
    <row r="449" spans="1:36" ht="12.75" customHeight="1">
      <c r="A449" s="330"/>
      <c r="B449" s="337"/>
      <c r="C449" s="3" t="s">
        <v>1410</v>
      </c>
      <c r="D449" s="336"/>
      <c r="E449" s="348" t="s">
        <v>372</v>
      </c>
      <c r="F449" s="365" t="s">
        <v>372</v>
      </c>
      <c r="G449" s="349" t="s">
        <v>372</v>
      </c>
      <c r="H449" s="349" t="s">
        <v>372</v>
      </c>
      <c r="I449" s="349" t="s">
        <v>372</v>
      </c>
      <c r="J449" s="349" t="s">
        <v>372</v>
      </c>
      <c r="K449" s="349" t="s">
        <v>372</v>
      </c>
      <c r="L449" s="349"/>
      <c r="M449" s="349"/>
      <c r="N449" s="349"/>
      <c r="O449" s="349"/>
      <c r="P449" s="340"/>
      <c r="Q449" s="148">
        <f>SUM(E449:P449)</f>
        <v>0</v>
      </c>
      <c r="R449" s="310">
        <f>Q449/12</f>
        <v>0</v>
      </c>
      <c r="S449" s="125"/>
      <c r="T449" s="309">
        <f>+R449</f>
        <v>0</v>
      </c>
      <c r="U449" s="125"/>
      <c r="V449" s="329" t="s">
        <v>372</v>
      </c>
      <c r="W449" s="329" t="s">
        <v>372</v>
      </c>
      <c r="X449" s="329" t="s">
        <v>372</v>
      </c>
      <c r="Y449" s="329" t="s">
        <v>372</v>
      </c>
      <c r="Z449" s="329" t="s">
        <v>372</v>
      </c>
      <c r="AA449" s="329" t="s">
        <v>372</v>
      </c>
      <c r="AB449" s="125"/>
      <c r="AC449" s="126"/>
      <c r="AD449" s="125"/>
      <c r="AE449" s="125"/>
      <c r="AF449" s="125"/>
      <c r="AG449" s="125"/>
      <c r="AH449" s="125"/>
      <c r="AI449" s="125"/>
      <c r="AJ449" s="125"/>
    </row>
    <row r="450" spans="1:36" ht="12.75" customHeight="1">
      <c r="A450" s="330"/>
      <c r="B450" s="331"/>
      <c r="C450" s="3" t="s">
        <v>1411</v>
      </c>
      <c r="D450" s="2"/>
      <c r="E450" s="118">
        <f t="shared" ref="E450:Q450" si="53">E448/$D$448</f>
        <v>17.936479607967101</v>
      </c>
      <c r="F450" s="214">
        <f t="shared" si="53"/>
        <v>21.530603857097699</v>
      </c>
      <c r="G450" s="118">
        <f t="shared" si="53"/>
        <v>26.695033196332599</v>
      </c>
      <c r="H450" s="118">
        <f t="shared" si="53"/>
        <v>40.3041179260196</v>
      </c>
      <c r="I450" s="118">
        <f t="shared" si="53"/>
        <v>20.892486563389198</v>
      </c>
      <c r="J450" s="118">
        <f t="shared" si="53"/>
        <v>9.5368637369585798</v>
      </c>
      <c r="K450" s="118">
        <f t="shared" si="53"/>
        <v>29.5964938349668</v>
      </c>
      <c r="L450" s="118">
        <f t="shared" si="53"/>
        <v>0</v>
      </c>
      <c r="M450" s="118">
        <f t="shared" si="53"/>
        <v>0</v>
      </c>
      <c r="N450" s="118">
        <f t="shared" si="53"/>
        <v>0</v>
      </c>
      <c r="O450" s="118">
        <f t="shared" si="53"/>
        <v>0</v>
      </c>
      <c r="P450" s="118">
        <f t="shared" si="53"/>
        <v>0</v>
      </c>
      <c r="Q450" s="179">
        <f t="shared" si="53"/>
        <v>166.492078722732</v>
      </c>
      <c r="R450" s="308">
        <f>+R448/D448</f>
        <v>23.784582674675899</v>
      </c>
      <c r="S450" s="125"/>
      <c r="T450" s="125"/>
      <c r="U450" s="221">
        <f>+Q450</f>
        <v>166.492078722732</v>
      </c>
      <c r="V450" s="125"/>
      <c r="W450" s="329"/>
      <c r="X450" s="125"/>
      <c r="Y450" s="329"/>
      <c r="Z450" s="125"/>
      <c r="AA450" s="329"/>
      <c r="AB450" s="125"/>
      <c r="AC450" s="126"/>
      <c r="AD450" s="125"/>
      <c r="AE450" s="125"/>
      <c r="AF450" s="125"/>
      <c r="AG450" s="125"/>
      <c r="AH450" s="125"/>
      <c r="AI450" s="125"/>
      <c r="AJ450" s="125"/>
    </row>
    <row r="451" spans="1:36" ht="12.75" customHeight="1">
      <c r="A451" s="330"/>
      <c r="B451" s="331"/>
      <c r="C451" s="3" t="s">
        <v>1412</v>
      </c>
      <c r="D451" s="337"/>
      <c r="E451" s="168"/>
      <c r="F451" s="95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95"/>
      <c r="R451" s="310"/>
      <c r="S451" s="125"/>
      <c r="T451" s="125"/>
      <c r="U451" s="125"/>
      <c r="V451" s="125"/>
      <c r="W451" s="329"/>
      <c r="X451" s="125"/>
      <c r="Y451" s="329"/>
      <c r="Z451" s="125"/>
      <c r="AA451" s="329"/>
      <c r="AB451" s="125"/>
      <c r="AC451" s="126"/>
      <c r="AD451" s="125"/>
      <c r="AE451" s="125"/>
      <c r="AF451" s="125"/>
      <c r="AG451" s="125"/>
      <c r="AH451" s="125"/>
      <c r="AI451" s="125"/>
      <c r="AJ451" s="125"/>
    </row>
    <row r="452" spans="1:36" ht="12.75" customHeight="1">
      <c r="A452" s="330"/>
      <c r="B452" s="331"/>
      <c r="C452" s="3" t="s">
        <v>1413</v>
      </c>
      <c r="D452" s="337"/>
      <c r="E452" s="340"/>
      <c r="F452" s="95"/>
      <c r="G452" s="340"/>
      <c r="H452" s="340"/>
      <c r="I452" s="340"/>
      <c r="J452" s="340"/>
      <c r="K452" s="340"/>
      <c r="L452" s="340"/>
      <c r="M452" s="340"/>
      <c r="N452" s="340"/>
      <c r="O452" s="340"/>
      <c r="P452" s="340"/>
      <c r="Q452" s="95"/>
      <c r="R452" s="310"/>
      <c r="S452" s="125"/>
      <c r="T452" s="125"/>
      <c r="U452" s="125"/>
      <c r="V452" s="125"/>
      <c r="W452" s="329"/>
      <c r="X452" s="125"/>
      <c r="Y452" s="329"/>
      <c r="Z452" s="125"/>
      <c r="AA452" s="329"/>
      <c r="AB452" s="125"/>
      <c r="AC452" s="126"/>
      <c r="AD452" s="125"/>
      <c r="AE452" s="125"/>
      <c r="AF452" s="125"/>
      <c r="AG452" s="125"/>
      <c r="AH452" s="125"/>
      <c r="AI452" s="125"/>
      <c r="AJ452" s="125"/>
    </row>
    <row r="453" spans="1:36" ht="12.75" customHeight="1">
      <c r="A453" s="355"/>
      <c r="B453" s="350"/>
      <c r="C453" s="359"/>
      <c r="D453" s="343"/>
      <c r="E453" s="366"/>
      <c r="F453" s="171"/>
      <c r="G453" s="367"/>
      <c r="H453" s="344"/>
      <c r="I453" s="367"/>
      <c r="J453" s="344"/>
      <c r="K453" s="367"/>
      <c r="L453" s="344"/>
      <c r="M453" s="367"/>
      <c r="N453" s="344"/>
      <c r="O453" s="367"/>
      <c r="P453" s="344"/>
      <c r="Q453" s="203"/>
      <c r="R453" s="306"/>
      <c r="S453" s="125"/>
      <c r="T453" s="125"/>
      <c r="U453" s="125"/>
      <c r="V453" s="125"/>
      <c r="W453" s="329"/>
      <c r="X453" s="125"/>
      <c r="Y453" s="329"/>
      <c r="Z453" s="125"/>
      <c r="AA453" s="329"/>
      <c r="AB453" s="125"/>
      <c r="AC453" s="126"/>
      <c r="AD453" s="125"/>
      <c r="AE453" s="125"/>
      <c r="AF453" s="125"/>
      <c r="AG453" s="125"/>
      <c r="AH453" s="125"/>
      <c r="AI453" s="125"/>
      <c r="AJ453" s="125"/>
    </row>
    <row r="454" spans="1:36" ht="12.75" customHeight="1">
      <c r="A454" s="99" t="s">
        <v>543</v>
      </c>
      <c r="B454" s="352">
        <v>1010</v>
      </c>
      <c r="C454" s="285" t="s">
        <v>1714</v>
      </c>
      <c r="D454" s="353">
        <v>1003</v>
      </c>
      <c r="E454" s="339">
        <v>21073.87</v>
      </c>
      <c r="F454" s="252">
        <v>3307.37</v>
      </c>
      <c r="G454" s="339">
        <v>0</v>
      </c>
      <c r="H454" s="339">
        <v>18640.5</v>
      </c>
      <c r="I454" s="339">
        <v>27204.89</v>
      </c>
      <c r="J454" s="339">
        <v>30076.01</v>
      </c>
      <c r="K454" s="339">
        <v>33266.67</v>
      </c>
      <c r="L454" s="339"/>
      <c r="M454" s="339"/>
      <c r="N454" s="339"/>
      <c r="O454" s="339"/>
      <c r="P454" s="339"/>
      <c r="Q454" s="280">
        <f>SUM(E454:P454)</f>
        <v>133569.31</v>
      </c>
      <c r="R454" s="460">
        <f>AVERAGE(E454:P454)</f>
        <v>19081.330000000002</v>
      </c>
      <c r="S454" s="309">
        <f>+R454</f>
        <v>19081.330000000002</v>
      </c>
      <c r="T454" s="125"/>
      <c r="U454" s="125"/>
      <c r="V454" s="125"/>
      <c r="W454" s="329"/>
      <c r="X454" s="125"/>
      <c r="Y454" s="329"/>
      <c r="Z454" s="125"/>
      <c r="AA454" s="329"/>
      <c r="AB454" s="125"/>
      <c r="AC454" s="126"/>
      <c r="AD454" s="125"/>
      <c r="AE454" s="125"/>
      <c r="AF454" s="125"/>
      <c r="AG454" s="125"/>
      <c r="AH454" s="125"/>
      <c r="AI454" s="125"/>
      <c r="AJ454" s="125"/>
    </row>
    <row r="455" spans="1:36" ht="12.75" customHeight="1">
      <c r="A455" s="330"/>
      <c r="B455" s="337"/>
      <c r="C455" s="36" t="s">
        <v>1415</v>
      </c>
      <c r="D455" s="2"/>
      <c r="E455" s="349" t="s">
        <v>372</v>
      </c>
      <c r="F455" s="94" t="s">
        <v>372</v>
      </c>
      <c r="G455" s="349" t="s">
        <v>372</v>
      </c>
      <c r="H455" s="349" t="s">
        <v>372</v>
      </c>
      <c r="I455" s="349" t="s">
        <v>372</v>
      </c>
      <c r="J455" s="349" t="s">
        <v>372</v>
      </c>
      <c r="K455" s="349" t="s">
        <v>372</v>
      </c>
      <c r="L455" s="349"/>
      <c r="M455" s="349"/>
      <c r="N455" s="349"/>
      <c r="O455" s="340"/>
      <c r="P455" s="340"/>
      <c r="Q455" s="148">
        <f>SUM(E455:P455)</f>
        <v>0</v>
      </c>
      <c r="R455" s="310">
        <f>Q455/12</f>
        <v>0</v>
      </c>
      <c r="S455" s="125"/>
      <c r="T455" s="309">
        <f>+R455</f>
        <v>0</v>
      </c>
      <c r="U455" s="125"/>
      <c r="V455" s="329" t="s">
        <v>372</v>
      </c>
      <c r="W455" s="329" t="s">
        <v>372</v>
      </c>
      <c r="X455" s="329" t="s">
        <v>372</v>
      </c>
      <c r="Y455" s="329" t="s">
        <v>372</v>
      </c>
      <c r="Z455" s="329" t="s">
        <v>372</v>
      </c>
      <c r="AA455" s="329" t="s">
        <v>372</v>
      </c>
      <c r="AB455" s="125"/>
      <c r="AC455" s="126"/>
      <c r="AD455" s="125"/>
      <c r="AE455" s="125"/>
      <c r="AF455" s="125"/>
      <c r="AG455" s="125"/>
      <c r="AH455" s="125"/>
      <c r="AI455" s="125"/>
      <c r="AJ455" s="125"/>
    </row>
    <row r="456" spans="1:36" ht="12.75" customHeight="1">
      <c r="A456" s="36"/>
      <c r="B456" s="331"/>
      <c r="C456" s="36" t="s">
        <v>1416</v>
      </c>
      <c r="D456" s="2"/>
      <c r="E456" s="118">
        <f t="shared" ref="E456:Q456" si="54">E454/$D$454</f>
        <v>21.010837487537401</v>
      </c>
      <c r="F456" s="118">
        <f t="shared" si="54"/>
        <v>3.29747756729811</v>
      </c>
      <c r="G456" s="118">
        <f t="shared" si="54"/>
        <v>0</v>
      </c>
      <c r="H456" s="118">
        <f t="shared" si="54"/>
        <v>18.584745762711901</v>
      </c>
      <c r="I456" s="118">
        <f t="shared" si="54"/>
        <v>27.123519441675001</v>
      </c>
      <c r="J456" s="118">
        <f t="shared" si="54"/>
        <v>29.986051844466601</v>
      </c>
      <c r="K456" s="118">
        <f t="shared" si="54"/>
        <v>33.167168494516403</v>
      </c>
      <c r="L456" s="118">
        <f t="shared" si="54"/>
        <v>0</v>
      </c>
      <c r="M456" s="118">
        <f t="shared" si="54"/>
        <v>0</v>
      </c>
      <c r="N456" s="118">
        <f t="shared" si="54"/>
        <v>0</v>
      </c>
      <c r="O456" s="118">
        <f t="shared" si="54"/>
        <v>0</v>
      </c>
      <c r="P456" s="118">
        <f t="shared" si="54"/>
        <v>0</v>
      </c>
      <c r="Q456" s="179">
        <f t="shared" si="54"/>
        <v>133.169800598205</v>
      </c>
      <c r="R456" s="308">
        <f>+R454/D454</f>
        <v>19.024257228315101</v>
      </c>
      <c r="S456" s="125"/>
      <c r="T456" s="125"/>
      <c r="U456" s="221">
        <f>+Q456</f>
        <v>133.169800598205</v>
      </c>
      <c r="V456" s="125"/>
      <c r="W456" s="329"/>
      <c r="X456" s="125"/>
      <c r="Y456" s="329"/>
      <c r="Z456" s="125"/>
      <c r="AA456" s="329"/>
      <c r="AB456" s="125"/>
      <c r="AC456" s="126"/>
      <c r="AD456" s="125"/>
      <c r="AE456" s="125"/>
      <c r="AF456" s="125"/>
      <c r="AG456" s="125"/>
      <c r="AH456" s="125"/>
      <c r="AI456" s="125"/>
      <c r="AJ456" s="125"/>
    </row>
    <row r="457" spans="1:36" ht="12.75" customHeight="1">
      <c r="A457" s="36"/>
      <c r="B457" s="331"/>
      <c r="C457" s="36" t="s">
        <v>1417</v>
      </c>
      <c r="D457" s="2"/>
      <c r="E457" s="340"/>
      <c r="F457" s="95"/>
      <c r="G457" s="340"/>
      <c r="H457" s="340"/>
      <c r="I457" s="340"/>
      <c r="J457" s="340"/>
      <c r="K457" s="340"/>
      <c r="L457" s="340"/>
      <c r="M457" s="340"/>
      <c r="N457" s="340"/>
      <c r="O457" s="340"/>
      <c r="P457" s="340"/>
      <c r="Q457" s="95"/>
      <c r="R457" s="310"/>
      <c r="S457" s="125"/>
      <c r="T457" s="125"/>
      <c r="U457" s="125"/>
      <c r="V457" s="125"/>
      <c r="W457" s="329"/>
      <c r="X457" s="125"/>
      <c r="Y457" s="329"/>
      <c r="Z457" s="125"/>
      <c r="AA457" s="329"/>
      <c r="AB457" s="125"/>
      <c r="AC457" s="126"/>
      <c r="AD457" s="125"/>
      <c r="AE457" s="125"/>
      <c r="AF457" s="125"/>
      <c r="AG457" s="125"/>
      <c r="AH457" s="125"/>
      <c r="AI457" s="125"/>
      <c r="AJ457" s="125"/>
    </row>
    <row r="458" spans="1:36" ht="12.75" customHeight="1">
      <c r="A458" s="222"/>
      <c r="B458" s="350"/>
      <c r="C458" s="222"/>
      <c r="D458" s="343"/>
      <c r="E458" s="344"/>
      <c r="F458" s="171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171"/>
      <c r="R458" s="306"/>
      <c r="S458" s="125"/>
      <c r="T458" s="125"/>
      <c r="U458" s="125"/>
      <c r="V458" s="125"/>
      <c r="W458" s="329"/>
      <c r="X458" s="125"/>
      <c r="Y458" s="329"/>
      <c r="Z458" s="125"/>
      <c r="AA458" s="329"/>
      <c r="AB458" s="125"/>
      <c r="AC458" s="126"/>
      <c r="AD458" s="125"/>
      <c r="AE458" s="125"/>
      <c r="AF458" s="125"/>
      <c r="AG458" s="125"/>
      <c r="AH458" s="125"/>
      <c r="AI458" s="125"/>
      <c r="AJ458" s="125"/>
    </row>
    <row r="459" spans="1:36" ht="12.75" customHeight="1">
      <c r="A459" s="100" t="s">
        <v>553</v>
      </c>
      <c r="B459" s="352">
        <v>1011</v>
      </c>
      <c r="C459" s="357" t="s">
        <v>554</v>
      </c>
      <c r="D459" s="358">
        <v>1318</v>
      </c>
      <c r="E459" s="232">
        <v>70668</v>
      </c>
      <c r="F459" s="216">
        <v>163450</v>
      </c>
      <c r="G459" s="368">
        <v>134176</v>
      </c>
      <c r="H459" s="339">
        <v>82408</v>
      </c>
      <c r="I459" s="339">
        <v>77169.53</v>
      </c>
      <c r="J459" s="339">
        <v>124402.87</v>
      </c>
      <c r="K459" s="339">
        <v>183327.92</v>
      </c>
      <c r="L459" s="339"/>
      <c r="M459" s="339"/>
      <c r="N459" s="339"/>
      <c r="O459" s="339"/>
      <c r="P459" s="339"/>
      <c r="Q459" s="280">
        <f>SUM(E459:P459)</f>
        <v>835602.32</v>
      </c>
      <c r="R459" s="460">
        <f>AVERAGE(E459:P459)</f>
        <v>119371.76</v>
      </c>
      <c r="S459" s="309">
        <f>+R459</f>
        <v>119371.76</v>
      </c>
      <c r="T459" s="125"/>
      <c r="U459" s="125"/>
      <c r="V459" s="125"/>
      <c r="W459" s="329"/>
      <c r="X459" s="125"/>
      <c r="Y459" s="329"/>
      <c r="Z459" s="125"/>
      <c r="AA459" s="329"/>
      <c r="AB459" s="125"/>
      <c r="AC459" s="126"/>
      <c r="AD459" s="125"/>
      <c r="AE459" s="125"/>
      <c r="AF459" s="125"/>
      <c r="AG459" s="125"/>
      <c r="AH459" s="125"/>
      <c r="AI459" s="125"/>
      <c r="AJ459" s="125"/>
    </row>
    <row r="460" spans="1:36" ht="12.75" customHeight="1">
      <c r="A460" s="330"/>
      <c r="B460" s="337"/>
      <c r="C460" s="335" t="s">
        <v>1418</v>
      </c>
      <c r="D460" s="2"/>
      <c r="E460" s="348" t="s">
        <v>372</v>
      </c>
      <c r="F460" s="233" t="s">
        <v>372</v>
      </c>
      <c r="G460" s="369" t="s">
        <v>372</v>
      </c>
      <c r="H460" s="349" t="s">
        <v>372</v>
      </c>
      <c r="I460" s="349" t="s">
        <v>372</v>
      </c>
      <c r="J460" s="349" t="s">
        <v>372</v>
      </c>
      <c r="K460" s="349" t="s">
        <v>372</v>
      </c>
      <c r="L460" s="349"/>
      <c r="M460" s="349"/>
      <c r="N460" s="349"/>
      <c r="O460" s="340"/>
      <c r="P460" s="340"/>
      <c r="Q460" s="148">
        <f>SUM(E460:P460)</f>
        <v>0</v>
      </c>
      <c r="R460" s="310">
        <f>Q460/12</f>
        <v>0</v>
      </c>
      <c r="S460" s="125"/>
      <c r="T460" s="309">
        <f>+R460</f>
        <v>0</v>
      </c>
      <c r="U460" s="125"/>
      <c r="V460" s="329" t="s">
        <v>372</v>
      </c>
      <c r="W460" s="329" t="s">
        <v>372</v>
      </c>
      <c r="X460" s="329" t="s">
        <v>372</v>
      </c>
      <c r="Y460" s="329" t="s">
        <v>372</v>
      </c>
      <c r="Z460" s="329" t="s">
        <v>372</v>
      </c>
      <c r="AA460" s="329" t="s">
        <v>372</v>
      </c>
      <c r="AB460" s="125"/>
      <c r="AC460" s="126"/>
      <c r="AD460" s="125"/>
      <c r="AE460" s="125"/>
      <c r="AF460" s="125"/>
      <c r="AG460" s="125"/>
      <c r="AH460" s="125"/>
      <c r="AI460" s="125"/>
      <c r="AJ460" s="125"/>
    </row>
    <row r="461" spans="1:36" ht="12.75" customHeight="1">
      <c r="A461" s="330"/>
      <c r="B461" s="2"/>
      <c r="C461" s="36" t="s">
        <v>1419</v>
      </c>
      <c r="D461" s="2"/>
      <c r="E461" s="118">
        <f t="shared" ref="E461:Q461" si="55">E459/$D$459</f>
        <v>53.617602427921099</v>
      </c>
      <c r="F461" s="118">
        <f t="shared" si="55"/>
        <v>124.013657056146</v>
      </c>
      <c r="G461" s="118">
        <f t="shared" si="55"/>
        <v>101.802731411229</v>
      </c>
      <c r="H461" s="118">
        <f t="shared" si="55"/>
        <v>62.525037936267097</v>
      </c>
      <c r="I461" s="118">
        <f t="shared" si="55"/>
        <v>58.5504779969651</v>
      </c>
      <c r="J461" s="118">
        <f t="shared" si="55"/>
        <v>94.387610015174502</v>
      </c>
      <c r="K461" s="118">
        <f t="shared" si="55"/>
        <v>139.095538694992</v>
      </c>
      <c r="L461" s="118">
        <f t="shared" si="55"/>
        <v>0</v>
      </c>
      <c r="M461" s="118">
        <f t="shared" si="55"/>
        <v>0</v>
      </c>
      <c r="N461" s="118">
        <f t="shared" si="55"/>
        <v>0</v>
      </c>
      <c r="O461" s="118">
        <f t="shared" si="55"/>
        <v>0</v>
      </c>
      <c r="P461" s="118">
        <f t="shared" si="55"/>
        <v>0</v>
      </c>
      <c r="Q461" s="179">
        <f t="shared" si="55"/>
        <v>633.99265553869498</v>
      </c>
      <c r="R461" s="308">
        <f>+R459/D459</f>
        <v>90.570379362670707</v>
      </c>
      <c r="S461" s="125"/>
      <c r="T461" s="125"/>
      <c r="U461" s="221">
        <f>+Q461</f>
        <v>633.99265553869498</v>
      </c>
      <c r="V461" s="125"/>
      <c r="W461" s="329"/>
      <c r="X461" s="125"/>
      <c r="Y461" s="329"/>
      <c r="Z461" s="125"/>
      <c r="AA461" s="329"/>
      <c r="AB461" s="125"/>
      <c r="AC461" s="126"/>
      <c r="AD461" s="125"/>
      <c r="AE461" s="125"/>
      <c r="AF461" s="125"/>
      <c r="AG461" s="125"/>
      <c r="AH461" s="125"/>
      <c r="AI461" s="125"/>
      <c r="AJ461" s="125"/>
    </row>
    <row r="462" spans="1:36" ht="12.75" customHeight="1">
      <c r="A462" s="330"/>
      <c r="B462" s="2"/>
      <c r="C462" s="36" t="s">
        <v>1420</v>
      </c>
      <c r="D462" s="2"/>
      <c r="E462" s="339"/>
      <c r="F462" s="243"/>
      <c r="G462" s="340"/>
      <c r="H462" s="340"/>
      <c r="I462" s="340"/>
      <c r="J462" s="340"/>
      <c r="K462" s="340"/>
      <c r="L462" s="340"/>
      <c r="M462" s="340"/>
      <c r="N462" s="340"/>
      <c r="O462" s="340"/>
      <c r="P462" s="340"/>
      <c r="Q462" s="95"/>
      <c r="R462" s="310"/>
      <c r="S462" s="125"/>
      <c r="T462" s="125"/>
      <c r="U462" s="125"/>
      <c r="V462" s="125"/>
      <c r="W462" s="329"/>
      <c r="X462" s="125"/>
      <c r="Y462" s="329"/>
      <c r="Z462" s="125"/>
      <c r="AA462" s="329"/>
      <c r="AB462" s="125"/>
      <c r="AC462" s="126"/>
      <c r="AD462" s="125"/>
      <c r="AE462" s="125"/>
      <c r="AF462" s="125"/>
      <c r="AG462" s="125"/>
      <c r="AH462" s="125"/>
      <c r="AI462" s="125"/>
      <c r="AJ462" s="125"/>
    </row>
    <row r="463" spans="1:36" ht="12.75" customHeight="1">
      <c r="A463" s="330"/>
      <c r="B463" s="2"/>
      <c r="C463" s="36" t="s">
        <v>1421</v>
      </c>
      <c r="D463" s="2"/>
      <c r="E463" s="340"/>
      <c r="F463" s="95"/>
      <c r="G463" s="340"/>
      <c r="H463" s="340"/>
      <c r="I463" s="340"/>
      <c r="J463" s="340"/>
      <c r="K463" s="340"/>
      <c r="L463" s="340"/>
      <c r="M463" s="340"/>
      <c r="N463" s="340"/>
      <c r="O463" s="340"/>
      <c r="P463" s="340"/>
      <c r="Q463" s="95"/>
      <c r="R463" s="310"/>
      <c r="S463" s="125"/>
      <c r="T463" s="125"/>
      <c r="U463" s="125"/>
      <c r="V463" s="125"/>
      <c r="W463" s="329"/>
      <c r="X463" s="125"/>
      <c r="Y463" s="329"/>
      <c r="Z463" s="125"/>
      <c r="AA463" s="329"/>
      <c r="AB463" s="125"/>
      <c r="AC463" s="126"/>
      <c r="AD463" s="125"/>
      <c r="AE463" s="125"/>
      <c r="AF463" s="125"/>
      <c r="AG463" s="125"/>
      <c r="AH463" s="125"/>
      <c r="AI463" s="125"/>
      <c r="AJ463" s="125"/>
    </row>
    <row r="464" spans="1:36" ht="12.75" customHeight="1">
      <c r="A464" s="355"/>
      <c r="B464" s="356"/>
      <c r="C464" s="222"/>
      <c r="D464" s="356"/>
      <c r="E464" s="344"/>
      <c r="F464" s="171"/>
      <c r="G464" s="344"/>
      <c r="H464" s="344"/>
      <c r="I464" s="344"/>
      <c r="J464" s="344"/>
      <c r="K464" s="344"/>
      <c r="L464" s="344"/>
      <c r="M464" s="344"/>
      <c r="N464" s="344"/>
      <c r="O464" s="344"/>
      <c r="P464" s="344"/>
      <c r="Q464" s="171"/>
      <c r="R464" s="306"/>
      <c r="S464" s="125"/>
      <c r="T464" s="125"/>
      <c r="U464" s="125"/>
      <c r="V464" s="125"/>
      <c r="W464" s="329"/>
      <c r="X464" s="125"/>
      <c r="Y464" s="329"/>
      <c r="Z464" s="125"/>
      <c r="AA464" s="329"/>
      <c r="AB464" s="125"/>
      <c r="AC464" s="126"/>
      <c r="AD464" s="125"/>
      <c r="AE464" s="125"/>
      <c r="AF464" s="125"/>
      <c r="AG464" s="125"/>
      <c r="AH464" s="125"/>
      <c r="AI464" s="125"/>
      <c r="AJ464" s="125"/>
    </row>
    <row r="465" spans="1:36" ht="12.75" customHeight="1">
      <c r="A465" s="133" t="s">
        <v>549</v>
      </c>
      <c r="B465" s="352">
        <v>1016</v>
      </c>
      <c r="C465" s="285" t="s">
        <v>1422</v>
      </c>
      <c r="D465" s="333">
        <v>3452</v>
      </c>
      <c r="E465" s="394">
        <v>18326.669999999998</v>
      </c>
      <c r="F465" s="72">
        <v>13470.48</v>
      </c>
      <c r="G465" s="339">
        <v>36152.379999999997</v>
      </c>
      <c r="H465" s="339">
        <v>62230.48</v>
      </c>
      <c r="I465" s="339">
        <v>48003.81</v>
      </c>
      <c r="J465" s="339">
        <v>21326.67</v>
      </c>
      <c r="K465" s="339"/>
      <c r="L465" s="339"/>
      <c r="M465" s="339"/>
      <c r="N465" s="339"/>
      <c r="O465" s="339"/>
      <c r="P465" s="339"/>
      <c r="Q465" s="280">
        <f>SUM(E465:P465)</f>
        <v>199510.49</v>
      </c>
      <c r="R465" s="460">
        <f>AVERAGE(E465:P465)</f>
        <v>33251.7483333333</v>
      </c>
      <c r="S465" s="309">
        <f>+R465</f>
        <v>33251.7483333333</v>
      </c>
      <c r="T465" s="125"/>
      <c r="U465" s="125"/>
      <c r="V465" s="125"/>
      <c r="W465" s="329"/>
      <c r="X465" s="125"/>
      <c r="Y465" s="329"/>
      <c r="Z465" s="125"/>
      <c r="AA465" s="329"/>
      <c r="AB465" s="125"/>
      <c r="AC465" s="126"/>
      <c r="AD465" s="125"/>
      <c r="AE465" s="125"/>
      <c r="AF465" s="125"/>
      <c r="AG465" s="125"/>
      <c r="AH465" s="125"/>
      <c r="AI465" s="125"/>
      <c r="AJ465" s="125"/>
    </row>
    <row r="466" spans="1:36" ht="12.75" customHeight="1">
      <c r="A466" s="395" t="s">
        <v>1423</v>
      </c>
      <c r="B466" s="337"/>
      <c r="C466" s="36" t="s">
        <v>1424</v>
      </c>
      <c r="D466" s="2"/>
      <c r="E466" s="348" t="s">
        <v>372</v>
      </c>
      <c r="F466" s="365" t="s">
        <v>372</v>
      </c>
      <c r="G466" s="349" t="s">
        <v>372</v>
      </c>
      <c r="H466" s="349" t="s">
        <v>372</v>
      </c>
      <c r="I466" s="349" t="s">
        <v>372</v>
      </c>
      <c r="J466" s="349" t="s">
        <v>372</v>
      </c>
      <c r="K466" s="349"/>
      <c r="L466" s="349"/>
      <c r="M466" s="349"/>
      <c r="N466" s="349"/>
      <c r="O466" s="340"/>
      <c r="P466" s="340"/>
      <c r="Q466" s="148">
        <f>SUM(E466:P466)</f>
        <v>0</v>
      </c>
      <c r="R466" s="310">
        <f>Q466/12</f>
        <v>0</v>
      </c>
      <c r="S466" s="125"/>
      <c r="T466" s="309">
        <f>+R466</f>
        <v>0</v>
      </c>
      <c r="U466" s="125"/>
      <c r="V466" s="329" t="s">
        <v>372</v>
      </c>
      <c r="W466" s="329" t="s">
        <v>372</v>
      </c>
      <c r="X466" s="329" t="s">
        <v>372</v>
      </c>
      <c r="Y466" s="329" t="s">
        <v>372</v>
      </c>
      <c r="Z466" s="329" t="s">
        <v>372</v>
      </c>
      <c r="AA466" s="329" t="s">
        <v>372</v>
      </c>
      <c r="AB466" s="125"/>
      <c r="AC466" s="126"/>
      <c r="AD466" s="125"/>
      <c r="AE466" s="125"/>
      <c r="AF466" s="125"/>
      <c r="AG466" s="125"/>
      <c r="AH466" s="125"/>
      <c r="AI466" s="125"/>
      <c r="AJ466" s="125"/>
    </row>
    <row r="467" spans="1:36" ht="12.75" customHeight="1">
      <c r="A467" s="396" t="s">
        <v>1425</v>
      </c>
      <c r="B467" s="331"/>
      <c r="C467" s="36" t="s">
        <v>1082</v>
      </c>
      <c r="D467" s="2"/>
      <c r="E467" s="118">
        <f t="shared" ref="E467:Q467" si="56">E465/$D$465</f>
        <v>5.3090005793742696</v>
      </c>
      <c r="F467" s="118">
        <f t="shared" si="56"/>
        <v>3.9022247972190001</v>
      </c>
      <c r="G467" s="118">
        <f t="shared" si="56"/>
        <v>10.4728794901506</v>
      </c>
      <c r="H467" s="118">
        <f t="shared" si="56"/>
        <v>18.027369640787899</v>
      </c>
      <c r="I467" s="118">
        <f t="shared" si="56"/>
        <v>13.906086326767101</v>
      </c>
      <c r="J467" s="118">
        <f t="shared" si="56"/>
        <v>6.1780619930475096</v>
      </c>
      <c r="K467" s="118">
        <f t="shared" si="56"/>
        <v>0</v>
      </c>
      <c r="L467" s="118">
        <f t="shared" si="56"/>
        <v>0</v>
      </c>
      <c r="M467" s="118">
        <f t="shared" si="56"/>
        <v>0</v>
      </c>
      <c r="N467" s="118">
        <f t="shared" si="56"/>
        <v>0</v>
      </c>
      <c r="O467" s="118">
        <f t="shared" si="56"/>
        <v>0</v>
      </c>
      <c r="P467" s="118">
        <f t="shared" si="56"/>
        <v>0</v>
      </c>
      <c r="Q467" s="179">
        <f t="shared" si="56"/>
        <v>57.795622827346499</v>
      </c>
      <c r="R467" s="308">
        <f>+R465/D465</f>
        <v>9.6326038045577391</v>
      </c>
      <c r="S467" s="125"/>
      <c r="T467" s="125"/>
      <c r="U467" s="221">
        <f>+Q467</f>
        <v>57.795622827346499</v>
      </c>
      <c r="V467" s="125"/>
      <c r="W467" s="329"/>
      <c r="X467" s="125"/>
      <c r="Y467" s="329"/>
      <c r="Z467" s="125"/>
      <c r="AA467" s="329"/>
      <c r="AB467" s="125"/>
      <c r="AC467" s="126"/>
      <c r="AD467" s="125"/>
      <c r="AE467" s="125"/>
      <c r="AF467" s="125"/>
      <c r="AG467" s="125"/>
      <c r="AH467" s="125"/>
      <c r="AI467" s="125"/>
      <c r="AJ467" s="125"/>
    </row>
    <row r="468" spans="1:36" ht="12.75" customHeight="1">
      <c r="A468" s="354"/>
      <c r="B468" s="331"/>
      <c r="C468" s="36" t="s">
        <v>1426</v>
      </c>
      <c r="D468" s="2"/>
      <c r="E468" s="339"/>
      <c r="F468" s="95"/>
      <c r="G468" s="340"/>
      <c r="H468" s="340"/>
      <c r="I468" s="340"/>
      <c r="J468" s="340"/>
      <c r="K468" s="340"/>
      <c r="L468" s="340"/>
      <c r="M468" s="340"/>
      <c r="N468" s="340"/>
      <c r="O468" s="340"/>
      <c r="P468" s="340"/>
      <c r="Q468" s="95"/>
      <c r="R468" s="310"/>
      <c r="S468" s="125"/>
      <c r="T468" s="125"/>
      <c r="U468" s="125"/>
      <c r="V468" s="125"/>
      <c r="W468" s="329"/>
      <c r="X468" s="125"/>
      <c r="Y468" s="329"/>
      <c r="Z468" s="125"/>
      <c r="AA468" s="329"/>
      <c r="AB468" s="125"/>
      <c r="AC468" s="126"/>
      <c r="AD468" s="125"/>
      <c r="AE468" s="125"/>
      <c r="AF468" s="125"/>
      <c r="AG468" s="125"/>
      <c r="AH468" s="125"/>
      <c r="AI468" s="125"/>
      <c r="AJ468" s="125"/>
    </row>
    <row r="469" spans="1:36" ht="12.75" customHeight="1">
      <c r="A469" s="354"/>
      <c r="B469" s="331"/>
      <c r="C469" s="36" t="s">
        <v>1427</v>
      </c>
      <c r="D469" s="2"/>
      <c r="E469" s="340"/>
      <c r="F469" s="95"/>
      <c r="G469" s="340"/>
      <c r="H469" s="340"/>
      <c r="I469" s="340"/>
      <c r="J469" s="340"/>
      <c r="K469" s="340"/>
      <c r="L469" s="340"/>
      <c r="M469" s="340"/>
      <c r="N469" s="340"/>
      <c r="O469" s="340"/>
      <c r="P469" s="340"/>
      <c r="Q469" s="95"/>
      <c r="R469" s="310"/>
      <c r="S469" s="125"/>
      <c r="T469" s="125"/>
      <c r="U469" s="125"/>
      <c r="V469" s="125"/>
      <c r="W469" s="329"/>
      <c r="X469" s="125"/>
      <c r="Y469" s="329"/>
      <c r="Z469" s="125"/>
      <c r="AA469" s="329"/>
      <c r="AB469" s="125"/>
      <c r="AC469" s="126"/>
      <c r="AD469" s="125"/>
      <c r="AE469" s="125"/>
      <c r="AF469" s="125"/>
      <c r="AG469" s="125"/>
      <c r="AH469" s="125"/>
      <c r="AI469" s="125"/>
      <c r="AJ469" s="125"/>
    </row>
    <row r="470" spans="1:36" ht="12.75" customHeight="1">
      <c r="A470" s="397"/>
      <c r="B470" s="350"/>
      <c r="C470" s="222"/>
      <c r="D470" s="343"/>
      <c r="E470" s="344"/>
      <c r="F470" s="171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171"/>
      <c r="R470" s="306"/>
      <c r="S470" s="125"/>
      <c r="T470" s="125"/>
      <c r="U470" s="125"/>
      <c r="V470" s="125"/>
      <c r="W470" s="329"/>
      <c r="X470" s="125"/>
      <c r="Y470" s="329"/>
      <c r="Z470" s="125"/>
      <c r="AA470" s="329"/>
      <c r="AB470" s="125"/>
      <c r="AC470" s="126"/>
      <c r="AD470" s="125"/>
      <c r="AE470" s="125"/>
      <c r="AF470" s="125"/>
      <c r="AG470" s="125"/>
      <c r="AH470" s="125"/>
      <c r="AI470" s="125"/>
      <c r="AJ470" s="125"/>
    </row>
    <row r="471" spans="1:36" ht="12.75" customHeight="1">
      <c r="A471" s="330" t="s">
        <v>584</v>
      </c>
      <c r="B471" s="331">
        <v>1031</v>
      </c>
      <c r="C471" s="346" t="s">
        <v>1428</v>
      </c>
      <c r="D471" s="347">
        <v>615</v>
      </c>
      <c r="E471" s="232">
        <v>31208.37</v>
      </c>
      <c r="F471" s="216">
        <v>34887.839999999997</v>
      </c>
      <c r="G471" s="232">
        <v>40061.85</v>
      </c>
      <c r="H471" s="232">
        <v>43241.96</v>
      </c>
      <c r="I471" s="232">
        <v>43382.43</v>
      </c>
      <c r="J471" s="339">
        <v>35514.6</v>
      </c>
      <c r="K471" s="339">
        <v>35386.36</v>
      </c>
      <c r="L471" s="339"/>
      <c r="M471" s="339"/>
      <c r="N471" s="338"/>
      <c r="O471" s="339"/>
      <c r="P471" s="339"/>
      <c r="Q471" s="280">
        <f>SUM(E471:P471)</f>
        <v>263683.40999999997</v>
      </c>
      <c r="R471" s="460">
        <f>AVERAGE(E471:P471)</f>
        <v>37669.058571428599</v>
      </c>
      <c r="S471" s="309">
        <f>+R471</f>
        <v>37669.058571428599</v>
      </c>
      <c r="T471" s="125"/>
      <c r="U471" s="125"/>
      <c r="V471" s="125"/>
      <c r="W471" s="329"/>
      <c r="X471" s="125"/>
      <c r="Y471" s="329"/>
      <c r="Z471" s="125"/>
      <c r="AA471" s="329"/>
      <c r="AB471" s="125"/>
      <c r="AC471" s="126"/>
      <c r="AD471" s="125"/>
      <c r="AE471" s="125"/>
      <c r="AF471" s="125"/>
      <c r="AG471" s="125"/>
      <c r="AH471" s="125"/>
      <c r="AI471" s="125"/>
      <c r="AJ471" s="125"/>
    </row>
    <row r="472" spans="1:36" ht="12.75" customHeight="1">
      <c r="A472" s="330"/>
      <c r="B472" s="337"/>
      <c r="C472" s="36" t="s">
        <v>1429</v>
      </c>
      <c r="D472" s="398"/>
      <c r="E472" s="348" t="s">
        <v>372</v>
      </c>
      <c r="F472" s="233" t="s">
        <v>372</v>
      </c>
      <c r="G472" s="348" t="s">
        <v>372</v>
      </c>
      <c r="H472" s="348" t="s">
        <v>372</v>
      </c>
      <c r="I472" s="348" t="s">
        <v>372</v>
      </c>
      <c r="J472" s="349" t="s">
        <v>372</v>
      </c>
      <c r="K472" s="349" t="s">
        <v>372</v>
      </c>
      <c r="L472" s="340"/>
      <c r="M472" s="349"/>
      <c r="N472" s="349"/>
      <c r="O472" s="340"/>
      <c r="P472" s="340"/>
      <c r="Q472" s="148">
        <f>SUM(E472:P472)</f>
        <v>0</v>
      </c>
      <c r="R472" s="310">
        <f>Q472/12</f>
        <v>0</v>
      </c>
      <c r="S472" s="125"/>
      <c r="T472" s="309">
        <f>+R472</f>
        <v>0</v>
      </c>
      <c r="U472" s="125"/>
      <c r="V472" s="329" t="s">
        <v>372</v>
      </c>
      <c r="W472" s="329" t="s">
        <v>372</v>
      </c>
      <c r="X472" s="329" t="s">
        <v>372</v>
      </c>
      <c r="Y472" s="329" t="s">
        <v>372</v>
      </c>
      <c r="Z472" s="329" t="s">
        <v>372</v>
      </c>
      <c r="AA472" s="329" t="s">
        <v>372</v>
      </c>
      <c r="AB472" s="125"/>
      <c r="AC472" s="126"/>
      <c r="AD472" s="125"/>
      <c r="AE472" s="125"/>
      <c r="AF472" s="125"/>
      <c r="AG472" s="125"/>
      <c r="AH472" s="125"/>
      <c r="AI472" s="125"/>
      <c r="AJ472" s="125"/>
    </row>
    <row r="473" spans="1:36" ht="12.75" customHeight="1">
      <c r="A473" s="36"/>
      <c r="B473" s="331"/>
      <c r="C473" s="36" t="s">
        <v>1255</v>
      </c>
      <c r="D473" s="337"/>
      <c r="E473" s="118">
        <f t="shared" ref="E473:Q473" si="57">E471/$D$471</f>
        <v>50.745317073170703</v>
      </c>
      <c r="F473" s="118">
        <f t="shared" si="57"/>
        <v>56.728195121951202</v>
      </c>
      <c r="G473" s="118">
        <f t="shared" si="57"/>
        <v>65.141219512195093</v>
      </c>
      <c r="H473" s="118">
        <f t="shared" si="57"/>
        <v>70.312130081300793</v>
      </c>
      <c r="I473" s="118">
        <f t="shared" si="57"/>
        <v>70.540536585365899</v>
      </c>
      <c r="J473" s="118">
        <f t="shared" si="57"/>
        <v>57.747317073170699</v>
      </c>
      <c r="K473" s="118">
        <f t="shared" si="57"/>
        <v>57.538796747967503</v>
      </c>
      <c r="L473" s="118">
        <f t="shared" si="57"/>
        <v>0</v>
      </c>
      <c r="M473" s="118">
        <f t="shared" si="57"/>
        <v>0</v>
      </c>
      <c r="N473" s="118">
        <f t="shared" si="57"/>
        <v>0</v>
      </c>
      <c r="O473" s="118">
        <f t="shared" si="57"/>
        <v>0</v>
      </c>
      <c r="P473" s="118">
        <f t="shared" si="57"/>
        <v>0</v>
      </c>
      <c r="Q473" s="179">
        <f t="shared" si="57"/>
        <v>428.75351219512203</v>
      </c>
      <c r="R473" s="308">
        <f>+R471/D471</f>
        <v>61.250501742160303</v>
      </c>
      <c r="S473" s="125"/>
      <c r="T473" s="125"/>
      <c r="U473" s="221">
        <f>+Q473</f>
        <v>428.75351219512203</v>
      </c>
      <c r="V473" s="125"/>
      <c r="W473" s="329"/>
      <c r="X473" s="125"/>
      <c r="Y473" s="329"/>
      <c r="Z473" s="125"/>
      <c r="AA473" s="329"/>
      <c r="AB473" s="125"/>
      <c r="AC473" s="126"/>
      <c r="AD473" s="125"/>
      <c r="AE473" s="125"/>
      <c r="AF473" s="125"/>
      <c r="AG473" s="125"/>
      <c r="AH473" s="125"/>
      <c r="AI473" s="125"/>
      <c r="AJ473" s="125"/>
    </row>
    <row r="474" spans="1:36" ht="12.75" customHeight="1">
      <c r="A474" s="36"/>
      <c r="B474" s="331"/>
      <c r="C474" s="36" t="s">
        <v>1430</v>
      </c>
      <c r="D474" s="337"/>
      <c r="E474" s="340"/>
      <c r="F474" s="95"/>
      <c r="G474" s="340"/>
      <c r="H474" s="340"/>
      <c r="I474" s="340"/>
      <c r="J474" s="349"/>
      <c r="K474" s="340"/>
      <c r="L474" s="349"/>
      <c r="M474" s="340"/>
      <c r="N474" s="340"/>
      <c r="O474" s="340"/>
      <c r="P474" s="340"/>
      <c r="Q474" s="95"/>
      <c r="R474" s="310"/>
      <c r="S474" s="125"/>
      <c r="T474" s="125"/>
      <c r="U474" s="125"/>
      <c r="V474" s="125"/>
      <c r="W474" s="329"/>
      <c r="X474" s="125"/>
      <c r="Y474" s="329"/>
      <c r="Z474" s="125"/>
      <c r="AA474" s="329"/>
      <c r="AB474" s="125"/>
      <c r="AC474" s="126"/>
      <c r="AD474" s="125"/>
      <c r="AE474" s="125"/>
      <c r="AF474" s="125"/>
      <c r="AG474" s="125"/>
      <c r="AH474" s="125"/>
      <c r="AI474" s="125"/>
      <c r="AJ474" s="125"/>
    </row>
    <row r="475" spans="1:36" ht="12.75" customHeight="1">
      <c r="A475" s="36"/>
      <c r="B475" s="331"/>
      <c r="C475" s="36" t="s">
        <v>1435</v>
      </c>
      <c r="D475" s="337"/>
      <c r="E475" s="340"/>
      <c r="F475" s="95"/>
      <c r="G475" s="340"/>
      <c r="H475" s="340"/>
      <c r="I475" s="340"/>
      <c r="J475" s="340"/>
      <c r="K475" s="340"/>
      <c r="L475" s="340"/>
      <c r="M475" s="340"/>
      <c r="N475" s="340"/>
      <c r="O475" s="340"/>
      <c r="P475" s="340"/>
      <c r="Q475" s="95"/>
      <c r="R475" s="310"/>
      <c r="S475" s="125"/>
      <c r="T475" s="125"/>
      <c r="U475" s="125"/>
      <c r="V475" s="125"/>
      <c r="W475" s="329"/>
      <c r="X475" s="125"/>
      <c r="Y475" s="329"/>
      <c r="Z475" s="125"/>
      <c r="AA475" s="329"/>
      <c r="AB475" s="125"/>
      <c r="AC475" s="126"/>
      <c r="AD475" s="125"/>
      <c r="AE475" s="125"/>
      <c r="AF475" s="125"/>
      <c r="AG475" s="125"/>
      <c r="AH475" s="125"/>
      <c r="AI475" s="125"/>
      <c r="AJ475" s="125"/>
    </row>
    <row r="476" spans="1:36" ht="12.75" customHeight="1">
      <c r="A476" s="222"/>
      <c r="B476" s="350"/>
      <c r="C476" s="222"/>
      <c r="D476" s="343"/>
      <c r="E476" s="344"/>
      <c r="F476" s="171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171"/>
      <c r="R476" s="306"/>
      <c r="S476" s="125"/>
      <c r="T476" s="125"/>
      <c r="U476" s="125"/>
      <c r="V476" s="125"/>
      <c r="W476" s="329"/>
      <c r="X476" s="125"/>
      <c r="Y476" s="329"/>
      <c r="Z476" s="125"/>
      <c r="AA476" s="329"/>
      <c r="AB476" s="125"/>
      <c r="AC476" s="126"/>
      <c r="AD476" s="125"/>
      <c r="AE476" s="125"/>
      <c r="AF476" s="125"/>
      <c r="AG476" s="125"/>
      <c r="AH476" s="125"/>
      <c r="AI476" s="125"/>
      <c r="AJ476" s="125"/>
    </row>
    <row r="477" spans="1:36" ht="12.75" customHeight="1">
      <c r="A477" s="351" t="s">
        <v>414</v>
      </c>
      <c r="B477" s="352">
        <v>1055</v>
      </c>
      <c r="C477" s="285" t="s">
        <v>415</v>
      </c>
      <c r="D477" s="333">
        <v>120</v>
      </c>
      <c r="E477" s="232">
        <v>22050</v>
      </c>
      <c r="F477" s="216">
        <v>18200</v>
      </c>
      <c r="G477" s="232">
        <v>20409.52</v>
      </c>
      <c r="H477" s="368">
        <v>20295.240000000002</v>
      </c>
      <c r="I477" s="339">
        <v>19819.05</v>
      </c>
      <c r="J477" s="339">
        <v>20171.43</v>
      </c>
      <c r="K477" s="339">
        <v>20752.38</v>
      </c>
      <c r="L477" s="339"/>
      <c r="M477" s="370"/>
      <c r="N477" s="232"/>
      <c r="O477" s="232"/>
      <c r="P477" s="232"/>
      <c r="Q477" s="280">
        <f>SUM(E477:P477)</f>
        <v>141697.62</v>
      </c>
      <c r="R477" s="460">
        <f>AVERAGE(E477:P477)</f>
        <v>20242.517142857101</v>
      </c>
      <c r="S477" s="309">
        <f>+R477</f>
        <v>20242.517142857101</v>
      </c>
      <c r="T477" s="125"/>
      <c r="U477" s="125"/>
      <c r="V477" s="125"/>
      <c r="W477" s="329"/>
      <c r="X477" s="125"/>
      <c r="Y477" s="329"/>
      <c r="Z477" s="125"/>
      <c r="AA477" s="329"/>
      <c r="AB477" s="125"/>
      <c r="AC477" s="475">
        <f>SUM(E477:K477)</f>
        <v>141697.62</v>
      </c>
      <c r="AD477" s="125"/>
      <c r="AE477" s="125"/>
      <c r="AF477" s="125"/>
      <c r="AG477" s="125"/>
      <c r="AH477" s="125"/>
      <c r="AI477" s="125"/>
      <c r="AJ477" s="125"/>
    </row>
    <row r="478" spans="1:36" ht="12.75" customHeight="1">
      <c r="A478" s="330"/>
      <c r="B478" s="337"/>
      <c r="C478" s="33" t="s">
        <v>1436</v>
      </c>
      <c r="D478" s="2"/>
      <c r="E478" s="348" t="s">
        <v>372</v>
      </c>
      <c r="F478" s="233" t="s">
        <v>372</v>
      </c>
      <c r="G478" s="348" t="s">
        <v>372</v>
      </c>
      <c r="H478" s="369" t="s">
        <v>372</v>
      </c>
      <c r="I478" s="349" t="s">
        <v>372</v>
      </c>
      <c r="J478" s="349" t="s">
        <v>372</v>
      </c>
      <c r="K478" s="349" t="s">
        <v>372</v>
      </c>
      <c r="L478" s="349"/>
      <c r="M478" s="391"/>
      <c r="N478" s="348"/>
      <c r="O478" s="348"/>
      <c r="P478" s="276"/>
      <c r="Q478" s="148">
        <f>SUM(E478:P478)</f>
        <v>0</v>
      </c>
      <c r="R478" s="310">
        <f>Q478/12</f>
        <v>0</v>
      </c>
      <c r="S478" s="125"/>
      <c r="T478" s="309">
        <f>+R478</f>
        <v>0</v>
      </c>
      <c r="U478" s="125"/>
      <c r="V478" s="329" t="s">
        <v>372</v>
      </c>
      <c r="W478" s="329" t="s">
        <v>372</v>
      </c>
      <c r="X478" s="329" t="s">
        <v>372</v>
      </c>
      <c r="Y478" s="329" t="s">
        <v>372</v>
      </c>
      <c r="Z478" s="329" t="s">
        <v>372</v>
      </c>
      <c r="AA478" s="329" t="s">
        <v>372</v>
      </c>
      <c r="AB478" s="125"/>
      <c r="AC478" s="475">
        <f>SUM(E478:K478)</f>
        <v>0</v>
      </c>
      <c r="AD478" s="125"/>
      <c r="AE478" s="125"/>
      <c r="AF478" s="125"/>
      <c r="AG478" s="125"/>
      <c r="AH478" s="125"/>
      <c r="AI478" s="125"/>
      <c r="AJ478" s="125"/>
    </row>
    <row r="479" spans="1:36" ht="12.75" customHeight="1">
      <c r="A479" s="36"/>
      <c r="B479" s="331"/>
      <c r="C479" s="36" t="s">
        <v>1082</v>
      </c>
      <c r="D479" s="2"/>
      <c r="E479" s="118">
        <f t="shared" ref="E479:Q479" si="58">E477/$D$477</f>
        <v>183.75</v>
      </c>
      <c r="F479" s="214">
        <f t="shared" si="58"/>
        <v>151.666666666667</v>
      </c>
      <c r="G479" s="214">
        <f t="shared" si="58"/>
        <v>170.07933333333301</v>
      </c>
      <c r="H479" s="401">
        <f t="shared" si="58"/>
        <v>169.12700000000001</v>
      </c>
      <c r="I479" s="49">
        <f t="shared" si="58"/>
        <v>165.15875</v>
      </c>
      <c r="J479" s="49">
        <f t="shared" si="58"/>
        <v>168.09524999999999</v>
      </c>
      <c r="K479" s="49">
        <f t="shared" si="58"/>
        <v>172.9365</v>
      </c>
      <c r="L479" s="49">
        <f t="shared" si="58"/>
        <v>0</v>
      </c>
      <c r="M479" s="109">
        <f t="shared" si="58"/>
        <v>0</v>
      </c>
      <c r="N479" s="110">
        <f t="shared" si="58"/>
        <v>0</v>
      </c>
      <c r="O479" s="110">
        <f t="shared" si="58"/>
        <v>0</v>
      </c>
      <c r="P479" s="118">
        <f t="shared" si="58"/>
        <v>0</v>
      </c>
      <c r="Q479" s="179">
        <f t="shared" si="58"/>
        <v>1180.8135</v>
      </c>
      <c r="R479" s="308">
        <f>+R477/D477</f>
        <v>168.687642857143</v>
      </c>
      <c r="S479" s="125"/>
      <c r="T479" s="125"/>
      <c r="U479" s="221">
        <f>+Q479</f>
        <v>1180.8135</v>
      </c>
      <c r="V479" s="125"/>
      <c r="W479" s="329"/>
      <c r="X479" s="125"/>
      <c r="Y479" s="329"/>
      <c r="Z479" s="125"/>
      <c r="AA479" s="329"/>
      <c r="AB479" s="125"/>
      <c r="AC479" s="475">
        <f>SUM(E479:K479)</f>
        <v>1180.8135</v>
      </c>
      <c r="AD479" s="125"/>
      <c r="AE479" s="125"/>
      <c r="AF479" s="125"/>
      <c r="AG479" s="125"/>
      <c r="AH479" s="125"/>
      <c r="AI479" s="125"/>
      <c r="AJ479" s="125"/>
    </row>
    <row r="480" spans="1:36" ht="12.75" customHeight="1">
      <c r="A480" s="36"/>
      <c r="B480" s="331"/>
      <c r="C480" s="36" t="s">
        <v>1130</v>
      </c>
      <c r="D480" s="337"/>
      <c r="E480" s="339"/>
      <c r="F480" s="243"/>
      <c r="G480" s="339"/>
      <c r="H480" s="340"/>
      <c r="I480" s="340"/>
      <c r="J480" s="340"/>
      <c r="K480" s="340"/>
      <c r="L480" s="340"/>
      <c r="M480" s="340"/>
      <c r="N480" s="339"/>
      <c r="O480" s="339"/>
      <c r="P480" s="339"/>
      <c r="Q480" s="95"/>
      <c r="R480" s="310"/>
      <c r="S480" s="125"/>
      <c r="T480" s="125"/>
      <c r="U480" s="125"/>
      <c r="V480" s="125"/>
      <c r="W480" s="329"/>
      <c r="X480" s="125"/>
      <c r="Y480" s="329"/>
      <c r="Z480" s="125"/>
      <c r="AA480" s="329"/>
      <c r="AB480" s="125"/>
      <c r="AC480" s="126"/>
      <c r="AD480" s="125"/>
      <c r="AE480" s="125"/>
      <c r="AF480" s="125"/>
      <c r="AG480" s="125"/>
      <c r="AH480" s="125"/>
      <c r="AI480" s="125"/>
      <c r="AJ480" s="125"/>
    </row>
    <row r="481" spans="1:36" ht="12.75" customHeight="1">
      <c r="A481" s="36"/>
      <c r="B481" s="331"/>
      <c r="C481" s="36" t="s">
        <v>1437</v>
      </c>
      <c r="D481" s="337"/>
      <c r="E481" s="340"/>
      <c r="F481" s="95"/>
      <c r="G481" s="340"/>
      <c r="H481" s="340"/>
      <c r="I481" s="340"/>
      <c r="J481" s="340"/>
      <c r="K481" s="340"/>
      <c r="L481" s="340"/>
      <c r="M481" s="340"/>
      <c r="N481" s="340"/>
      <c r="O481" s="340"/>
      <c r="P481" s="340"/>
      <c r="Q481" s="95"/>
      <c r="R481" s="310"/>
      <c r="S481" s="125"/>
      <c r="T481" s="125"/>
      <c r="U481" s="125"/>
      <c r="V481" s="125"/>
      <c r="W481" s="329"/>
      <c r="X481" s="125"/>
      <c r="Y481" s="329"/>
      <c r="Z481" s="125"/>
      <c r="AA481" s="329"/>
      <c r="AB481" s="125"/>
      <c r="AC481" s="126"/>
      <c r="AD481" s="125"/>
      <c r="AE481" s="125"/>
      <c r="AF481" s="125"/>
      <c r="AG481" s="125"/>
      <c r="AH481" s="125"/>
      <c r="AI481" s="125"/>
      <c r="AJ481" s="125"/>
    </row>
    <row r="482" spans="1:36" ht="51.75" customHeight="1">
      <c r="A482" s="222"/>
      <c r="B482" s="350"/>
      <c r="C482" s="67" t="s">
        <v>1438</v>
      </c>
      <c r="D482" s="343"/>
      <c r="E482" s="344"/>
      <c r="F482" s="171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171"/>
      <c r="R482" s="306"/>
      <c r="S482" s="125"/>
      <c r="T482" s="125"/>
      <c r="U482" s="125"/>
      <c r="V482" s="125"/>
      <c r="W482" s="329"/>
      <c r="X482" s="125"/>
      <c r="Y482" s="329"/>
      <c r="Z482" s="125"/>
      <c r="AA482" s="329"/>
      <c r="AB482" s="125"/>
      <c r="AC482" s="126"/>
      <c r="AD482" s="125"/>
      <c r="AE482" s="125"/>
      <c r="AF482" s="125"/>
      <c r="AG482" s="125"/>
      <c r="AH482" s="125"/>
      <c r="AI482" s="125"/>
      <c r="AJ482" s="125"/>
    </row>
    <row r="483" spans="1:36" ht="12.75" customHeight="1">
      <c r="A483" s="351" t="s">
        <v>573</v>
      </c>
      <c r="B483" s="352">
        <v>1059</v>
      </c>
      <c r="C483" s="285" t="s">
        <v>1439</v>
      </c>
      <c r="D483" s="333">
        <v>888</v>
      </c>
      <c r="E483" s="232">
        <v>23510</v>
      </c>
      <c r="F483" s="216">
        <v>24916</v>
      </c>
      <c r="G483" s="232">
        <v>25488</v>
      </c>
      <c r="H483" s="232">
        <v>24321</v>
      </c>
      <c r="I483" s="368">
        <v>20905</v>
      </c>
      <c r="J483" s="339">
        <v>19493</v>
      </c>
      <c r="K483" s="339"/>
      <c r="L483" s="339"/>
      <c r="M483" s="339"/>
      <c r="N483" s="339"/>
      <c r="O483" s="339"/>
      <c r="P483" s="339"/>
      <c r="Q483" s="148">
        <f>SUM(E483:P483)</f>
        <v>138633</v>
      </c>
      <c r="R483" s="460">
        <f>AVERAGE(E483:P483)</f>
        <v>23105.5</v>
      </c>
      <c r="S483" s="309">
        <f>+R483</f>
        <v>23105.5</v>
      </c>
      <c r="T483" s="125"/>
      <c r="U483" s="125"/>
      <c r="V483" s="125"/>
      <c r="W483" s="329"/>
      <c r="X483" s="125"/>
      <c r="Y483" s="329"/>
      <c r="Z483" s="125"/>
      <c r="AA483" s="329"/>
      <c r="AB483" s="125"/>
      <c r="AC483" s="126"/>
      <c r="AD483" s="125"/>
      <c r="AE483" s="125"/>
      <c r="AF483" s="125"/>
      <c r="AG483" s="125"/>
      <c r="AH483" s="125"/>
      <c r="AI483" s="125"/>
      <c r="AJ483" s="125"/>
    </row>
    <row r="484" spans="1:36" ht="12.75" customHeight="1">
      <c r="A484" s="330"/>
      <c r="B484" s="337"/>
      <c r="C484" s="36" t="s">
        <v>1440</v>
      </c>
      <c r="D484" s="2"/>
      <c r="E484" s="348" t="s">
        <v>372</v>
      </c>
      <c r="F484" s="233" t="s">
        <v>372</v>
      </c>
      <c r="G484" s="348" t="s">
        <v>372</v>
      </c>
      <c r="H484" s="348" t="s">
        <v>372</v>
      </c>
      <c r="I484" s="369" t="s">
        <v>372</v>
      </c>
      <c r="J484" s="349" t="s">
        <v>372</v>
      </c>
      <c r="K484" s="349"/>
      <c r="L484" s="349"/>
      <c r="M484" s="349"/>
      <c r="N484" s="349"/>
      <c r="O484" s="340"/>
      <c r="P484" s="340"/>
      <c r="Q484" s="148">
        <f>SUM(E484:P484)</f>
        <v>0</v>
      </c>
      <c r="R484" s="310">
        <f>Q484/12</f>
        <v>0</v>
      </c>
      <c r="S484" s="125"/>
      <c r="T484" s="309">
        <f>+R484</f>
        <v>0</v>
      </c>
      <c r="U484" s="221">
        <f>+Q484</f>
        <v>0</v>
      </c>
      <c r="V484" s="329" t="s">
        <v>372</v>
      </c>
      <c r="W484" s="329" t="s">
        <v>372</v>
      </c>
      <c r="X484" s="329" t="s">
        <v>372</v>
      </c>
      <c r="Y484" s="329" t="s">
        <v>372</v>
      </c>
      <c r="Z484" s="329" t="s">
        <v>372</v>
      </c>
      <c r="AA484" s="329" t="s">
        <v>372</v>
      </c>
      <c r="AB484" s="125"/>
      <c r="AC484" s="126"/>
      <c r="AD484" s="125"/>
      <c r="AE484" s="125"/>
      <c r="AF484" s="125"/>
      <c r="AG484" s="125"/>
      <c r="AH484" s="125"/>
      <c r="AI484" s="125"/>
      <c r="AJ484" s="125"/>
    </row>
    <row r="485" spans="1:36" ht="12.75" customHeight="1">
      <c r="A485" s="36"/>
      <c r="B485" s="331"/>
      <c r="C485" s="36" t="s">
        <v>720</v>
      </c>
      <c r="D485" s="2"/>
      <c r="E485" s="118">
        <f t="shared" ref="E485:P485" si="59">E483/$D$483</f>
        <v>26.475225225225198</v>
      </c>
      <c r="F485" s="118">
        <f t="shared" si="59"/>
        <v>28.058558558558602</v>
      </c>
      <c r="G485" s="118">
        <f t="shared" si="59"/>
        <v>28.702702702702702</v>
      </c>
      <c r="H485" s="118">
        <f t="shared" si="59"/>
        <v>27.388513513513502</v>
      </c>
      <c r="I485" s="401">
        <f t="shared" si="59"/>
        <v>23.5416666666667</v>
      </c>
      <c r="J485" s="49">
        <f t="shared" si="59"/>
        <v>21.951576576576599</v>
      </c>
      <c r="K485" s="49">
        <f t="shared" si="59"/>
        <v>0</v>
      </c>
      <c r="L485" s="49">
        <f t="shared" si="59"/>
        <v>0</v>
      </c>
      <c r="M485" s="49">
        <f t="shared" si="59"/>
        <v>0</v>
      </c>
      <c r="N485" s="49">
        <f t="shared" si="59"/>
        <v>0</v>
      </c>
      <c r="O485" s="49">
        <f t="shared" si="59"/>
        <v>0</v>
      </c>
      <c r="P485" s="49">
        <f t="shared" si="59"/>
        <v>0</v>
      </c>
      <c r="Q485" s="179">
        <f>Q483/$D$477</f>
        <v>1155.2750000000001</v>
      </c>
      <c r="R485" s="308">
        <f>+R483/D483</f>
        <v>26.019707207207201</v>
      </c>
      <c r="S485" s="125"/>
      <c r="T485" s="125"/>
      <c r="U485" s="125"/>
      <c r="V485" s="125"/>
      <c r="W485" s="329"/>
      <c r="X485" s="125"/>
      <c r="Y485" s="329"/>
      <c r="Z485" s="125"/>
      <c r="AA485" s="329"/>
      <c r="AB485" s="125"/>
      <c r="AC485" s="126"/>
      <c r="AD485" s="125"/>
      <c r="AE485" s="125"/>
      <c r="AF485" s="125"/>
      <c r="AG485" s="125"/>
      <c r="AH485" s="125"/>
      <c r="AI485" s="125"/>
      <c r="AJ485" s="125"/>
    </row>
    <row r="486" spans="1:36" ht="12.75" customHeight="1">
      <c r="A486" s="36"/>
      <c r="B486" s="331"/>
      <c r="C486" s="36" t="s">
        <v>1441</v>
      </c>
      <c r="D486" s="2"/>
      <c r="E486" s="339"/>
      <c r="F486" s="243"/>
      <c r="G486" s="339"/>
      <c r="H486" s="339"/>
      <c r="I486" s="340"/>
      <c r="J486" s="340"/>
      <c r="K486" s="340"/>
      <c r="L486" s="340"/>
      <c r="M486" s="340"/>
      <c r="N486" s="340"/>
      <c r="O486" s="340"/>
      <c r="P486" s="340"/>
      <c r="Q486" s="95"/>
      <c r="R486" s="310"/>
      <c r="S486" s="125"/>
      <c r="T486" s="125"/>
      <c r="U486" s="125"/>
      <c r="V486" s="125"/>
      <c r="W486" s="329"/>
      <c r="X486" s="125"/>
      <c r="Y486" s="329"/>
      <c r="Z486" s="125"/>
      <c r="AA486" s="329"/>
      <c r="AB486" s="125"/>
      <c r="AC486" s="126"/>
      <c r="AD486" s="125"/>
      <c r="AE486" s="125"/>
      <c r="AF486" s="125"/>
      <c r="AG486" s="125"/>
      <c r="AH486" s="125"/>
      <c r="AI486" s="125"/>
      <c r="AJ486" s="125"/>
    </row>
    <row r="487" spans="1:36" ht="12.75" customHeight="1">
      <c r="A487" s="36"/>
      <c r="B487" s="331"/>
      <c r="C487" s="36" t="s">
        <v>1442</v>
      </c>
      <c r="D487" s="2"/>
      <c r="E487" s="340"/>
      <c r="F487" s="95"/>
      <c r="G487" s="340"/>
      <c r="H487" s="340"/>
      <c r="I487" s="340"/>
      <c r="J487" s="340"/>
      <c r="K487" s="340"/>
      <c r="L487" s="340"/>
      <c r="M487" s="340"/>
      <c r="N487" s="340"/>
      <c r="O487" s="340"/>
      <c r="P487" s="340"/>
      <c r="Q487" s="95"/>
      <c r="R487" s="310"/>
      <c r="S487" s="125"/>
      <c r="T487" s="125"/>
      <c r="U487" s="125"/>
      <c r="V487" s="125"/>
      <c r="W487" s="329"/>
      <c r="X487" s="125"/>
      <c r="Y487" s="329"/>
      <c r="Z487" s="125"/>
      <c r="AA487" s="329"/>
      <c r="AB487" s="125"/>
      <c r="AC487" s="126"/>
      <c r="AD487" s="125"/>
      <c r="AE487" s="125"/>
      <c r="AF487" s="125"/>
      <c r="AG487" s="125"/>
      <c r="AH487" s="125"/>
      <c r="AI487" s="125"/>
      <c r="AJ487" s="125"/>
    </row>
    <row r="488" spans="1:36" ht="12.75" customHeight="1">
      <c r="A488" s="222"/>
      <c r="B488" s="350"/>
      <c r="C488" s="222"/>
      <c r="D488" s="356"/>
      <c r="E488" s="344"/>
      <c r="F488" s="171"/>
      <c r="G488" s="344"/>
      <c r="H488" s="344"/>
      <c r="I488" s="344"/>
      <c r="J488" s="344"/>
      <c r="K488" s="344"/>
      <c r="L488" s="344"/>
      <c r="M488" s="344"/>
      <c r="N488" s="344"/>
      <c r="O488" s="344"/>
      <c r="P488" s="344"/>
      <c r="Q488" s="171"/>
      <c r="R488" s="306"/>
      <c r="S488" s="125"/>
      <c r="T488" s="125"/>
      <c r="U488" s="125"/>
      <c r="V488" s="125"/>
      <c r="W488" s="329"/>
      <c r="X488" s="125"/>
      <c r="Y488" s="329"/>
      <c r="Z488" s="125"/>
      <c r="AA488" s="329"/>
      <c r="AB488" s="125"/>
      <c r="AC488" s="126"/>
      <c r="AD488" s="125"/>
      <c r="AE488" s="125"/>
      <c r="AF488" s="125"/>
      <c r="AG488" s="125"/>
      <c r="AH488" s="125"/>
      <c r="AI488" s="125"/>
      <c r="AJ488" s="125"/>
    </row>
    <row r="489" spans="1:36" ht="12.75" customHeight="1">
      <c r="A489" s="351" t="s">
        <v>1443</v>
      </c>
      <c r="B489" s="352">
        <v>1049</v>
      </c>
      <c r="C489" s="285" t="s">
        <v>1444</v>
      </c>
      <c r="D489" s="333">
        <v>591</v>
      </c>
      <c r="E489" s="232">
        <v>30305.5</v>
      </c>
      <c r="F489" s="216">
        <v>31367.200000000001</v>
      </c>
      <c r="G489" s="232">
        <v>37648.050000000003</v>
      </c>
      <c r="H489" s="232">
        <v>28491.45</v>
      </c>
      <c r="I489" s="232">
        <v>27563.65</v>
      </c>
      <c r="J489" s="232">
        <v>29511</v>
      </c>
      <c r="K489" s="368">
        <v>27055.75</v>
      </c>
      <c r="L489" s="339"/>
      <c r="M489" s="339"/>
      <c r="N489" s="339"/>
      <c r="O489" s="339"/>
      <c r="P489" s="339"/>
      <c r="Q489" s="148">
        <f>SUM(E489:P489)</f>
        <v>211942.6</v>
      </c>
      <c r="R489" s="460">
        <f>AVERAGE(E489:P489)</f>
        <v>30277.5142857143</v>
      </c>
      <c r="S489" s="309">
        <f>+R489</f>
        <v>30277.5142857143</v>
      </c>
      <c r="T489" s="125"/>
      <c r="U489" s="125"/>
      <c r="V489" s="125"/>
      <c r="W489" s="329"/>
      <c r="X489" s="125"/>
      <c r="Y489" s="329"/>
      <c r="Z489" s="125"/>
      <c r="AA489" s="329"/>
      <c r="AB489" s="125"/>
      <c r="AC489" s="126"/>
      <c r="AD489" s="125"/>
      <c r="AE489" s="125"/>
      <c r="AF489" s="125"/>
      <c r="AG489" s="125"/>
      <c r="AH489" s="125"/>
      <c r="AI489" s="125"/>
      <c r="AJ489" s="125"/>
    </row>
    <row r="490" spans="1:36" ht="12.75" customHeight="1">
      <c r="A490" s="330"/>
      <c r="B490" s="337"/>
      <c r="C490" s="36" t="s">
        <v>1445</v>
      </c>
      <c r="D490" s="2"/>
      <c r="E490" s="276">
        <v>113.33</v>
      </c>
      <c r="F490" s="406">
        <v>272.58</v>
      </c>
      <c r="G490" s="276">
        <v>1214.71</v>
      </c>
      <c r="H490" s="348" t="s">
        <v>372</v>
      </c>
      <c r="I490" s="348" t="s">
        <v>372</v>
      </c>
      <c r="J490" s="348" t="s">
        <v>372</v>
      </c>
      <c r="K490" s="369" t="s">
        <v>372</v>
      </c>
      <c r="L490" s="340"/>
      <c r="M490" s="349"/>
      <c r="N490" s="340"/>
      <c r="O490" s="340"/>
      <c r="P490" s="340"/>
      <c r="Q490" s="148">
        <f>SUM(E490:P490)</f>
        <v>1600.62</v>
      </c>
      <c r="R490" s="310">
        <f>Q490/12</f>
        <v>133.38499999999999</v>
      </c>
      <c r="S490" s="125"/>
      <c r="T490" s="309">
        <f>+R490</f>
        <v>133.38499999999999</v>
      </c>
      <c r="U490" s="125"/>
      <c r="V490" s="168">
        <f>E490</f>
        <v>113.33</v>
      </c>
      <c r="W490" s="329">
        <f>F490</f>
        <v>272.58</v>
      </c>
      <c r="X490" s="168">
        <f>G490</f>
        <v>1214.71</v>
      </c>
      <c r="Y490" s="329" t="s">
        <v>372</v>
      </c>
      <c r="Z490" s="329" t="s">
        <v>372</v>
      </c>
      <c r="AA490" s="329" t="s">
        <v>372</v>
      </c>
      <c r="AB490" s="125"/>
      <c r="AC490" s="126"/>
      <c r="AD490" s="125"/>
      <c r="AE490" s="125"/>
      <c r="AF490" s="125"/>
      <c r="AG490" s="125"/>
      <c r="AH490" s="125"/>
      <c r="AI490" s="125"/>
      <c r="AJ490" s="125"/>
    </row>
    <row r="491" spans="1:36" ht="12.75" customHeight="1">
      <c r="A491" s="36"/>
      <c r="B491" s="331"/>
      <c r="C491" s="36" t="s">
        <v>678</v>
      </c>
      <c r="D491" s="2"/>
      <c r="E491" s="118">
        <f t="shared" ref="E491:Q491" si="60">E489/$D$489</f>
        <v>51.278341793570199</v>
      </c>
      <c r="F491" s="118">
        <f t="shared" si="60"/>
        <v>53.074788494077801</v>
      </c>
      <c r="G491" s="118">
        <f t="shared" si="60"/>
        <v>63.702284263959399</v>
      </c>
      <c r="H491" s="118">
        <f t="shared" si="60"/>
        <v>48.208883248730999</v>
      </c>
      <c r="I491" s="118">
        <f t="shared" si="60"/>
        <v>46.639001692047401</v>
      </c>
      <c r="J491" s="118">
        <f t="shared" si="60"/>
        <v>49.934010152284301</v>
      </c>
      <c r="K491" s="401">
        <f t="shared" si="60"/>
        <v>45.779610829103198</v>
      </c>
      <c r="L491" s="49">
        <f t="shared" si="60"/>
        <v>0</v>
      </c>
      <c r="M491" s="49">
        <f t="shared" si="60"/>
        <v>0</v>
      </c>
      <c r="N491" s="49">
        <f t="shared" si="60"/>
        <v>0</v>
      </c>
      <c r="O491" s="49">
        <f t="shared" si="60"/>
        <v>0</v>
      </c>
      <c r="P491" s="49">
        <f t="shared" si="60"/>
        <v>0</v>
      </c>
      <c r="Q491" s="179">
        <f t="shared" si="60"/>
        <v>358.61692047377301</v>
      </c>
      <c r="R491" s="308">
        <f>+R489/D489</f>
        <v>51.2309886391105</v>
      </c>
      <c r="S491" s="125"/>
      <c r="T491" s="125"/>
      <c r="U491" s="221">
        <f>+Q491</f>
        <v>358.61692047377301</v>
      </c>
      <c r="V491" s="125"/>
      <c r="W491" s="329"/>
      <c r="X491" s="125"/>
      <c r="Y491" s="329"/>
      <c r="Z491" s="125"/>
      <c r="AA491" s="329"/>
      <c r="AB491" s="125"/>
      <c r="AC491" s="126"/>
      <c r="AD491" s="125"/>
      <c r="AE491" s="125"/>
      <c r="AF491" s="125"/>
      <c r="AG491" s="125"/>
      <c r="AH491" s="125"/>
      <c r="AI491" s="125"/>
      <c r="AJ491" s="125"/>
    </row>
    <row r="492" spans="1:36" ht="12.75" customHeight="1">
      <c r="A492" s="36"/>
      <c r="B492" s="331"/>
      <c r="C492" s="36" t="s">
        <v>1446</v>
      </c>
      <c r="D492" s="337"/>
      <c r="E492" s="338" t="s">
        <v>1715</v>
      </c>
      <c r="F492" s="129" t="s">
        <v>1716</v>
      </c>
      <c r="G492" s="338" t="s">
        <v>1717</v>
      </c>
      <c r="H492" s="339"/>
      <c r="I492" s="339"/>
      <c r="J492" s="339"/>
      <c r="K492" s="340"/>
      <c r="L492" s="349"/>
      <c r="M492" s="340"/>
      <c r="N492" s="349"/>
      <c r="O492" s="340"/>
      <c r="P492" s="340"/>
      <c r="Q492" s="95"/>
      <c r="R492" s="310"/>
      <c r="S492" s="125"/>
      <c r="T492" s="125"/>
      <c r="U492" s="125"/>
      <c r="V492" s="125"/>
      <c r="W492" s="329"/>
      <c r="X492" s="125"/>
      <c r="Y492" s="329"/>
      <c r="Z492" s="125"/>
      <c r="AA492" s="329"/>
      <c r="AB492" s="125"/>
      <c r="AC492" s="126"/>
      <c r="AD492" s="125"/>
      <c r="AE492" s="125"/>
      <c r="AF492" s="125"/>
      <c r="AG492" s="125"/>
      <c r="AH492" s="125"/>
      <c r="AI492" s="125"/>
      <c r="AJ492" s="125"/>
    </row>
    <row r="493" spans="1:36" ht="12.75" customHeight="1">
      <c r="A493" s="36"/>
      <c r="B493" s="331"/>
      <c r="C493" s="36" t="s">
        <v>1451</v>
      </c>
      <c r="D493" s="337"/>
      <c r="E493" s="340"/>
      <c r="F493" s="95"/>
      <c r="G493" s="340"/>
      <c r="H493" s="340"/>
      <c r="I493" s="340"/>
      <c r="J493" s="340"/>
      <c r="K493" s="340"/>
      <c r="L493" s="340"/>
      <c r="M493" s="340"/>
      <c r="N493" s="340"/>
      <c r="O493" s="340"/>
      <c r="P493" s="340"/>
      <c r="Q493" s="95"/>
      <c r="R493" s="310"/>
      <c r="S493" s="125"/>
      <c r="T493" s="125"/>
      <c r="U493" s="125"/>
      <c r="V493" s="125"/>
      <c r="W493" s="329"/>
      <c r="X493" s="125"/>
      <c r="Y493" s="329"/>
      <c r="Z493" s="125"/>
      <c r="AA493" s="329"/>
      <c r="AB493" s="125"/>
      <c r="AC493" s="126"/>
      <c r="AD493" s="125"/>
      <c r="AE493" s="125"/>
      <c r="AF493" s="125"/>
      <c r="AG493" s="125"/>
      <c r="AH493" s="125"/>
      <c r="AI493" s="125"/>
      <c r="AJ493" s="125"/>
    </row>
    <row r="494" spans="1:36" ht="12.75" customHeight="1">
      <c r="A494" s="36"/>
      <c r="B494" s="331"/>
      <c r="C494" s="36" t="s">
        <v>1452</v>
      </c>
      <c r="D494" s="337"/>
      <c r="E494" s="340"/>
      <c r="F494" s="95"/>
      <c r="G494" s="340"/>
      <c r="H494" s="340"/>
      <c r="I494" s="340"/>
      <c r="J494" s="340"/>
      <c r="K494" s="340"/>
      <c r="L494" s="340"/>
      <c r="M494" s="340"/>
      <c r="N494" s="340"/>
      <c r="O494" s="340"/>
      <c r="P494" s="340"/>
      <c r="Q494" s="95"/>
      <c r="R494" s="310"/>
      <c r="S494" s="125"/>
      <c r="T494" s="125"/>
      <c r="U494" s="125"/>
      <c r="V494" s="125"/>
      <c r="W494" s="329"/>
      <c r="X494" s="125"/>
      <c r="Y494" s="329"/>
      <c r="Z494" s="125"/>
      <c r="AA494" s="329"/>
      <c r="AB494" s="125"/>
      <c r="AC494" s="126"/>
      <c r="AD494" s="125"/>
      <c r="AE494" s="125"/>
      <c r="AF494" s="125"/>
      <c r="AG494" s="125"/>
      <c r="AH494" s="125"/>
      <c r="AI494" s="125"/>
      <c r="AJ494" s="125"/>
    </row>
    <row r="495" spans="1:36" ht="12.75" customHeight="1">
      <c r="A495" s="222"/>
      <c r="B495" s="350"/>
      <c r="C495" s="222"/>
      <c r="D495" s="343"/>
      <c r="E495" s="344"/>
      <c r="F495" s="171"/>
      <c r="G495" s="344"/>
      <c r="H495" s="344"/>
      <c r="I495" s="344"/>
      <c r="J495" s="344"/>
      <c r="K495" s="344"/>
      <c r="L495" s="344"/>
      <c r="M495" s="344"/>
      <c r="N495" s="344"/>
      <c r="O495" s="344"/>
      <c r="P495" s="344"/>
      <c r="Q495" s="171"/>
      <c r="R495" s="306"/>
      <c r="S495" s="125"/>
      <c r="T495" s="125"/>
      <c r="U495" s="125"/>
      <c r="V495" s="125"/>
      <c r="W495" s="329"/>
      <c r="X495" s="125"/>
      <c r="Y495" s="329"/>
      <c r="Z495" s="125"/>
      <c r="AA495" s="329"/>
      <c r="AB495" s="125"/>
      <c r="AC495" s="126"/>
      <c r="AD495" s="125"/>
      <c r="AE495" s="125"/>
      <c r="AF495" s="125"/>
      <c r="AG495" s="125"/>
      <c r="AH495" s="125"/>
      <c r="AI495" s="125"/>
      <c r="AJ495" s="125"/>
    </row>
    <row r="496" spans="1:36" ht="12.75" customHeight="1">
      <c r="A496" s="351" t="s">
        <v>579</v>
      </c>
      <c r="B496" s="352">
        <v>1058</v>
      </c>
      <c r="C496" s="285" t="s">
        <v>1453</v>
      </c>
      <c r="D496" s="333">
        <v>458</v>
      </c>
      <c r="E496" s="232">
        <v>8825.2900000000009</v>
      </c>
      <c r="F496" s="216">
        <v>13728.59</v>
      </c>
      <c r="G496" s="232">
        <v>12592.883</v>
      </c>
      <c r="H496" s="232">
        <v>15238.91</v>
      </c>
      <c r="I496" s="232">
        <v>14286.27</v>
      </c>
      <c r="J496" s="368">
        <v>13826.18</v>
      </c>
      <c r="K496" s="339">
        <v>15222.36</v>
      </c>
      <c r="L496" s="339"/>
      <c r="M496" s="339"/>
      <c r="N496" s="339"/>
      <c r="O496" s="339"/>
      <c r="P496" s="339"/>
      <c r="Q496" s="148">
        <f>SUM(E496:P496)</f>
        <v>93720.482999999993</v>
      </c>
      <c r="R496" s="460">
        <f>AVERAGE(E496:P496)</f>
        <v>13388.6404285714</v>
      </c>
      <c r="S496" s="309">
        <f>+R496</f>
        <v>13388.6404285714</v>
      </c>
      <c r="T496" s="125"/>
      <c r="U496" s="125"/>
      <c r="V496" s="125"/>
      <c r="W496" s="329"/>
      <c r="X496" s="125"/>
      <c r="Y496" s="329"/>
      <c r="Z496" s="125"/>
      <c r="AA496" s="329"/>
      <c r="AB496" s="125"/>
      <c r="AC496" s="126"/>
      <c r="AD496" s="125"/>
      <c r="AE496" s="125"/>
      <c r="AF496" s="125"/>
      <c r="AG496" s="125"/>
      <c r="AH496" s="125"/>
      <c r="AI496" s="125"/>
      <c r="AJ496" s="125"/>
    </row>
    <row r="497" spans="1:36" ht="12.75" customHeight="1">
      <c r="A497" s="330"/>
      <c r="B497" s="337"/>
      <c r="C497" s="36" t="s">
        <v>1454</v>
      </c>
      <c r="D497" s="2"/>
      <c r="E497" s="348" t="s">
        <v>372</v>
      </c>
      <c r="F497" s="233" t="s">
        <v>372</v>
      </c>
      <c r="G497" s="348" t="s">
        <v>372</v>
      </c>
      <c r="H497" s="348" t="s">
        <v>372</v>
      </c>
      <c r="I497" s="348" t="s">
        <v>372</v>
      </c>
      <c r="J497" s="369" t="s">
        <v>372</v>
      </c>
      <c r="K497" s="349" t="s">
        <v>372</v>
      </c>
      <c r="L497" s="349"/>
      <c r="M497" s="349"/>
      <c r="N497" s="349"/>
      <c r="O497" s="349"/>
      <c r="P497" s="340"/>
      <c r="Q497" s="148">
        <f>SUM(E497:P497)</f>
        <v>0</v>
      </c>
      <c r="R497" s="310">
        <f>Q497/12</f>
        <v>0</v>
      </c>
      <c r="S497" s="125"/>
      <c r="T497" s="309">
        <f>+R497</f>
        <v>0</v>
      </c>
      <c r="U497" s="125"/>
      <c r="V497" s="329" t="s">
        <v>372</v>
      </c>
      <c r="W497" s="329" t="s">
        <v>372</v>
      </c>
      <c r="X497" s="329" t="s">
        <v>372</v>
      </c>
      <c r="Y497" s="329" t="s">
        <v>372</v>
      </c>
      <c r="Z497" s="329" t="s">
        <v>372</v>
      </c>
      <c r="AA497" s="329" t="s">
        <v>372</v>
      </c>
      <c r="AB497" s="125"/>
      <c r="AC497" s="126"/>
      <c r="AD497" s="125"/>
      <c r="AE497" s="125"/>
      <c r="AF497" s="125"/>
      <c r="AG497" s="125"/>
      <c r="AH497" s="125"/>
      <c r="AI497" s="125"/>
      <c r="AJ497" s="125"/>
    </row>
    <row r="498" spans="1:36" ht="12.75" customHeight="1">
      <c r="A498" s="36"/>
      <c r="B498" s="331"/>
      <c r="C498" s="36" t="s">
        <v>1455</v>
      </c>
      <c r="D498" s="2"/>
      <c r="E498" s="118">
        <f t="shared" ref="E498:Q498" si="61">E496/$D$496</f>
        <v>19.269192139737999</v>
      </c>
      <c r="F498" s="118">
        <f t="shared" si="61"/>
        <v>29.975087336244499</v>
      </c>
      <c r="G498" s="118">
        <f t="shared" si="61"/>
        <v>27.495377729257601</v>
      </c>
      <c r="H498" s="118">
        <f t="shared" si="61"/>
        <v>33.272729257641899</v>
      </c>
      <c r="I498" s="118">
        <f t="shared" si="61"/>
        <v>31.192729257641901</v>
      </c>
      <c r="J498" s="49">
        <f t="shared" si="61"/>
        <v>30.1881659388646</v>
      </c>
      <c r="K498" s="49">
        <f t="shared" si="61"/>
        <v>33.236593886462899</v>
      </c>
      <c r="L498" s="49">
        <f t="shared" si="61"/>
        <v>0</v>
      </c>
      <c r="M498" s="49">
        <f t="shared" si="61"/>
        <v>0</v>
      </c>
      <c r="N498" s="49">
        <f t="shared" si="61"/>
        <v>0</v>
      </c>
      <c r="O498" s="49">
        <f t="shared" si="61"/>
        <v>0</v>
      </c>
      <c r="P498" s="49">
        <f t="shared" si="61"/>
        <v>0</v>
      </c>
      <c r="Q498" s="179">
        <f t="shared" si="61"/>
        <v>204.629875545852</v>
      </c>
      <c r="R498" s="308">
        <f>+R496/D496</f>
        <v>29.232839363693099</v>
      </c>
      <c r="S498" s="125"/>
      <c r="T498" s="125"/>
      <c r="U498" s="221">
        <f>+Q498</f>
        <v>204.629875545852</v>
      </c>
      <c r="V498" s="125"/>
      <c r="W498" s="329"/>
      <c r="X498" s="125"/>
      <c r="Y498" s="329"/>
      <c r="Z498" s="125"/>
      <c r="AA498" s="329"/>
      <c r="AB498" s="125"/>
      <c r="AC498" s="126"/>
      <c r="AD498" s="125"/>
      <c r="AE498" s="125"/>
      <c r="AF498" s="125"/>
      <c r="AG498" s="125"/>
      <c r="AH498" s="125"/>
      <c r="AI498" s="125"/>
      <c r="AJ498" s="125"/>
    </row>
    <row r="499" spans="1:36" ht="12.75" customHeight="1">
      <c r="A499" s="36"/>
      <c r="B499" s="331"/>
      <c r="C499" s="36" t="s">
        <v>1456</v>
      </c>
      <c r="D499" s="337"/>
      <c r="E499" s="339"/>
      <c r="F499" s="243"/>
      <c r="G499" s="339"/>
      <c r="H499" s="339"/>
      <c r="I499" s="339"/>
      <c r="J499" s="340"/>
      <c r="K499" s="340"/>
      <c r="L499" s="340"/>
      <c r="M499" s="340"/>
      <c r="N499" s="340"/>
      <c r="O499" s="340"/>
      <c r="P499" s="340"/>
      <c r="Q499" s="95"/>
      <c r="R499" s="310"/>
      <c r="S499" s="125"/>
      <c r="T499" s="125"/>
      <c r="U499" s="125"/>
      <c r="V499" s="125"/>
      <c r="W499" s="329"/>
      <c r="X499" s="125"/>
      <c r="Y499" s="329"/>
      <c r="Z499" s="125"/>
      <c r="AA499" s="329"/>
      <c r="AB499" s="125"/>
      <c r="AC499" s="126"/>
      <c r="AD499" s="125"/>
      <c r="AE499" s="125"/>
      <c r="AF499" s="125"/>
      <c r="AG499" s="125"/>
      <c r="AH499" s="125"/>
      <c r="AI499" s="125"/>
      <c r="AJ499" s="125"/>
    </row>
    <row r="500" spans="1:36" ht="12.75" customHeight="1">
      <c r="A500" s="36"/>
      <c r="B500" s="331"/>
      <c r="C500" s="36" t="s">
        <v>1457</v>
      </c>
      <c r="D500" s="337"/>
      <c r="E500" s="340"/>
      <c r="F500" s="95"/>
      <c r="G500" s="340"/>
      <c r="H500" s="340"/>
      <c r="I500" s="340"/>
      <c r="J500" s="340"/>
      <c r="K500" s="340"/>
      <c r="L500" s="340"/>
      <c r="M500" s="340"/>
      <c r="N500" s="340"/>
      <c r="O500" s="340"/>
      <c r="P500" s="340"/>
      <c r="Q500" s="95"/>
      <c r="R500" s="310"/>
      <c r="S500" s="125"/>
      <c r="T500" s="125"/>
      <c r="U500" s="125"/>
      <c r="V500" s="125"/>
      <c r="W500" s="329"/>
      <c r="X500" s="125"/>
      <c r="Y500" s="329"/>
      <c r="Z500" s="125"/>
      <c r="AA500" s="329"/>
      <c r="AB500" s="125"/>
      <c r="AC500" s="126"/>
      <c r="AD500" s="125"/>
      <c r="AE500" s="125"/>
      <c r="AF500" s="125"/>
      <c r="AG500" s="125"/>
      <c r="AH500" s="125"/>
      <c r="AI500" s="125"/>
      <c r="AJ500" s="125"/>
    </row>
    <row r="501" spans="1:36" ht="12.75" customHeight="1">
      <c r="A501" s="222"/>
      <c r="B501" s="350"/>
      <c r="C501" s="222"/>
      <c r="D501" s="343"/>
      <c r="E501" s="344"/>
      <c r="F501" s="171"/>
      <c r="G501" s="344"/>
      <c r="H501" s="344"/>
      <c r="I501" s="344"/>
      <c r="J501" s="344"/>
      <c r="K501" s="344"/>
      <c r="L501" s="344"/>
      <c r="M501" s="344"/>
      <c r="N501" s="344"/>
      <c r="O501" s="344"/>
      <c r="P501" s="344"/>
      <c r="Q501" s="171"/>
      <c r="R501" s="306"/>
      <c r="S501" s="125"/>
      <c r="T501" s="125"/>
      <c r="U501" s="125"/>
      <c r="V501" s="125"/>
      <c r="W501" s="329"/>
      <c r="X501" s="125"/>
      <c r="Y501" s="329"/>
      <c r="Z501" s="125"/>
      <c r="AA501" s="329"/>
      <c r="AB501" s="125"/>
      <c r="AC501" s="126"/>
      <c r="AD501" s="125"/>
      <c r="AE501" s="125"/>
      <c r="AF501" s="125"/>
      <c r="AG501" s="125"/>
      <c r="AH501" s="125"/>
      <c r="AI501" s="125"/>
      <c r="AJ501" s="125"/>
    </row>
    <row r="502" spans="1:36" ht="12.75" customHeight="1">
      <c r="A502" s="351" t="s">
        <v>587</v>
      </c>
      <c r="B502" s="352">
        <v>1060</v>
      </c>
      <c r="C502" s="285" t="s">
        <v>588</v>
      </c>
      <c r="D502" s="333">
        <v>1160</v>
      </c>
      <c r="E502" s="232">
        <v>26850</v>
      </c>
      <c r="F502" s="216">
        <v>26365</v>
      </c>
      <c r="G502" s="232">
        <v>32936</v>
      </c>
      <c r="H502" s="232">
        <v>42738</v>
      </c>
      <c r="I502" s="232">
        <v>30152</v>
      </c>
      <c r="J502" s="339">
        <v>26645</v>
      </c>
      <c r="K502" s="339">
        <v>33274</v>
      </c>
      <c r="L502" s="339"/>
      <c r="M502" s="339"/>
      <c r="N502" s="339"/>
      <c r="O502" s="339"/>
      <c r="P502" s="339"/>
      <c r="Q502" s="148">
        <f>SUM(E502:P502)</f>
        <v>218960</v>
      </c>
      <c r="R502" s="460">
        <f>AVERAGE(E502:P502)</f>
        <v>31280</v>
      </c>
      <c r="S502" s="309">
        <f>+R502</f>
        <v>31280</v>
      </c>
      <c r="T502" s="125"/>
      <c r="U502" s="125"/>
      <c r="V502" s="125"/>
      <c r="W502" s="329"/>
      <c r="X502" s="125"/>
      <c r="Y502" s="329"/>
      <c r="Z502" s="125"/>
      <c r="AA502" s="329"/>
      <c r="AB502" s="125"/>
      <c r="AC502" s="126"/>
      <c r="AD502" s="125"/>
      <c r="AE502" s="125"/>
      <c r="AF502" s="125"/>
      <c r="AG502" s="125"/>
      <c r="AH502" s="125"/>
      <c r="AI502" s="125"/>
      <c r="AJ502" s="125"/>
    </row>
    <row r="503" spans="1:36" ht="12.75" customHeight="1">
      <c r="A503" s="330"/>
      <c r="B503" s="337"/>
      <c r="C503" s="36" t="s">
        <v>1458</v>
      </c>
      <c r="D503" s="337"/>
      <c r="E503" s="348" t="s">
        <v>372</v>
      </c>
      <c r="F503" s="233" t="s">
        <v>372</v>
      </c>
      <c r="G503" s="348" t="s">
        <v>372</v>
      </c>
      <c r="H503" s="348" t="s">
        <v>372</v>
      </c>
      <c r="I503" s="348" t="s">
        <v>372</v>
      </c>
      <c r="J503" s="349" t="s">
        <v>372</v>
      </c>
      <c r="K503" s="349" t="s">
        <v>372</v>
      </c>
      <c r="L503" s="349"/>
      <c r="M503" s="349"/>
      <c r="N503" s="349"/>
      <c r="O503" s="340"/>
      <c r="P503" s="340"/>
      <c r="Q503" s="148">
        <f>SUM(E503:P503)</f>
        <v>0</v>
      </c>
      <c r="R503" s="310">
        <f>Q503/12</f>
        <v>0</v>
      </c>
      <c r="S503" s="125"/>
      <c r="T503" s="309">
        <f>+R503</f>
        <v>0</v>
      </c>
      <c r="U503" s="125"/>
      <c r="V503" s="329" t="s">
        <v>372</v>
      </c>
      <c r="W503" s="329" t="s">
        <v>372</v>
      </c>
      <c r="X503" s="329" t="s">
        <v>372</v>
      </c>
      <c r="Y503" s="329" t="s">
        <v>372</v>
      </c>
      <c r="Z503" s="329" t="s">
        <v>372</v>
      </c>
      <c r="AA503" s="329" t="s">
        <v>372</v>
      </c>
      <c r="AB503" s="125"/>
      <c r="AC503" s="126"/>
      <c r="AD503" s="125"/>
      <c r="AE503" s="125"/>
      <c r="AF503" s="125"/>
      <c r="AG503" s="125"/>
      <c r="AH503" s="125"/>
      <c r="AI503" s="125"/>
      <c r="AJ503" s="125"/>
    </row>
    <row r="504" spans="1:36" ht="12.75" customHeight="1">
      <c r="A504" s="36"/>
      <c r="B504" s="331"/>
      <c r="C504" s="36" t="s">
        <v>864</v>
      </c>
      <c r="D504" s="337"/>
      <c r="E504" s="118">
        <f t="shared" ref="E504:P504" si="62">E502/$D502</f>
        <v>23.1465517241379</v>
      </c>
      <c r="F504" s="118">
        <f t="shared" si="62"/>
        <v>22.7284482758621</v>
      </c>
      <c r="G504" s="49">
        <f t="shared" si="62"/>
        <v>28.393103448275902</v>
      </c>
      <c r="H504" s="49">
        <f t="shared" si="62"/>
        <v>36.843103448275897</v>
      </c>
      <c r="I504" s="49">
        <f t="shared" si="62"/>
        <v>25.9931034482759</v>
      </c>
      <c r="J504" s="49">
        <f t="shared" si="62"/>
        <v>22.9698275862069</v>
      </c>
      <c r="K504" s="49">
        <f t="shared" si="62"/>
        <v>28.6844827586207</v>
      </c>
      <c r="L504" s="49">
        <f t="shared" si="62"/>
        <v>0</v>
      </c>
      <c r="M504" s="49">
        <f t="shared" si="62"/>
        <v>0</v>
      </c>
      <c r="N504" s="49">
        <f t="shared" si="62"/>
        <v>0</v>
      </c>
      <c r="O504" s="49">
        <f t="shared" si="62"/>
        <v>0</v>
      </c>
      <c r="P504" s="49">
        <f t="shared" si="62"/>
        <v>0</v>
      </c>
      <c r="Q504" s="179">
        <f>Q502/$D$502</f>
        <v>188.758620689655</v>
      </c>
      <c r="R504" s="308">
        <f>+R502/D502</f>
        <v>26.965517241379299</v>
      </c>
      <c r="S504" s="125"/>
      <c r="T504" s="125"/>
      <c r="U504" s="221">
        <f>+Q504</f>
        <v>188.758620689655</v>
      </c>
      <c r="V504" s="125"/>
      <c r="W504" s="329"/>
      <c r="X504" s="125"/>
      <c r="Y504" s="329"/>
      <c r="Z504" s="125"/>
      <c r="AA504" s="329"/>
      <c r="AB504" s="125"/>
      <c r="AC504" s="126"/>
      <c r="AD504" s="125"/>
      <c r="AE504" s="125"/>
      <c r="AF504" s="125"/>
      <c r="AG504" s="125"/>
      <c r="AH504" s="125"/>
      <c r="AI504" s="125"/>
      <c r="AJ504" s="125"/>
    </row>
    <row r="505" spans="1:36" ht="12.75" customHeight="1">
      <c r="A505" s="36"/>
      <c r="B505" s="331"/>
      <c r="C505" s="36" t="s">
        <v>1459</v>
      </c>
      <c r="D505" s="337"/>
      <c r="E505" s="339"/>
      <c r="F505" s="243"/>
      <c r="G505" s="340"/>
      <c r="H505" s="340"/>
      <c r="I505" s="340"/>
      <c r="J505" s="340"/>
      <c r="K505" s="340"/>
      <c r="L505" s="340"/>
      <c r="M505" s="340"/>
      <c r="N505" s="340"/>
      <c r="O505" s="340"/>
      <c r="P505" s="340"/>
      <c r="Q505" s="95"/>
      <c r="R505" s="310"/>
      <c r="S505" s="125"/>
      <c r="T505" s="125"/>
      <c r="U505" s="125"/>
      <c r="V505" s="125"/>
      <c r="W505" s="329"/>
      <c r="X505" s="125"/>
      <c r="Y505" s="329"/>
      <c r="Z505" s="125"/>
      <c r="AA505" s="329"/>
      <c r="AB505" s="125"/>
      <c r="AC505" s="126"/>
      <c r="AD505" s="125"/>
      <c r="AE505" s="125"/>
      <c r="AF505" s="125"/>
      <c r="AG505" s="125"/>
      <c r="AH505" s="125"/>
      <c r="AI505" s="125"/>
      <c r="AJ505" s="125"/>
    </row>
    <row r="506" spans="1:36" ht="12.75" customHeight="1">
      <c r="A506" s="36"/>
      <c r="B506" s="331"/>
      <c r="C506" s="36" t="s">
        <v>1461</v>
      </c>
      <c r="D506" s="337"/>
      <c r="E506" s="340"/>
      <c r="F506" s="95"/>
      <c r="G506" s="340"/>
      <c r="H506" s="340"/>
      <c r="I506" s="340"/>
      <c r="J506" s="340"/>
      <c r="K506" s="340"/>
      <c r="L506" s="340"/>
      <c r="M506" s="340"/>
      <c r="N506" s="340"/>
      <c r="O506" s="340"/>
      <c r="P506" s="340"/>
      <c r="Q506" s="95"/>
      <c r="R506" s="310"/>
      <c r="S506" s="125"/>
      <c r="T506" s="125"/>
      <c r="U506" s="125"/>
      <c r="V506" s="125"/>
      <c r="W506" s="329"/>
      <c r="X506" s="125"/>
      <c r="Y506" s="329"/>
      <c r="Z506" s="125"/>
      <c r="AA506" s="329"/>
      <c r="AB506" s="125"/>
      <c r="AC506" s="126"/>
      <c r="AD506" s="125"/>
      <c r="AE506" s="125"/>
      <c r="AF506" s="125"/>
      <c r="AG506" s="125"/>
      <c r="AH506" s="125"/>
      <c r="AI506" s="125"/>
      <c r="AJ506" s="125"/>
    </row>
    <row r="507" spans="1:36" ht="12.75" customHeight="1">
      <c r="A507" s="36"/>
      <c r="B507" s="331"/>
      <c r="C507" s="36" t="s">
        <v>1463</v>
      </c>
      <c r="D507" s="337"/>
      <c r="E507" s="340"/>
      <c r="F507" s="95"/>
      <c r="G507" s="340"/>
      <c r="H507" s="340"/>
      <c r="I507" s="340"/>
      <c r="J507" s="340"/>
      <c r="K507" s="340"/>
      <c r="L507" s="340"/>
      <c r="M507" s="340"/>
      <c r="N507" s="340"/>
      <c r="O507" s="340"/>
      <c r="P507" s="340"/>
      <c r="Q507" s="95"/>
      <c r="R507" s="310"/>
      <c r="S507" s="125"/>
      <c r="T507" s="125"/>
      <c r="U507" s="125"/>
      <c r="V507" s="125"/>
      <c r="W507" s="329"/>
      <c r="X507" s="125"/>
      <c r="Y507" s="329"/>
      <c r="Z507" s="125"/>
      <c r="AA507" s="329"/>
      <c r="AB507" s="125"/>
      <c r="AC507" s="126"/>
      <c r="AD507" s="125"/>
      <c r="AE507" s="125"/>
      <c r="AF507" s="125"/>
      <c r="AG507" s="125"/>
      <c r="AH507" s="125"/>
      <c r="AI507" s="125"/>
      <c r="AJ507" s="125"/>
    </row>
    <row r="508" spans="1:36" ht="12.75" customHeight="1">
      <c r="A508" s="36"/>
      <c r="B508" s="331"/>
      <c r="C508" s="36" t="s">
        <v>1464</v>
      </c>
      <c r="D508" s="337"/>
      <c r="E508" s="340"/>
      <c r="F508" s="95"/>
      <c r="G508" s="340"/>
      <c r="H508" s="340"/>
      <c r="I508" s="340"/>
      <c r="J508" s="340"/>
      <c r="K508" s="340"/>
      <c r="L508" s="340"/>
      <c r="M508" s="340"/>
      <c r="N508" s="340"/>
      <c r="O508" s="340"/>
      <c r="P508" s="340"/>
      <c r="Q508" s="95"/>
      <c r="R508" s="310"/>
      <c r="S508" s="125"/>
      <c r="T508" s="125"/>
      <c r="U508" s="125"/>
      <c r="V508" s="125"/>
      <c r="W508" s="329"/>
      <c r="X508" s="125"/>
      <c r="Y508" s="329"/>
      <c r="Z508" s="125"/>
      <c r="AA508" s="329"/>
      <c r="AB508" s="125"/>
      <c r="AC508" s="126"/>
      <c r="AD508" s="125"/>
      <c r="AE508" s="125"/>
      <c r="AF508" s="125"/>
      <c r="AG508" s="125"/>
      <c r="AH508" s="125"/>
      <c r="AI508" s="125"/>
      <c r="AJ508" s="125"/>
    </row>
    <row r="509" spans="1:36" ht="12.75" customHeight="1">
      <c r="A509" s="222"/>
      <c r="B509" s="350"/>
      <c r="C509" s="222"/>
      <c r="D509" s="343"/>
      <c r="E509" s="344"/>
      <c r="F509" s="171"/>
      <c r="G509" s="344"/>
      <c r="H509" s="344"/>
      <c r="I509" s="344"/>
      <c r="J509" s="344"/>
      <c r="K509" s="344"/>
      <c r="L509" s="344"/>
      <c r="M509" s="344"/>
      <c r="N509" s="344"/>
      <c r="O509" s="344"/>
      <c r="P509" s="344"/>
      <c r="Q509" s="171"/>
      <c r="R509" s="306"/>
      <c r="S509" s="125"/>
      <c r="T509" s="125"/>
      <c r="U509" s="125"/>
      <c r="V509" s="125"/>
      <c r="W509" s="329"/>
      <c r="X509" s="125"/>
      <c r="Y509" s="329"/>
      <c r="Z509" s="125"/>
      <c r="AA509" s="329"/>
      <c r="AB509" s="125"/>
      <c r="AC509" s="126"/>
      <c r="AD509" s="125"/>
      <c r="AE509" s="125"/>
      <c r="AF509" s="125"/>
      <c r="AG509" s="125"/>
      <c r="AH509" s="125"/>
      <c r="AI509" s="125"/>
      <c r="AJ509" s="125"/>
    </row>
    <row r="510" spans="1:36" ht="12.75" customHeight="1">
      <c r="A510" s="351" t="s">
        <v>592</v>
      </c>
      <c r="B510" s="352">
        <v>1041</v>
      </c>
      <c r="C510" s="285" t="s">
        <v>593</v>
      </c>
      <c r="D510" s="333">
        <v>2185</v>
      </c>
      <c r="E510" s="232">
        <v>97045</v>
      </c>
      <c r="F510" s="216">
        <v>90150</v>
      </c>
      <c r="G510" s="232">
        <v>92517</v>
      </c>
      <c r="H510" s="232">
        <v>62481</v>
      </c>
      <c r="I510" s="232">
        <v>83148.600000000006</v>
      </c>
      <c r="J510" s="169">
        <v>78157</v>
      </c>
      <c r="K510" s="364"/>
      <c r="L510" s="364"/>
      <c r="M510" s="364"/>
      <c r="N510" s="364"/>
      <c r="O510" s="364"/>
      <c r="P510" s="364"/>
      <c r="Q510" s="148">
        <f>SUM(E510:P510)</f>
        <v>503498.6</v>
      </c>
      <c r="R510" s="460">
        <f>AVERAGE(E510:P510)</f>
        <v>83916.433333333305</v>
      </c>
      <c r="S510" s="309">
        <f>+R510</f>
        <v>83916.433333333305</v>
      </c>
      <c r="T510" s="125"/>
      <c r="U510" s="125"/>
      <c r="V510" s="125"/>
      <c r="W510" s="329"/>
      <c r="X510" s="125"/>
      <c r="Y510" s="329"/>
      <c r="Z510" s="125"/>
      <c r="AA510" s="329"/>
      <c r="AB510" s="125"/>
      <c r="AC510" s="126"/>
      <c r="AD510" s="125"/>
      <c r="AE510" s="125"/>
      <c r="AF510" s="125"/>
      <c r="AG510" s="125"/>
      <c r="AH510" s="125"/>
      <c r="AI510" s="125"/>
      <c r="AJ510" s="125"/>
    </row>
    <row r="511" spans="1:36" ht="12.75" customHeight="1">
      <c r="A511" s="330"/>
      <c r="B511" s="337"/>
      <c r="C511" s="36" t="s">
        <v>1465</v>
      </c>
      <c r="D511" s="2"/>
      <c r="E511" s="348" t="s">
        <v>372</v>
      </c>
      <c r="F511" s="233" t="s">
        <v>372</v>
      </c>
      <c r="G511" s="348" t="s">
        <v>372</v>
      </c>
      <c r="H511" s="348" t="s">
        <v>372</v>
      </c>
      <c r="I511" s="348" t="s">
        <v>372</v>
      </c>
      <c r="J511" s="349" t="s">
        <v>372</v>
      </c>
      <c r="K511" s="349"/>
      <c r="L511" s="349"/>
      <c r="M511" s="349"/>
      <c r="N511" s="349"/>
      <c r="O511" s="340"/>
      <c r="P511" s="340"/>
      <c r="Q511" s="148">
        <f>SUM(E511:P511)</f>
        <v>0</v>
      </c>
      <c r="R511" s="310">
        <f>Q511/12</f>
        <v>0</v>
      </c>
      <c r="S511" s="125"/>
      <c r="T511" s="309">
        <f>+R511</f>
        <v>0</v>
      </c>
      <c r="U511" s="125"/>
      <c r="V511" s="329" t="s">
        <v>372</v>
      </c>
      <c r="W511" s="329" t="s">
        <v>372</v>
      </c>
      <c r="X511" s="329" t="s">
        <v>372</v>
      </c>
      <c r="Y511" s="329" t="s">
        <v>372</v>
      </c>
      <c r="Z511" s="329" t="s">
        <v>372</v>
      </c>
      <c r="AA511" s="329" t="s">
        <v>372</v>
      </c>
      <c r="AB511" s="125"/>
      <c r="AC511" s="126"/>
      <c r="AD511" s="125"/>
      <c r="AE511" s="125"/>
      <c r="AF511" s="125"/>
      <c r="AG511" s="125"/>
      <c r="AH511" s="125"/>
      <c r="AI511" s="125"/>
      <c r="AJ511" s="125"/>
    </row>
    <row r="512" spans="1:36" ht="12.75" customHeight="1">
      <c r="A512" s="36"/>
      <c r="B512" s="331"/>
      <c r="C512" s="36" t="s">
        <v>1411</v>
      </c>
      <c r="D512" s="2"/>
      <c r="E512" s="49">
        <f t="shared" ref="E512:Q512" si="63">E510/$D$510</f>
        <v>44.414187643020597</v>
      </c>
      <c r="F512" s="49">
        <f t="shared" si="63"/>
        <v>41.258581235697903</v>
      </c>
      <c r="G512" s="49">
        <f t="shared" si="63"/>
        <v>42.341876430206</v>
      </c>
      <c r="H512" s="49">
        <f t="shared" si="63"/>
        <v>28.595423340961101</v>
      </c>
      <c r="I512" s="49">
        <f t="shared" si="63"/>
        <v>38.054279176201398</v>
      </c>
      <c r="J512" s="49">
        <f t="shared" si="63"/>
        <v>35.7697940503433</v>
      </c>
      <c r="K512" s="49">
        <f t="shared" si="63"/>
        <v>0</v>
      </c>
      <c r="L512" s="49">
        <f t="shared" si="63"/>
        <v>0</v>
      </c>
      <c r="M512" s="49">
        <f t="shared" si="63"/>
        <v>0</v>
      </c>
      <c r="N512" s="49">
        <f t="shared" si="63"/>
        <v>0</v>
      </c>
      <c r="O512" s="49">
        <f t="shared" si="63"/>
        <v>0</v>
      </c>
      <c r="P512" s="49">
        <f t="shared" si="63"/>
        <v>0</v>
      </c>
      <c r="Q512" s="179">
        <f t="shared" si="63"/>
        <v>230.43414187643</v>
      </c>
      <c r="R512" s="308">
        <f>+R510/D510</f>
        <v>38.4056903127384</v>
      </c>
      <c r="S512" s="125"/>
      <c r="T512" s="125"/>
      <c r="U512" s="221">
        <f>+Q512</f>
        <v>230.43414187643</v>
      </c>
      <c r="V512" s="125"/>
      <c r="W512" s="329"/>
      <c r="X512" s="125"/>
      <c r="Y512" s="329"/>
      <c r="Z512" s="125"/>
      <c r="AA512" s="329"/>
      <c r="AB512" s="125"/>
      <c r="AC512" s="126"/>
      <c r="AD512" s="125"/>
      <c r="AE512" s="125"/>
      <c r="AF512" s="125"/>
      <c r="AG512" s="125"/>
      <c r="AH512" s="125"/>
      <c r="AI512" s="125"/>
      <c r="AJ512" s="125"/>
    </row>
    <row r="513" spans="1:36" ht="12.75" customHeight="1">
      <c r="A513" s="36"/>
      <c r="B513" s="331"/>
      <c r="C513" s="36" t="s">
        <v>1466</v>
      </c>
      <c r="D513" s="337"/>
      <c r="E513" s="340"/>
      <c r="F513" s="95"/>
      <c r="G513" s="340"/>
      <c r="H513" s="340"/>
      <c r="I513" s="340"/>
      <c r="J513" s="340"/>
      <c r="K513" s="340"/>
      <c r="L513" s="340"/>
      <c r="M513" s="340"/>
      <c r="N513" s="340"/>
      <c r="O513" s="340"/>
      <c r="P513" s="340"/>
      <c r="Q513" s="95"/>
      <c r="R513" s="310"/>
      <c r="S513" s="125"/>
      <c r="T513" s="125"/>
      <c r="U513" s="125"/>
      <c r="V513" s="125"/>
      <c r="W513" s="329"/>
      <c r="X513" s="125"/>
      <c r="Y513" s="329"/>
      <c r="Z513" s="125"/>
      <c r="AA513" s="329"/>
      <c r="AB513" s="125"/>
      <c r="AC513" s="126"/>
      <c r="AD513" s="125"/>
      <c r="AE513" s="125"/>
      <c r="AF513" s="125"/>
      <c r="AG513" s="125"/>
      <c r="AH513" s="125"/>
      <c r="AI513" s="125"/>
      <c r="AJ513" s="125"/>
    </row>
    <row r="514" spans="1:36" ht="12.75" customHeight="1">
      <c r="A514" s="36"/>
      <c r="B514" s="331"/>
      <c r="C514" s="36" t="s">
        <v>1464</v>
      </c>
      <c r="D514" s="337"/>
      <c r="E514" s="340"/>
      <c r="F514" s="95"/>
      <c r="G514" s="340"/>
      <c r="H514" s="340"/>
      <c r="I514" s="340"/>
      <c r="J514" s="340"/>
      <c r="K514" s="340"/>
      <c r="L514" s="340"/>
      <c r="M514" s="340"/>
      <c r="N514" s="340"/>
      <c r="O514" s="340"/>
      <c r="P514" s="340"/>
      <c r="Q514" s="95"/>
      <c r="R514" s="310"/>
      <c r="S514" s="125"/>
      <c r="T514" s="125"/>
      <c r="U514" s="125"/>
      <c r="V514" s="125"/>
      <c r="W514" s="329"/>
      <c r="X514" s="125"/>
      <c r="Y514" s="329"/>
      <c r="Z514" s="125"/>
      <c r="AA514" s="329"/>
      <c r="AB514" s="125"/>
      <c r="AC514" s="126"/>
      <c r="AD514" s="125"/>
      <c r="AE514" s="125"/>
      <c r="AF514" s="125"/>
      <c r="AG514" s="125"/>
      <c r="AH514" s="125"/>
      <c r="AI514" s="125"/>
      <c r="AJ514" s="125"/>
    </row>
    <row r="515" spans="1:36" ht="12.75" customHeight="1">
      <c r="A515" s="222"/>
      <c r="B515" s="350"/>
      <c r="C515" s="222"/>
      <c r="D515" s="343"/>
      <c r="E515" s="344"/>
      <c r="F515" s="171"/>
      <c r="G515" s="344"/>
      <c r="H515" s="344"/>
      <c r="I515" s="344"/>
      <c r="J515" s="344"/>
      <c r="K515" s="344"/>
      <c r="L515" s="344"/>
      <c r="M515" s="344"/>
      <c r="N515" s="344"/>
      <c r="O515" s="344"/>
      <c r="P515" s="344"/>
      <c r="Q515" s="171"/>
      <c r="R515" s="306"/>
      <c r="S515" s="125"/>
      <c r="T515" s="125"/>
      <c r="U515" s="125"/>
      <c r="V515" s="125"/>
      <c r="W515" s="329"/>
      <c r="X515" s="125"/>
      <c r="Y515" s="329"/>
      <c r="Z515" s="125"/>
      <c r="AA515" s="329"/>
      <c r="AB515" s="125"/>
      <c r="AC515" s="126"/>
      <c r="AD515" s="125"/>
      <c r="AE515" s="125"/>
      <c r="AF515" s="125"/>
      <c r="AG515" s="125"/>
      <c r="AH515" s="125"/>
      <c r="AI515" s="125"/>
      <c r="AJ515" s="125"/>
    </row>
    <row r="516" spans="1:36" ht="12.75" customHeight="1">
      <c r="A516" s="351" t="s">
        <v>600</v>
      </c>
      <c r="B516" s="352">
        <v>1040</v>
      </c>
      <c r="C516" s="285" t="s">
        <v>601</v>
      </c>
      <c r="D516" s="333">
        <v>1085</v>
      </c>
      <c r="E516" s="232">
        <v>32785</v>
      </c>
      <c r="F516" s="216">
        <v>80234</v>
      </c>
      <c r="G516" s="232">
        <v>35769</v>
      </c>
      <c r="H516" s="232">
        <v>28558</v>
      </c>
      <c r="I516" s="232">
        <v>35976.1</v>
      </c>
      <c r="J516" s="232">
        <v>23893</v>
      </c>
      <c r="K516" s="169"/>
      <c r="L516" s="364"/>
      <c r="M516" s="364"/>
      <c r="N516" s="364"/>
      <c r="O516" s="364"/>
      <c r="P516" s="364"/>
      <c r="Q516" s="148">
        <f>SUM(E516:P516)</f>
        <v>237215.1</v>
      </c>
      <c r="R516" s="460">
        <f>AVERAGE(E516:P516)</f>
        <v>39535.85</v>
      </c>
      <c r="S516" s="309">
        <f>+R516</f>
        <v>39535.85</v>
      </c>
      <c r="T516" s="125"/>
      <c r="U516" s="125"/>
      <c r="V516" s="125"/>
      <c r="W516" s="329"/>
      <c r="X516" s="125"/>
      <c r="Y516" s="329"/>
      <c r="Z516" s="125"/>
      <c r="AA516" s="329"/>
      <c r="AB516" s="125"/>
      <c r="AC516" s="126"/>
      <c r="AD516" s="125"/>
      <c r="AE516" s="125"/>
      <c r="AF516" s="125"/>
      <c r="AG516" s="125"/>
      <c r="AH516" s="125"/>
      <c r="AI516" s="125"/>
      <c r="AJ516" s="125"/>
    </row>
    <row r="517" spans="1:36" ht="12.75" customHeight="1">
      <c r="A517" s="330"/>
      <c r="B517" s="337"/>
      <c r="C517" s="36" t="s">
        <v>1467</v>
      </c>
      <c r="D517" s="2"/>
      <c r="E517" s="348" t="s">
        <v>372</v>
      </c>
      <c r="F517" s="233" t="s">
        <v>372</v>
      </c>
      <c r="G517" s="348" t="s">
        <v>372</v>
      </c>
      <c r="H517" s="348" t="s">
        <v>372</v>
      </c>
      <c r="I517" s="348" t="s">
        <v>372</v>
      </c>
      <c r="J517" s="348" t="s">
        <v>372</v>
      </c>
      <c r="K517" s="349"/>
      <c r="L517" s="349"/>
      <c r="M517" s="349"/>
      <c r="N517" s="349"/>
      <c r="O517" s="340"/>
      <c r="P517" s="340"/>
      <c r="Q517" s="148">
        <f>SUM(E517:P517)</f>
        <v>0</v>
      </c>
      <c r="R517" s="310">
        <f>Q517/12</f>
        <v>0</v>
      </c>
      <c r="S517" s="125"/>
      <c r="T517" s="309">
        <f>+R517</f>
        <v>0</v>
      </c>
      <c r="U517" s="125"/>
      <c r="V517" s="329" t="s">
        <v>372</v>
      </c>
      <c r="W517" s="329" t="s">
        <v>372</v>
      </c>
      <c r="X517" s="329" t="s">
        <v>372</v>
      </c>
      <c r="Y517" s="329" t="s">
        <v>372</v>
      </c>
      <c r="Z517" s="329" t="s">
        <v>372</v>
      </c>
      <c r="AA517" s="329" t="s">
        <v>372</v>
      </c>
      <c r="AB517" s="125"/>
      <c r="AC517" s="126"/>
      <c r="AD517" s="125"/>
      <c r="AE517" s="125"/>
      <c r="AF517" s="125"/>
      <c r="AG517" s="125"/>
      <c r="AH517" s="125"/>
      <c r="AI517" s="125"/>
      <c r="AJ517" s="125"/>
    </row>
    <row r="518" spans="1:36" ht="12.75" customHeight="1">
      <c r="A518" s="36"/>
      <c r="B518" s="331"/>
      <c r="C518" s="36" t="s">
        <v>1068</v>
      </c>
      <c r="D518" s="2"/>
      <c r="E518" s="49">
        <f t="shared" ref="E518:Q518" si="64">E516/$D$516</f>
        <v>30.216589861751199</v>
      </c>
      <c r="F518" s="49">
        <f t="shared" si="64"/>
        <v>73.948387096774198</v>
      </c>
      <c r="G518" s="49">
        <f t="shared" si="64"/>
        <v>32.9668202764977</v>
      </c>
      <c r="H518" s="49">
        <f t="shared" si="64"/>
        <v>26.320737327188901</v>
      </c>
      <c r="I518" s="49">
        <f t="shared" si="64"/>
        <v>33.157695852534601</v>
      </c>
      <c r="J518" s="49">
        <f t="shared" si="64"/>
        <v>22.021198156682001</v>
      </c>
      <c r="K518" s="49">
        <f t="shared" si="64"/>
        <v>0</v>
      </c>
      <c r="L518" s="49">
        <f t="shared" si="64"/>
        <v>0</v>
      </c>
      <c r="M518" s="49">
        <f t="shared" si="64"/>
        <v>0</v>
      </c>
      <c r="N518" s="49">
        <f t="shared" si="64"/>
        <v>0</v>
      </c>
      <c r="O518" s="49">
        <f t="shared" si="64"/>
        <v>0</v>
      </c>
      <c r="P518" s="49">
        <f t="shared" si="64"/>
        <v>0</v>
      </c>
      <c r="Q518" s="179">
        <f t="shared" si="64"/>
        <v>218.63142857142901</v>
      </c>
      <c r="R518" s="308">
        <f>+R516/D516</f>
        <v>36.4385714285714</v>
      </c>
      <c r="S518" s="125"/>
      <c r="T518" s="125"/>
      <c r="U518" s="221">
        <f>+Q518</f>
        <v>218.63142857142901</v>
      </c>
      <c r="V518" s="125"/>
      <c r="W518" s="329"/>
      <c r="X518" s="125"/>
      <c r="Y518" s="329"/>
      <c r="Z518" s="125"/>
      <c r="AA518" s="329"/>
      <c r="AB518" s="125"/>
      <c r="AC518" s="126"/>
      <c r="AD518" s="125"/>
      <c r="AE518" s="125"/>
      <c r="AF518" s="125"/>
      <c r="AG518" s="125"/>
      <c r="AH518" s="125"/>
      <c r="AI518" s="125"/>
      <c r="AJ518" s="125"/>
    </row>
    <row r="519" spans="1:36" ht="12.75" customHeight="1">
      <c r="A519" s="36"/>
      <c r="B519" s="331"/>
      <c r="C519" s="36" t="s">
        <v>1468</v>
      </c>
      <c r="D519" s="337"/>
      <c r="E519" s="340"/>
      <c r="F519" s="95"/>
      <c r="G519" s="340"/>
      <c r="H519" s="340"/>
      <c r="I519" s="340"/>
      <c r="J519" s="340"/>
      <c r="K519" s="340"/>
      <c r="L519" s="340"/>
      <c r="M519" s="340"/>
      <c r="N519" s="340"/>
      <c r="O519" s="340"/>
      <c r="P519" s="340"/>
      <c r="Q519" s="95"/>
      <c r="R519" s="310"/>
      <c r="S519" s="125"/>
      <c r="T519" s="125"/>
      <c r="U519" s="125"/>
      <c r="V519" s="125"/>
      <c r="W519" s="329"/>
      <c r="X519" s="125"/>
      <c r="Y519" s="329"/>
      <c r="Z519" s="125"/>
      <c r="AA519" s="329"/>
      <c r="AB519" s="125"/>
      <c r="AC519" s="126"/>
      <c r="AD519" s="125"/>
      <c r="AE519" s="125"/>
      <c r="AF519" s="125"/>
      <c r="AG519" s="125"/>
      <c r="AH519" s="125"/>
      <c r="AI519" s="125"/>
      <c r="AJ519" s="125"/>
    </row>
    <row r="520" spans="1:36" ht="12.75" customHeight="1">
      <c r="A520" s="36"/>
      <c r="B520" s="331"/>
      <c r="C520" s="36" t="s">
        <v>1469</v>
      </c>
      <c r="D520" s="337"/>
      <c r="E520" s="340"/>
      <c r="F520" s="95"/>
      <c r="G520" s="340"/>
      <c r="H520" s="340"/>
      <c r="I520" s="340"/>
      <c r="J520" s="340"/>
      <c r="K520" s="340"/>
      <c r="L520" s="340"/>
      <c r="M520" s="340"/>
      <c r="N520" s="340"/>
      <c r="O520" s="340"/>
      <c r="P520" s="340"/>
      <c r="Q520" s="95"/>
      <c r="R520" s="310"/>
      <c r="S520" s="125"/>
      <c r="T520" s="125"/>
      <c r="U520" s="125"/>
      <c r="V520" s="125"/>
      <c r="W520" s="329"/>
      <c r="X520" s="125"/>
      <c r="Y520" s="329"/>
      <c r="Z520" s="125"/>
      <c r="AA520" s="329"/>
      <c r="AB520" s="125"/>
      <c r="AC520" s="126"/>
      <c r="AD520" s="125"/>
      <c r="AE520" s="125"/>
      <c r="AF520" s="125"/>
      <c r="AG520" s="125"/>
      <c r="AH520" s="125"/>
      <c r="AI520" s="125"/>
      <c r="AJ520" s="125"/>
    </row>
    <row r="521" spans="1:36" ht="12.75" customHeight="1">
      <c r="A521" s="36"/>
      <c r="B521" s="331"/>
      <c r="C521" s="36" t="s">
        <v>1470</v>
      </c>
      <c r="D521" s="337"/>
      <c r="E521" s="340"/>
      <c r="F521" s="95"/>
      <c r="G521" s="340"/>
      <c r="H521" s="340"/>
      <c r="I521" s="340"/>
      <c r="J521" s="340"/>
      <c r="K521" s="340"/>
      <c r="L521" s="340"/>
      <c r="M521" s="340"/>
      <c r="N521" s="340"/>
      <c r="O521" s="340"/>
      <c r="P521" s="340"/>
      <c r="Q521" s="95"/>
      <c r="R521" s="310"/>
      <c r="S521" s="125"/>
      <c r="T521" s="125"/>
      <c r="U521" s="125"/>
      <c r="V521" s="125"/>
      <c r="W521" s="329"/>
      <c r="X521" s="125"/>
      <c r="Y521" s="329"/>
      <c r="Z521" s="125"/>
      <c r="AA521" s="329"/>
      <c r="AB521" s="125"/>
      <c r="AC521" s="126"/>
      <c r="AD521" s="125"/>
      <c r="AE521" s="125"/>
      <c r="AF521" s="125"/>
      <c r="AG521" s="125"/>
      <c r="AH521" s="125"/>
      <c r="AI521" s="125"/>
      <c r="AJ521" s="125"/>
    </row>
    <row r="522" spans="1:36" ht="12.75" customHeight="1">
      <c r="A522" s="36"/>
      <c r="B522" s="331"/>
      <c r="C522" s="36" t="s">
        <v>1471</v>
      </c>
      <c r="D522" s="337"/>
      <c r="E522" s="340"/>
      <c r="F522" s="95"/>
      <c r="G522" s="340"/>
      <c r="H522" s="340"/>
      <c r="I522" s="340"/>
      <c r="J522" s="340"/>
      <c r="K522" s="340"/>
      <c r="L522" s="340"/>
      <c r="M522" s="340"/>
      <c r="N522" s="340"/>
      <c r="O522" s="340"/>
      <c r="P522" s="340"/>
      <c r="Q522" s="95"/>
      <c r="R522" s="310"/>
      <c r="S522" s="125"/>
      <c r="T522" s="125"/>
      <c r="U522" s="125"/>
      <c r="V522" s="125"/>
      <c r="W522" s="329"/>
      <c r="X522" s="125"/>
      <c r="Y522" s="329"/>
      <c r="Z522" s="125"/>
      <c r="AA522" s="329"/>
      <c r="AB522" s="125"/>
      <c r="AC522" s="126"/>
      <c r="AD522" s="125"/>
      <c r="AE522" s="125"/>
      <c r="AF522" s="125"/>
      <c r="AG522" s="125"/>
      <c r="AH522" s="125"/>
      <c r="AI522" s="125"/>
      <c r="AJ522" s="125"/>
    </row>
    <row r="523" spans="1:36" ht="12.75" customHeight="1">
      <c r="A523" s="222"/>
      <c r="B523" s="350"/>
      <c r="C523" s="222"/>
      <c r="D523" s="343"/>
      <c r="E523" s="344"/>
      <c r="F523" s="171"/>
      <c r="G523" s="344"/>
      <c r="H523" s="344"/>
      <c r="I523" s="344"/>
      <c r="J523" s="344"/>
      <c r="K523" s="344"/>
      <c r="L523" s="344"/>
      <c r="M523" s="344"/>
      <c r="N523" s="344"/>
      <c r="O523" s="344"/>
      <c r="P523" s="344"/>
      <c r="Q523" s="171"/>
      <c r="R523" s="306"/>
      <c r="S523" s="125"/>
      <c r="T523" s="125"/>
      <c r="U523" s="125"/>
      <c r="V523" s="125"/>
      <c r="W523" s="329"/>
      <c r="X523" s="125"/>
      <c r="Y523" s="329"/>
      <c r="Z523" s="125"/>
      <c r="AA523" s="329"/>
      <c r="AB523" s="125"/>
      <c r="AC523" s="126"/>
      <c r="AD523" s="125"/>
      <c r="AE523" s="125"/>
      <c r="AF523" s="125"/>
      <c r="AG523" s="125"/>
      <c r="AH523" s="125"/>
      <c r="AI523" s="125"/>
      <c r="AJ523" s="125"/>
    </row>
    <row r="524" spans="1:36" ht="12.75" customHeight="1">
      <c r="A524" s="351" t="s">
        <v>1472</v>
      </c>
      <c r="B524" s="352">
        <v>1056</v>
      </c>
      <c r="C524" s="285" t="s">
        <v>1473</v>
      </c>
      <c r="D524" s="333">
        <v>2391</v>
      </c>
      <c r="E524" s="232">
        <v>0</v>
      </c>
      <c r="F524" s="232">
        <v>0</v>
      </c>
      <c r="G524" s="232">
        <v>11780</v>
      </c>
      <c r="H524" s="232">
        <v>25802</v>
      </c>
      <c r="I524" s="232">
        <v>19500</v>
      </c>
      <c r="J524" s="232">
        <v>15950</v>
      </c>
      <c r="K524" s="368">
        <v>17550</v>
      </c>
      <c r="L524" s="339"/>
      <c r="M524" s="339"/>
      <c r="N524" s="339"/>
      <c r="O524" s="339"/>
      <c r="P524" s="339"/>
      <c r="Q524" s="148">
        <f>SUM(E524:P524)</f>
        <v>90582</v>
      </c>
      <c r="R524" s="460">
        <f>AVERAGE(E524:P524)</f>
        <v>12940.285714285699</v>
      </c>
      <c r="S524" s="309">
        <f>+R524</f>
        <v>12940.285714285699</v>
      </c>
      <c r="T524" s="125"/>
      <c r="U524" s="125"/>
      <c r="V524" s="125"/>
      <c r="W524" s="329"/>
      <c r="X524" s="125"/>
      <c r="Y524" s="329"/>
      <c r="Z524" s="125"/>
      <c r="AA524" s="329"/>
      <c r="AB524" s="125"/>
      <c r="AC524" s="126"/>
      <c r="AD524" s="125"/>
      <c r="AE524" s="125"/>
      <c r="AF524" s="125"/>
      <c r="AG524" s="125"/>
      <c r="AH524" s="125"/>
      <c r="AI524" s="125"/>
      <c r="AJ524" s="125"/>
    </row>
    <row r="525" spans="1:36" ht="12.75" customHeight="1">
      <c r="A525" s="330"/>
      <c r="B525" s="337"/>
      <c r="C525" s="36" t="s">
        <v>1474</v>
      </c>
      <c r="D525" s="2"/>
      <c r="E525" s="348" t="s">
        <v>372</v>
      </c>
      <c r="F525" s="233" t="s">
        <v>372</v>
      </c>
      <c r="G525" s="348" t="s">
        <v>372</v>
      </c>
      <c r="H525" s="348" t="s">
        <v>372</v>
      </c>
      <c r="I525" s="348" t="s">
        <v>372</v>
      </c>
      <c r="J525" s="348" t="s">
        <v>372</v>
      </c>
      <c r="K525" s="404" t="s">
        <v>372</v>
      </c>
      <c r="L525" s="364"/>
      <c r="M525" s="364"/>
      <c r="N525" s="364"/>
      <c r="O525" s="364"/>
      <c r="P525" s="364"/>
      <c r="Q525" s="148">
        <f>SUM(E525:P525)</f>
        <v>0</v>
      </c>
      <c r="R525" s="310">
        <f>Q525/12</f>
        <v>0</v>
      </c>
      <c r="S525" s="125"/>
      <c r="T525" s="309">
        <f>+R525</f>
        <v>0</v>
      </c>
      <c r="U525" s="125"/>
      <c r="V525" s="329" t="s">
        <v>372</v>
      </c>
      <c r="W525" s="329" t="s">
        <v>372</v>
      </c>
      <c r="X525" s="329" t="s">
        <v>372</v>
      </c>
      <c r="Y525" s="329" t="s">
        <v>372</v>
      </c>
      <c r="Z525" s="329" t="s">
        <v>372</v>
      </c>
      <c r="AA525" s="329" t="s">
        <v>372</v>
      </c>
      <c r="AB525" s="125"/>
      <c r="AC525" s="126"/>
      <c r="AD525" s="125"/>
      <c r="AE525" s="125"/>
      <c r="AF525" s="125"/>
      <c r="AG525" s="125"/>
      <c r="AH525" s="125"/>
      <c r="AI525" s="125"/>
      <c r="AJ525" s="125"/>
    </row>
    <row r="526" spans="1:36" ht="12.75" customHeight="1">
      <c r="A526" s="36"/>
      <c r="B526" s="331"/>
      <c r="C526" s="36" t="s">
        <v>692</v>
      </c>
      <c r="D526" s="2"/>
      <c r="E526" s="118">
        <f t="shared" ref="E526:Q526" si="65">E524/$D$524</f>
        <v>0</v>
      </c>
      <c r="F526" s="118">
        <f t="shared" si="65"/>
        <v>0</v>
      </c>
      <c r="G526" s="118">
        <f t="shared" si="65"/>
        <v>4.9268088665830199</v>
      </c>
      <c r="H526" s="118">
        <f t="shared" si="65"/>
        <v>10.7913007109996</v>
      </c>
      <c r="I526" s="118">
        <f t="shared" si="65"/>
        <v>8.1555834378920995</v>
      </c>
      <c r="J526" s="118">
        <f t="shared" si="65"/>
        <v>6.6708490171476402</v>
      </c>
      <c r="K526" s="118">
        <f t="shared" si="65"/>
        <v>7.3400250941028897</v>
      </c>
      <c r="L526" s="118">
        <f t="shared" si="65"/>
        <v>0</v>
      </c>
      <c r="M526" s="118">
        <f t="shared" si="65"/>
        <v>0</v>
      </c>
      <c r="N526" s="118">
        <f t="shared" si="65"/>
        <v>0</v>
      </c>
      <c r="O526" s="118">
        <f t="shared" si="65"/>
        <v>0</v>
      </c>
      <c r="P526" s="118">
        <f t="shared" si="65"/>
        <v>0</v>
      </c>
      <c r="Q526" s="179">
        <f t="shared" si="65"/>
        <v>37.884567126725202</v>
      </c>
      <c r="R526" s="308">
        <f>+R524/D524</f>
        <v>5.4120810181036001</v>
      </c>
      <c r="S526" s="125"/>
      <c r="T526" s="125"/>
      <c r="U526" s="221">
        <f>+Q526</f>
        <v>37.884567126725202</v>
      </c>
      <c r="V526" s="125"/>
      <c r="W526" s="329"/>
      <c r="X526" s="125"/>
      <c r="Y526" s="329"/>
      <c r="Z526" s="125"/>
      <c r="AA526" s="329"/>
      <c r="AB526" s="125"/>
      <c r="AC526" s="126"/>
      <c r="AD526" s="125"/>
      <c r="AE526" s="125"/>
      <c r="AF526" s="125"/>
      <c r="AG526" s="125"/>
      <c r="AH526" s="125"/>
      <c r="AI526" s="125"/>
      <c r="AJ526" s="125"/>
    </row>
    <row r="527" spans="1:36" ht="12.75" customHeight="1">
      <c r="A527" s="36"/>
      <c r="B527" s="331"/>
      <c r="C527" s="36" t="s">
        <v>1475</v>
      </c>
      <c r="D527" s="337"/>
      <c r="E527" s="364"/>
      <c r="F527" s="126"/>
      <c r="G527" s="364"/>
      <c r="H527" s="364"/>
      <c r="I527" s="364"/>
      <c r="J527" s="364"/>
      <c r="K527" s="364"/>
      <c r="L527" s="364"/>
      <c r="M527" s="364"/>
      <c r="N527" s="364"/>
      <c r="O527" s="364"/>
      <c r="P527" s="364"/>
      <c r="Q527" s="126"/>
      <c r="R527" s="476"/>
      <c r="S527" s="125"/>
      <c r="T527" s="125"/>
      <c r="U527" s="125"/>
      <c r="V527" s="125"/>
      <c r="W527" s="329"/>
      <c r="X527" s="125"/>
      <c r="Y527" s="329"/>
      <c r="Z527" s="125"/>
      <c r="AA527" s="329"/>
      <c r="AB527" s="125"/>
      <c r="AC527" s="126"/>
      <c r="AD527" s="125"/>
      <c r="AE527" s="125"/>
      <c r="AF527" s="125"/>
      <c r="AG527" s="125"/>
      <c r="AH527" s="125"/>
      <c r="AI527" s="125"/>
      <c r="AJ527" s="125"/>
    </row>
    <row r="528" spans="1:36" ht="12.75" customHeight="1">
      <c r="A528" s="36"/>
      <c r="B528" s="331"/>
      <c r="C528" s="36" t="s">
        <v>1476</v>
      </c>
      <c r="D528" s="337"/>
      <c r="E528" s="407"/>
      <c r="F528" s="300"/>
      <c r="G528" s="407"/>
      <c r="H528" s="407"/>
      <c r="I528" s="407"/>
      <c r="J528" s="407"/>
      <c r="K528" s="407"/>
      <c r="L528" s="407"/>
      <c r="M528" s="407"/>
      <c r="N528" s="407"/>
      <c r="O528" s="407"/>
      <c r="P528" s="407"/>
      <c r="Q528" s="300"/>
      <c r="R528" s="466"/>
      <c r="S528" s="125"/>
      <c r="T528" s="125"/>
      <c r="U528" s="125"/>
      <c r="V528" s="125"/>
      <c r="W528" s="329"/>
      <c r="X528" s="125"/>
      <c r="Y528" s="329"/>
      <c r="Z528" s="125"/>
      <c r="AA528" s="329"/>
      <c r="AB528" s="125"/>
      <c r="AC528" s="126"/>
      <c r="AD528" s="125"/>
      <c r="AE528" s="125"/>
      <c r="AF528" s="125"/>
      <c r="AG528" s="125"/>
      <c r="AH528" s="125"/>
      <c r="AI528" s="125"/>
      <c r="AJ528" s="125"/>
    </row>
    <row r="529" spans="1:36" ht="12.75" customHeight="1">
      <c r="A529" s="222"/>
      <c r="B529" s="350"/>
      <c r="C529" s="222"/>
      <c r="D529" s="343"/>
      <c r="E529" s="344"/>
      <c r="F529" s="171"/>
      <c r="G529" s="344"/>
      <c r="H529" s="344"/>
      <c r="I529" s="344"/>
      <c r="J529" s="344"/>
      <c r="K529" s="344"/>
      <c r="L529" s="344"/>
      <c r="M529" s="344"/>
      <c r="N529" s="344"/>
      <c r="O529" s="344"/>
      <c r="P529" s="344"/>
      <c r="Q529" s="171"/>
      <c r="R529" s="306"/>
      <c r="S529" s="125"/>
      <c r="T529" s="125"/>
      <c r="U529" s="125"/>
      <c r="V529" s="125"/>
      <c r="W529" s="329"/>
      <c r="X529" s="125"/>
      <c r="Y529" s="329"/>
      <c r="Z529" s="125"/>
      <c r="AA529" s="329"/>
      <c r="AB529" s="125"/>
      <c r="AC529" s="126"/>
      <c r="AD529" s="125"/>
      <c r="AE529" s="125"/>
      <c r="AF529" s="125"/>
      <c r="AG529" s="125"/>
      <c r="AH529" s="125"/>
      <c r="AI529" s="125"/>
      <c r="AJ529" s="125"/>
    </row>
    <row r="530" spans="1:36" ht="12.75" customHeight="1">
      <c r="A530" s="36" t="s">
        <v>581</v>
      </c>
      <c r="B530" s="331">
        <v>1062</v>
      </c>
      <c r="C530" s="285" t="s">
        <v>1477</v>
      </c>
      <c r="D530" s="333">
        <v>374</v>
      </c>
      <c r="E530" s="232">
        <v>17017.36</v>
      </c>
      <c r="F530" s="216">
        <v>17827.52</v>
      </c>
      <c r="G530" s="232">
        <v>21473.09</v>
      </c>
      <c r="H530" s="232">
        <v>21516.36</v>
      </c>
      <c r="I530" s="232">
        <v>17057.509999999998</v>
      </c>
      <c r="J530" s="144">
        <v>13752.02</v>
      </c>
      <c r="K530" s="364">
        <v>15299.71</v>
      </c>
      <c r="L530" s="364"/>
      <c r="M530" s="364"/>
      <c r="N530" s="364"/>
      <c r="O530" s="364"/>
      <c r="P530" s="364"/>
      <c r="Q530" s="148">
        <f>SUM(E530:P530)</f>
        <v>123943.57</v>
      </c>
      <c r="R530" s="460">
        <f>AVERAGE(E530:P530)</f>
        <v>17706.224285714299</v>
      </c>
      <c r="S530" s="125"/>
      <c r="T530" s="125"/>
      <c r="U530" s="125"/>
      <c r="V530" s="125"/>
      <c r="W530" s="329"/>
      <c r="X530" s="125"/>
      <c r="Y530" s="329"/>
      <c r="Z530" s="125"/>
      <c r="AA530" s="329"/>
      <c r="AB530" s="125"/>
      <c r="AC530" s="126"/>
      <c r="AD530" s="125"/>
      <c r="AE530" s="125"/>
      <c r="AF530" s="125"/>
      <c r="AG530" s="125"/>
      <c r="AH530" s="125"/>
      <c r="AI530" s="125"/>
      <c r="AJ530" s="125"/>
    </row>
    <row r="531" spans="1:36" ht="12.75" customHeight="1">
      <c r="A531" s="36"/>
      <c r="B531" s="331"/>
      <c r="C531" s="36" t="s">
        <v>1478</v>
      </c>
      <c r="D531" s="2"/>
      <c r="E531" s="276">
        <v>170.17</v>
      </c>
      <c r="F531" s="406">
        <v>178.28</v>
      </c>
      <c r="G531" s="276">
        <v>214.73</v>
      </c>
      <c r="H531" s="276">
        <v>215.16</v>
      </c>
      <c r="I531" s="276">
        <v>170.58</v>
      </c>
      <c r="J531" s="411">
        <v>137.52000000000001</v>
      </c>
      <c r="K531" s="407">
        <v>153</v>
      </c>
      <c r="L531" s="407"/>
      <c r="M531" s="407"/>
      <c r="N531" s="407"/>
      <c r="O531" s="407"/>
      <c r="P531" s="407"/>
      <c r="Q531" s="148">
        <f>SUM(E531:P531)</f>
        <v>1239.44</v>
      </c>
      <c r="R531" s="310">
        <f>Q531/12</f>
        <v>103.286666666667</v>
      </c>
      <c r="S531" s="125"/>
      <c r="T531" s="125"/>
      <c r="U531" s="125"/>
      <c r="V531" s="168">
        <f t="shared" ref="V531:AA531" si="66">E531</f>
        <v>170.17</v>
      </c>
      <c r="W531" s="329">
        <f t="shared" si="66"/>
        <v>178.28</v>
      </c>
      <c r="X531" s="168">
        <f t="shared" si="66"/>
        <v>214.73</v>
      </c>
      <c r="Y531" s="527">
        <f t="shared" si="66"/>
        <v>215.16</v>
      </c>
      <c r="Z531" s="168">
        <f t="shared" si="66"/>
        <v>170.58</v>
      </c>
      <c r="AA531" s="527">
        <f t="shared" si="66"/>
        <v>137.52000000000001</v>
      </c>
      <c r="AB531" s="125"/>
      <c r="AC531" s="126"/>
      <c r="AD531" s="125"/>
      <c r="AE531" s="125"/>
      <c r="AF531" s="125"/>
      <c r="AG531" s="125"/>
      <c r="AH531" s="125"/>
      <c r="AI531" s="125"/>
      <c r="AJ531" s="125"/>
    </row>
    <row r="532" spans="1:36" ht="12.75" customHeight="1">
      <c r="A532" s="36"/>
      <c r="B532" s="331"/>
      <c r="C532" s="36" t="s">
        <v>1479</v>
      </c>
      <c r="D532" s="2"/>
      <c r="E532" s="118">
        <f t="shared" ref="E532:Q532" si="67">E530/$D$530</f>
        <v>45.500962566844898</v>
      </c>
      <c r="F532" s="118">
        <f t="shared" si="67"/>
        <v>47.667165775401102</v>
      </c>
      <c r="G532" s="118">
        <f t="shared" si="67"/>
        <v>57.414679144384998</v>
      </c>
      <c r="H532" s="118">
        <f t="shared" si="67"/>
        <v>57.530374331550803</v>
      </c>
      <c r="I532" s="118">
        <f t="shared" si="67"/>
        <v>45.608315508021398</v>
      </c>
      <c r="J532" s="118">
        <f t="shared" si="67"/>
        <v>36.770106951871703</v>
      </c>
      <c r="K532" s="118">
        <f t="shared" si="67"/>
        <v>40.908315508021403</v>
      </c>
      <c r="L532" s="118">
        <f t="shared" si="67"/>
        <v>0</v>
      </c>
      <c r="M532" s="118">
        <f t="shared" si="67"/>
        <v>0</v>
      </c>
      <c r="N532" s="118">
        <f t="shared" si="67"/>
        <v>0</v>
      </c>
      <c r="O532" s="118">
        <f t="shared" si="67"/>
        <v>0</v>
      </c>
      <c r="P532" s="118">
        <f t="shared" si="67"/>
        <v>0</v>
      </c>
      <c r="Q532" s="179">
        <f t="shared" si="67"/>
        <v>331.39991978609601</v>
      </c>
      <c r="R532" s="308">
        <f>+R530/D530</f>
        <v>47.342845683728001</v>
      </c>
      <c r="S532" s="125"/>
      <c r="T532" s="125"/>
      <c r="U532" s="125"/>
      <c r="V532" s="125"/>
      <c r="W532" s="329"/>
      <c r="X532" s="125"/>
      <c r="Y532" s="329"/>
      <c r="Z532" s="125"/>
      <c r="AA532" s="329"/>
      <c r="AB532" s="125"/>
      <c r="AC532" s="126"/>
      <c r="AD532" s="125"/>
      <c r="AE532" s="125"/>
      <c r="AF532" s="125"/>
      <c r="AG532" s="125"/>
      <c r="AH532" s="125"/>
      <c r="AI532" s="125"/>
      <c r="AJ532" s="125"/>
    </row>
    <row r="533" spans="1:36" ht="12.75" customHeight="1">
      <c r="A533" s="36"/>
      <c r="B533" s="331"/>
      <c r="C533" s="36" t="s">
        <v>1480</v>
      </c>
      <c r="D533" s="337"/>
      <c r="E533" s="405" t="s">
        <v>1718</v>
      </c>
      <c r="F533" s="530" t="s">
        <v>1719</v>
      </c>
      <c r="G533" s="405" t="s">
        <v>1720</v>
      </c>
      <c r="H533" s="405" t="s">
        <v>1721</v>
      </c>
      <c r="I533" s="405" t="s">
        <v>1722</v>
      </c>
      <c r="J533" s="412" t="s">
        <v>1723</v>
      </c>
      <c r="K533" s="412"/>
      <c r="L533" s="412"/>
      <c r="M533" s="412"/>
      <c r="N533" s="412"/>
      <c r="O533" s="407"/>
      <c r="P533" s="407"/>
      <c r="Q533" s="300"/>
      <c r="R533" s="466"/>
      <c r="S533" s="125"/>
      <c r="T533" s="125"/>
      <c r="U533" s="125"/>
      <c r="V533" s="125"/>
      <c r="W533" s="329"/>
      <c r="X533" s="125"/>
      <c r="Y533" s="329"/>
      <c r="Z533" s="125"/>
      <c r="AA533" s="329"/>
      <c r="AB533" s="125"/>
      <c r="AC533" s="126"/>
      <c r="AD533" s="125"/>
      <c r="AE533" s="125"/>
      <c r="AF533" s="125"/>
      <c r="AG533" s="125"/>
      <c r="AH533" s="125"/>
      <c r="AI533" s="125"/>
      <c r="AJ533" s="125"/>
    </row>
    <row r="534" spans="1:36" ht="12.75" customHeight="1">
      <c r="A534" s="36"/>
      <c r="B534" s="331"/>
      <c r="C534" s="36" t="s">
        <v>1488</v>
      </c>
      <c r="D534" s="337"/>
      <c r="E534" s="407"/>
      <c r="F534" s="300"/>
      <c r="G534" s="407"/>
      <c r="H534" s="407"/>
      <c r="I534" s="407"/>
      <c r="J534" s="407"/>
      <c r="K534" s="407"/>
      <c r="L534" s="407"/>
      <c r="M534" s="407"/>
      <c r="N534" s="407"/>
      <c r="O534" s="407"/>
      <c r="P534" s="407"/>
      <c r="Q534" s="300"/>
      <c r="R534" s="466"/>
      <c r="S534" s="125"/>
      <c r="T534" s="125"/>
      <c r="U534" s="125"/>
      <c r="V534" s="125"/>
      <c r="W534" s="329"/>
      <c r="X534" s="125"/>
      <c r="Y534" s="329"/>
      <c r="Z534" s="125"/>
      <c r="AA534" s="329"/>
      <c r="AB534" s="125"/>
      <c r="AC534" s="126"/>
      <c r="AD534" s="125"/>
      <c r="AE534" s="125"/>
      <c r="AF534" s="125"/>
      <c r="AG534" s="125"/>
      <c r="AH534" s="125"/>
      <c r="AI534" s="125"/>
      <c r="AJ534" s="125"/>
    </row>
    <row r="535" spans="1:36" ht="12.75" customHeight="1">
      <c r="A535" s="36"/>
      <c r="B535" s="331"/>
      <c r="C535" s="36" t="s">
        <v>1457</v>
      </c>
      <c r="D535" s="337"/>
      <c r="E535" s="407"/>
      <c r="F535" s="300"/>
      <c r="G535" s="407"/>
      <c r="H535" s="407"/>
      <c r="I535" s="407"/>
      <c r="J535" s="407"/>
      <c r="K535" s="407"/>
      <c r="L535" s="407"/>
      <c r="M535" s="407"/>
      <c r="N535" s="407"/>
      <c r="O535" s="407"/>
      <c r="P535" s="407"/>
      <c r="Q535" s="300"/>
      <c r="R535" s="466"/>
      <c r="S535" s="125"/>
      <c r="T535" s="125"/>
      <c r="U535" s="125"/>
      <c r="V535" s="125"/>
      <c r="W535" s="329"/>
      <c r="X535" s="125"/>
      <c r="Y535" s="329"/>
      <c r="Z535" s="125"/>
      <c r="AA535" s="329"/>
      <c r="AB535" s="125"/>
      <c r="AC535" s="126"/>
      <c r="AD535" s="125"/>
      <c r="AE535" s="125"/>
      <c r="AF535" s="125"/>
      <c r="AG535" s="125"/>
      <c r="AH535" s="125"/>
      <c r="AI535" s="125"/>
      <c r="AJ535" s="125"/>
    </row>
    <row r="536" spans="1:36" ht="12.75" customHeight="1">
      <c r="A536" s="222"/>
      <c r="B536" s="350"/>
      <c r="C536" s="222"/>
      <c r="D536" s="343"/>
      <c r="E536" s="344"/>
      <c r="F536" s="171"/>
      <c r="G536" s="344"/>
      <c r="H536" s="344"/>
      <c r="I536" s="344"/>
      <c r="J536" s="344"/>
      <c r="K536" s="344"/>
      <c r="L536" s="344"/>
      <c r="M536" s="344"/>
      <c r="N536" s="344"/>
      <c r="O536" s="344"/>
      <c r="P536" s="344"/>
      <c r="Q536" s="171"/>
      <c r="R536" s="306"/>
      <c r="S536" s="125"/>
      <c r="T536" s="125"/>
      <c r="U536" s="125"/>
      <c r="V536" s="125"/>
      <c r="W536" s="329"/>
      <c r="X536" s="125"/>
      <c r="Y536" s="329"/>
      <c r="Z536" s="125"/>
      <c r="AA536" s="329"/>
      <c r="AB536" s="125"/>
      <c r="AC536" s="126"/>
      <c r="AD536" s="125"/>
      <c r="AE536" s="125"/>
      <c r="AF536" s="125"/>
      <c r="AG536" s="125"/>
      <c r="AH536" s="125"/>
      <c r="AI536" s="125"/>
      <c r="AJ536" s="125"/>
    </row>
    <row r="537" spans="1:36" ht="12.75" customHeight="1">
      <c r="A537" s="36" t="s">
        <v>495</v>
      </c>
      <c r="B537" s="331">
        <v>1069</v>
      </c>
      <c r="C537" s="285" t="s">
        <v>1489</v>
      </c>
      <c r="D537" s="333">
        <v>943</v>
      </c>
      <c r="E537" s="232">
        <v>3153.28</v>
      </c>
      <c r="F537" s="216">
        <v>7127.85</v>
      </c>
      <c r="G537" s="232">
        <v>9561.59</v>
      </c>
      <c r="H537" s="232">
        <v>4853.6099999999997</v>
      </c>
      <c r="I537" s="232">
        <v>2421.27</v>
      </c>
      <c r="J537" s="232">
        <v>3521.33</v>
      </c>
      <c r="K537" s="169"/>
      <c r="L537" s="364"/>
      <c r="M537" s="364"/>
      <c r="N537" s="364"/>
      <c r="O537" s="364"/>
      <c r="P537" s="364"/>
      <c r="Q537" s="531">
        <f>SUM(E537:P537)</f>
        <v>30638.93</v>
      </c>
      <c r="R537" s="460">
        <f>AVERAGE(E537:P537)</f>
        <v>5106.48833333333</v>
      </c>
      <c r="S537" s="309">
        <f>+R537</f>
        <v>5106.48833333333</v>
      </c>
      <c r="T537" s="125"/>
      <c r="U537" s="125"/>
      <c r="V537" s="125"/>
      <c r="W537" s="329"/>
      <c r="X537" s="125"/>
      <c r="Y537" s="329"/>
      <c r="Z537" s="125"/>
      <c r="AA537" s="329"/>
      <c r="AB537" s="125"/>
      <c r="AC537" s="126"/>
      <c r="AD537" s="125"/>
      <c r="AE537" s="125"/>
      <c r="AF537" s="125"/>
      <c r="AG537" s="125"/>
      <c r="AH537" s="125"/>
      <c r="AI537" s="125"/>
      <c r="AJ537" s="125"/>
    </row>
    <row r="538" spans="1:36" ht="12.75" customHeight="1">
      <c r="A538" s="36"/>
      <c r="B538" s="331"/>
      <c r="C538" s="36" t="s">
        <v>1490</v>
      </c>
      <c r="D538" s="2"/>
      <c r="E538" s="348" t="s">
        <v>372</v>
      </c>
      <c r="F538" s="233" t="s">
        <v>372</v>
      </c>
      <c r="G538" s="348" t="s">
        <v>372</v>
      </c>
      <c r="H538" s="348" t="s">
        <v>372</v>
      </c>
      <c r="I538" s="348" t="s">
        <v>372</v>
      </c>
      <c r="J538" s="348" t="s">
        <v>372</v>
      </c>
      <c r="K538" s="411"/>
      <c r="L538" s="412"/>
      <c r="M538" s="412"/>
      <c r="N538" s="412"/>
      <c r="O538" s="407"/>
      <c r="P538" s="407"/>
      <c r="Q538" s="532">
        <f>SUM(E538:P538)</f>
        <v>0</v>
      </c>
      <c r="R538" s="533">
        <f>Q538/12</f>
        <v>0</v>
      </c>
      <c r="S538" s="125"/>
      <c r="T538" s="309">
        <f>+R538</f>
        <v>0</v>
      </c>
      <c r="U538" s="221">
        <f>+Q538</f>
        <v>0</v>
      </c>
      <c r="V538" s="329" t="s">
        <v>372</v>
      </c>
      <c r="W538" s="329" t="s">
        <v>372</v>
      </c>
      <c r="X538" s="329" t="s">
        <v>372</v>
      </c>
      <c r="Y538" s="329" t="s">
        <v>372</v>
      </c>
      <c r="Z538" s="329" t="s">
        <v>372</v>
      </c>
      <c r="AA538" s="329" t="s">
        <v>372</v>
      </c>
      <c r="AB538" s="125"/>
      <c r="AC538" s="126"/>
      <c r="AD538" s="125"/>
      <c r="AE538" s="125"/>
      <c r="AF538" s="125"/>
      <c r="AG538" s="125"/>
      <c r="AH538" s="125"/>
      <c r="AI538" s="125"/>
      <c r="AJ538" s="125"/>
    </row>
    <row r="539" spans="1:36" ht="12.75" customHeight="1">
      <c r="A539" s="36"/>
      <c r="B539" s="331"/>
      <c r="C539" s="36" t="s">
        <v>692</v>
      </c>
      <c r="D539" s="2"/>
      <c r="E539" s="110">
        <f t="shared" ref="E539:Q539" si="68">E537/$D$537</f>
        <v>3.3438812301166498</v>
      </c>
      <c r="F539" s="110">
        <f t="shared" si="68"/>
        <v>7.5586956521739097</v>
      </c>
      <c r="G539" s="110">
        <f t="shared" si="68"/>
        <v>10.1395440084836</v>
      </c>
      <c r="H539" s="110">
        <f t="shared" si="68"/>
        <v>5.1469883351007404</v>
      </c>
      <c r="I539" s="110">
        <f t="shared" si="68"/>
        <v>2.5676246023329798</v>
      </c>
      <c r="J539" s="118">
        <f t="shared" si="68"/>
        <v>3.7341781548250301</v>
      </c>
      <c r="K539" s="109">
        <f t="shared" si="68"/>
        <v>0</v>
      </c>
      <c r="L539" s="109">
        <f t="shared" si="68"/>
        <v>0</v>
      </c>
      <c r="M539" s="109">
        <f t="shared" si="68"/>
        <v>0</v>
      </c>
      <c r="N539" s="109">
        <f t="shared" si="68"/>
        <v>0</v>
      </c>
      <c r="O539" s="109">
        <f t="shared" si="68"/>
        <v>0</v>
      </c>
      <c r="P539" s="109">
        <f t="shared" si="68"/>
        <v>0</v>
      </c>
      <c r="Q539" s="51">
        <f t="shared" si="68"/>
        <v>32.490911983032902</v>
      </c>
      <c r="R539" s="533">
        <f>+R537/D537</f>
        <v>5.41515199717215</v>
      </c>
      <c r="S539" s="125"/>
      <c r="T539" s="125"/>
      <c r="U539" s="125"/>
      <c r="V539" s="125"/>
      <c r="W539" s="329"/>
      <c r="X539" s="125"/>
      <c r="Y539" s="329"/>
      <c r="Z539" s="125"/>
      <c r="AA539" s="329"/>
      <c r="AB539" s="125"/>
      <c r="AC539" s="126"/>
      <c r="AD539" s="125"/>
      <c r="AE539" s="125"/>
      <c r="AF539" s="125"/>
      <c r="AG539" s="125"/>
      <c r="AH539" s="125"/>
      <c r="AI539" s="125"/>
      <c r="AJ539" s="125"/>
    </row>
    <row r="540" spans="1:36" ht="12.75" customHeight="1">
      <c r="A540" s="36"/>
      <c r="B540" s="331"/>
      <c r="C540" s="36" t="s">
        <v>1491</v>
      </c>
      <c r="D540" s="337"/>
      <c r="E540" s="364"/>
      <c r="F540" s="126"/>
      <c r="G540" s="364"/>
      <c r="H540" s="364"/>
      <c r="I540" s="364"/>
      <c r="J540" s="364"/>
      <c r="K540" s="407"/>
      <c r="L540" s="407"/>
      <c r="M540" s="407"/>
      <c r="N540" s="407"/>
      <c r="O540" s="407"/>
      <c r="P540" s="407"/>
      <c r="Q540" s="300"/>
      <c r="R540" s="466"/>
      <c r="S540" s="125"/>
      <c r="T540" s="125"/>
      <c r="U540" s="125"/>
      <c r="V540" s="125"/>
      <c r="W540" s="329"/>
      <c r="X540" s="125"/>
      <c r="Y540" s="329"/>
      <c r="Z540" s="125"/>
      <c r="AA540" s="329"/>
      <c r="AB540" s="125"/>
      <c r="AC540" s="126"/>
      <c r="AD540" s="125"/>
      <c r="AE540" s="125"/>
      <c r="AF540" s="125"/>
      <c r="AG540" s="125"/>
      <c r="AH540" s="125"/>
      <c r="AI540" s="125"/>
      <c r="AJ540" s="125"/>
    </row>
    <row r="541" spans="1:36" ht="12.75" customHeight="1">
      <c r="A541" s="36"/>
      <c r="B541" s="331"/>
      <c r="C541" s="36" t="s">
        <v>1492</v>
      </c>
      <c r="D541" s="337"/>
      <c r="E541" s="407"/>
      <c r="F541" s="300"/>
      <c r="G541" s="407"/>
      <c r="H541" s="407"/>
      <c r="I541" s="407"/>
      <c r="J541" s="407"/>
      <c r="K541" s="407"/>
      <c r="L541" s="407"/>
      <c r="M541" s="407"/>
      <c r="N541" s="407"/>
      <c r="O541" s="407"/>
      <c r="P541" s="407"/>
      <c r="Q541" s="300"/>
      <c r="R541" s="466"/>
      <c r="S541" s="125"/>
      <c r="T541" s="125"/>
      <c r="U541" s="125"/>
      <c r="V541" s="125"/>
      <c r="W541" s="329"/>
      <c r="X541" s="125"/>
      <c r="Y541" s="329"/>
      <c r="Z541" s="125"/>
      <c r="AA541" s="329"/>
      <c r="AB541" s="125"/>
      <c r="AC541" s="126"/>
      <c r="AD541" s="125"/>
      <c r="AE541" s="125"/>
      <c r="AF541" s="125"/>
      <c r="AG541" s="125"/>
      <c r="AH541" s="125"/>
      <c r="AI541" s="125"/>
      <c r="AJ541" s="125"/>
    </row>
    <row r="542" spans="1:36" ht="12.75" customHeight="1">
      <c r="A542" s="36"/>
      <c r="B542" s="331"/>
      <c r="C542" s="36" t="s">
        <v>1493</v>
      </c>
      <c r="D542" s="337"/>
      <c r="E542" s="407"/>
      <c r="F542" s="300"/>
      <c r="G542" s="407"/>
      <c r="H542" s="407"/>
      <c r="I542" s="407"/>
      <c r="J542" s="407"/>
      <c r="K542" s="407"/>
      <c r="L542" s="407"/>
      <c r="M542" s="407"/>
      <c r="N542" s="407"/>
      <c r="O542" s="407"/>
      <c r="P542" s="407"/>
      <c r="Q542" s="300"/>
      <c r="R542" s="466"/>
      <c r="S542" s="125"/>
      <c r="T542" s="125"/>
      <c r="U542" s="125"/>
      <c r="V542" s="125"/>
      <c r="W542" s="329"/>
      <c r="X542" s="125"/>
      <c r="Y542" s="329"/>
      <c r="Z542" s="125"/>
      <c r="AA542" s="329"/>
      <c r="AB542" s="125"/>
      <c r="AC542" s="126"/>
      <c r="AD542" s="125"/>
      <c r="AE542" s="125"/>
      <c r="AF542" s="125"/>
      <c r="AG542" s="125"/>
      <c r="AH542" s="125"/>
      <c r="AI542" s="125"/>
      <c r="AJ542" s="125"/>
    </row>
    <row r="543" spans="1:36" ht="12.75" customHeight="1">
      <c r="A543" s="36"/>
      <c r="B543" s="331"/>
      <c r="C543" s="36" t="s">
        <v>1494</v>
      </c>
      <c r="D543" s="337"/>
      <c r="E543" s="407"/>
      <c r="F543" s="300"/>
      <c r="G543" s="407"/>
      <c r="H543" s="407"/>
      <c r="I543" s="407"/>
      <c r="J543" s="407"/>
      <c r="K543" s="407"/>
      <c r="L543" s="407"/>
      <c r="M543" s="407"/>
      <c r="N543" s="407"/>
      <c r="O543" s="407"/>
      <c r="P543" s="407"/>
      <c r="Q543" s="300"/>
      <c r="R543" s="466"/>
      <c r="S543" s="125"/>
      <c r="T543" s="125"/>
      <c r="U543" s="125"/>
      <c r="V543" s="125"/>
      <c r="W543" s="329"/>
      <c r="X543" s="125"/>
      <c r="Y543" s="329"/>
      <c r="Z543" s="125"/>
      <c r="AA543" s="329"/>
      <c r="AB543" s="125"/>
      <c r="AC543" s="126"/>
      <c r="AD543" s="125"/>
      <c r="AE543" s="125"/>
      <c r="AF543" s="125"/>
      <c r="AG543" s="125"/>
      <c r="AH543" s="125"/>
      <c r="AI543" s="125"/>
      <c r="AJ543" s="125"/>
    </row>
    <row r="544" spans="1:36" ht="12.75" customHeight="1">
      <c r="A544" s="36"/>
      <c r="B544" s="331"/>
      <c r="C544" s="36" t="s">
        <v>1495</v>
      </c>
      <c r="D544" s="337"/>
      <c r="E544" s="407"/>
      <c r="F544" s="300"/>
      <c r="G544" s="407"/>
      <c r="H544" s="407"/>
      <c r="I544" s="407"/>
      <c r="J544" s="407"/>
      <c r="K544" s="407"/>
      <c r="L544" s="407"/>
      <c r="M544" s="407"/>
      <c r="N544" s="407"/>
      <c r="O544" s="407"/>
      <c r="P544" s="407"/>
      <c r="Q544" s="300"/>
      <c r="R544" s="466"/>
      <c r="S544" s="125"/>
      <c r="T544" s="125"/>
      <c r="U544" s="125"/>
      <c r="V544" s="125"/>
      <c r="W544" s="329"/>
      <c r="X544" s="125"/>
      <c r="Y544" s="329"/>
      <c r="Z544" s="125"/>
      <c r="AA544" s="329"/>
      <c r="AB544" s="125"/>
      <c r="AC544" s="126"/>
      <c r="AD544" s="125"/>
      <c r="AE544" s="125"/>
      <c r="AF544" s="125"/>
      <c r="AG544" s="125"/>
      <c r="AH544" s="125"/>
      <c r="AI544" s="125"/>
      <c r="AJ544" s="125"/>
    </row>
    <row r="545" spans="1:36" ht="12.75" customHeight="1">
      <c r="A545" s="222"/>
      <c r="B545" s="350"/>
      <c r="C545" s="222"/>
      <c r="D545" s="343"/>
      <c r="E545" s="344"/>
      <c r="F545" s="171"/>
      <c r="G545" s="344"/>
      <c r="H545" s="344"/>
      <c r="I545" s="344"/>
      <c r="J545" s="344"/>
      <c r="K545" s="344"/>
      <c r="L545" s="344"/>
      <c r="M545" s="344"/>
      <c r="N545" s="344"/>
      <c r="O545" s="344"/>
      <c r="P545" s="344"/>
      <c r="Q545" s="171"/>
      <c r="R545" s="306"/>
      <c r="S545" s="125"/>
      <c r="T545" s="125"/>
      <c r="U545" s="125"/>
      <c r="V545" s="125"/>
      <c r="W545" s="329"/>
      <c r="X545" s="125"/>
      <c r="Y545" s="329"/>
      <c r="Z545" s="125"/>
      <c r="AA545" s="329"/>
      <c r="AB545" s="125"/>
      <c r="AC545" s="126"/>
      <c r="AD545" s="125"/>
      <c r="AE545" s="125"/>
      <c r="AF545" s="125"/>
      <c r="AG545" s="125"/>
      <c r="AH545" s="125"/>
      <c r="AI545" s="125"/>
      <c r="AJ545" s="125"/>
    </row>
    <row r="546" spans="1:36" ht="12.75" customHeight="1">
      <c r="A546" s="36" t="s">
        <v>373</v>
      </c>
      <c r="B546" s="331">
        <v>1073</v>
      </c>
      <c r="C546" s="408" t="s">
        <v>1496</v>
      </c>
      <c r="D546" s="333">
        <v>310</v>
      </c>
      <c r="E546" s="232">
        <v>10471.65</v>
      </c>
      <c r="F546" s="216">
        <v>8642.25</v>
      </c>
      <c r="G546" s="232">
        <v>12924.75</v>
      </c>
      <c r="H546" s="232">
        <v>10995.9</v>
      </c>
      <c r="I546" s="232">
        <v>11817.15</v>
      </c>
      <c r="J546" s="232">
        <v>8778.4500000000007</v>
      </c>
      <c r="K546" s="232">
        <v>14685.75</v>
      </c>
      <c r="L546" s="232"/>
      <c r="M546" s="211"/>
      <c r="N546" s="364"/>
      <c r="O546" s="364"/>
      <c r="P546" s="364"/>
      <c r="Q546" s="531">
        <f>SUM(E546:P546)</f>
        <v>78315.899999999994</v>
      </c>
      <c r="R546" s="460">
        <f>AVERAGE(E546:P546)</f>
        <v>11187.9857142857</v>
      </c>
      <c r="S546" s="309">
        <f>+R546</f>
        <v>11187.9857142857</v>
      </c>
      <c r="T546" s="125"/>
      <c r="U546" s="125"/>
      <c r="V546" s="125"/>
      <c r="W546" s="329"/>
      <c r="X546" s="125"/>
      <c r="Y546" s="329"/>
      <c r="Z546" s="125"/>
      <c r="AA546" s="329"/>
      <c r="AB546" s="125"/>
      <c r="AC546" s="475">
        <f>SUM(E546:K546)</f>
        <v>78315.899999999994</v>
      </c>
      <c r="AD546" s="125"/>
      <c r="AE546" s="125"/>
      <c r="AF546" s="125"/>
      <c r="AG546" s="125"/>
      <c r="AH546" s="125"/>
      <c r="AI546" s="125"/>
      <c r="AJ546" s="125"/>
    </row>
    <row r="547" spans="1:36" ht="12.75" customHeight="1">
      <c r="A547" s="36"/>
      <c r="B547" s="331"/>
      <c r="C547" s="36" t="s">
        <v>1497</v>
      </c>
      <c r="D547" s="2"/>
      <c r="E547" s="348" t="s">
        <v>372</v>
      </c>
      <c r="F547" s="233" t="s">
        <v>372</v>
      </c>
      <c r="G547" s="348" t="s">
        <v>372</v>
      </c>
      <c r="H547" s="348" t="s">
        <v>372</v>
      </c>
      <c r="I547" s="348" t="s">
        <v>372</v>
      </c>
      <c r="J547" s="348" t="s">
        <v>372</v>
      </c>
      <c r="K547" s="348" t="s">
        <v>372</v>
      </c>
      <c r="L547" s="348"/>
      <c r="M547" s="413"/>
      <c r="N547" s="412"/>
      <c r="O547" s="412"/>
      <c r="P547" s="412"/>
      <c r="Q547" s="532">
        <f>SUM(E547:P547)</f>
        <v>0</v>
      </c>
      <c r="R547" s="533">
        <f>Q547/12</f>
        <v>0</v>
      </c>
      <c r="S547" s="125"/>
      <c r="T547" s="309">
        <f>+R547</f>
        <v>0</v>
      </c>
      <c r="U547" s="221">
        <f>+Q547</f>
        <v>0</v>
      </c>
      <c r="V547" s="329" t="s">
        <v>372</v>
      </c>
      <c r="W547" s="329" t="s">
        <v>372</v>
      </c>
      <c r="X547" s="329" t="s">
        <v>372</v>
      </c>
      <c r="Y547" s="329" t="s">
        <v>372</v>
      </c>
      <c r="Z547" s="329" t="s">
        <v>372</v>
      </c>
      <c r="AA547" s="329" t="s">
        <v>372</v>
      </c>
      <c r="AB547" s="125"/>
      <c r="AC547" s="475">
        <f>SUM(E547:K547)</f>
        <v>0</v>
      </c>
      <c r="AD547" s="125"/>
      <c r="AE547" s="125"/>
      <c r="AF547" s="125"/>
      <c r="AG547" s="125"/>
      <c r="AH547" s="125"/>
      <c r="AI547" s="125"/>
      <c r="AJ547" s="125"/>
    </row>
    <row r="548" spans="1:36" ht="12.75" customHeight="1">
      <c r="A548" s="36"/>
      <c r="B548" s="331"/>
      <c r="C548" s="36" t="s">
        <v>1498</v>
      </c>
      <c r="D548" s="2"/>
      <c r="E548" s="110">
        <f t="shared" ref="E548:Q548" si="69">E546/$D$546</f>
        <v>33.779516129032302</v>
      </c>
      <c r="F548" s="110">
        <f t="shared" si="69"/>
        <v>27.878225806451599</v>
      </c>
      <c r="G548" s="110">
        <f t="shared" si="69"/>
        <v>41.692741935483902</v>
      </c>
      <c r="H548" s="110">
        <f t="shared" si="69"/>
        <v>35.4706451612903</v>
      </c>
      <c r="I548" s="110">
        <f t="shared" si="69"/>
        <v>38.119838709677403</v>
      </c>
      <c r="J548" s="110">
        <f t="shared" si="69"/>
        <v>28.3175806451613</v>
      </c>
      <c r="K548" s="110">
        <f t="shared" si="69"/>
        <v>47.373387096774202</v>
      </c>
      <c r="L548" s="118">
        <f t="shared" si="69"/>
        <v>0</v>
      </c>
      <c r="M548" s="109">
        <f t="shared" si="69"/>
        <v>0</v>
      </c>
      <c r="N548" s="109">
        <f t="shared" si="69"/>
        <v>0</v>
      </c>
      <c r="O548" s="109">
        <f t="shared" si="69"/>
        <v>0</v>
      </c>
      <c r="P548" s="109">
        <f t="shared" si="69"/>
        <v>0</v>
      </c>
      <c r="Q548" s="51">
        <f t="shared" si="69"/>
        <v>252.63193548387099</v>
      </c>
      <c r="R548" s="533">
        <f>+R546/D546</f>
        <v>36.090276497695903</v>
      </c>
      <c r="S548" s="125"/>
      <c r="T548" s="125"/>
      <c r="U548" s="125"/>
      <c r="V548" s="125"/>
      <c r="W548" s="329"/>
      <c r="X548" s="125"/>
      <c r="Y548" s="329"/>
      <c r="Z548" s="125"/>
      <c r="AA548" s="329"/>
      <c r="AB548" s="125"/>
      <c r="AC548" s="475">
        <f>SUM(E548:K548)</f>
        <v>252.63193548387099</v>
      </c>
      <c r="AD548" s="125"/>
      <c r="AE548" s="125"/>
      <c r="AF548" s="125"/>
      <c r="AG548" s="125"/>
      <c r="AH548" s="125"/>
      <c r="AI548" s="125"/>
      <c r="AJ548" s="125"/>
    </row>
    <row r="549" spans="1:36" ht="12.75" customHeight="1">
      <c r="A549" s="36"/>
      <c r="B549" s="331"/>
      <c r="C549" s="36" t="s">
        <v>1499</v>
      </c>
      <c r="D549" s="337"/>
      <c r="E549" s="364"/>
      <c r="F549" s="126"/>
      <c r="G549" s="364"/>
      <c r="H549" s="364"/>
      <c r="I549" s="364"/>
      <c r="J549" s="364"/>
      <c r="K549" s="364"/>
      <c r="L549" s="364"/>
      <c r="M549" s="407"/>
      <c r="N549" s="407"/>
      <c r="O549" s="407"/>
      <c r="P549" s="407"/>
      <c r="Q549" s="300"/>
      <c r="R549" s="466"/>
      <c r="S549" s="125"/>
      <c r="T549" s="125"/>
      <c r="U549" s="125"/>
      <c r="V549" s="125"/>
      <c r="W549" s="329"/>
      <c r="X549" s="125"/>
      <c r="Y549" s="329"/>
      <c r="Z549" s="125"/>
      <c r="AA549" s="329"/>
      <c r="AB549" s="125"/>
      <c r="AC549" s="126"/>
      <c r="AD549" s="125"/>
      <c r="AE549" s="125"/>
      <c r="AF549" s="125"/>
      <c r="AG549" s="125"/>
      <c r="AH549" s="125"/>
      <c r="AI549" s="125"/>
      <c r="AJ549" s="125"/>
    </row>
    <row r="550" spans="1:36" ht="12.75" customHeight="1">
      <c r="A550" s="36"/>
      <c r="B550" s="331"/>
      <c r="C550" s="36" t="s">
        <v>1500</v>
      </c>
      <c r="D550" s="337"/>
      <c r="E550" s="407"/>
      <c r="F550" s="300"/>
      <c r="G550" s="407"/>
      <c r="H550" s="407"/>
      <c r="I550" s="407"/>
      <c r="J550" s="407"/>
      <c r="K550" s="407"/>
      <c r="L550" s="407"/>
      <c r="M550" s="407"/>
      <c r="N550" s="407"/>
      <c r="O550" s="407"/>
      <c r="P550" s="407"/>
      <c r="Q550" s="300"/>
      <c r="R550" s="466"/>
      <c r="S550" s="125"/>
      <c r="T550" s="125"/>
      <c r="U550" s="125"/>
      <c r="V550" s="125"/>
      <c r="W550" s="329"/>
      <c r="X550" s="125"/>
      <c r="Y550" s="329"/>
      <c r="Z550" s="125"/>
      <c r="AA550" s="329"/>
      <c r="AB550" s="125"/>
      <c r="AC550" s="126"/>
      <c r="AD550" s="125"/>
      <c r="AE550" s="125"/>
      <c r="AF550" s="125"/>
      <c r="AG550" s="125"/>
      <c r="AH550" s="125"/>
      <c r="AI550" s="125"/>
      <c r="AJ550" s="125"/>
    </row>
    <row r="551" spans="1:36" ht="12.75" customHeight="1">
      <c r="A551" s="222"/>
      <c r="B551" s="350"/>
      <c r="C551" s="222"/>
      <c r="D551" s="343"/>
      <c r="E551" s="344"/>
      <c r="F551" s="171"/>
      <c r="G551" s="344"/>
      <c r="H551" s="344"/>
      <c r="I551" s="344"/>
      <c r="J551" s="344"/>
      <c r="K551" s="344"/>
      <c r="L551" s="344"/>
      <c r="M551" s="344"/>
      <c r="N551" s="344"/>
      <c r="O551" s="344"/>
      <c r="P551" s="344"/>
      <c r="Q551" s="171"/>
      <c r="R551" s="306"/>
      <c r="S551" s="125"/>
      <c r="T551" s="125"/>
      <c r="U551" s="125"/>
      <c r="V551" s="125"/>
      <c r="W551" s="329"/>
      <c r="X551" s="125"/>
      <c r="Y551" s="329"/>
      <c r="Z551" s="125"/>
      <c r="AA551" s="329"/>
      <c r="AB551" s="125"/>
      <c r="AC551" s="126"/>
      <c r="AD551" s="125"/>
      <c r="AE551" s="125"/>
      <c r="AF551" s="125"/>
      <c r="AG551" s="125"/>
      <c r="AH551" s="125"/>
      <c r="AI551" s="125"/>
      <c r="AJ551" s="125"/>
    </row>
    <row r="552" spans="1:36" ht="12.75" customHeight="1">
      <c r="A552" s="36" t="s">
        <v>617</v>
      </c>
      <c r="B552" s="331">
        <v>725</v>
      </c>
      <c r="C552" s="285" t="s">
        <v>1501</v>
      </c>
      <c r="D552" s="333">
        <v>1616</v>
      </c>
      <c r="E552" s="232">
        <v>120983.15</v>
      </c>
      <c r="F552" s="216">
        <v>111284.5</v>
      </c>
      <c r="G552" s="232">
        <v>92919.02</v>
      </c>
      <c r="H552" s="232">
        <v>87311.51</v>
      </c>
      <c r="I552" s="232"/>
      <c r="J552" s="232">
        <v>78122.759999999995</v>
      </c>
      <c r="K552" s="232">
        <v>79414.59</v>
      </c>
      <c r="L552" s="169"/>
      <c r="M552" s="364"/>
      <c r="N552" s="364"/>
      <c r="O552" s="364"/>
      <c r="P552" s="364"/>
      <c r="Q552" s="531">
        <f>SUM(E552:P552)</f>
        <v>570035.53</v>
      </c>
      <c r="R552" s="460">
        <f>AVERAGE(E552:P552)</f>
        <v>95005.921666666705</v>
      </c>
      <c r="S552" s="309">
        <f>+R552</f>
        <v>95005.921666666705</v>
      </c>
      <c r="T552" s="125"/>
      <c r="U552" s="125"/>
      <c r="V552" s="125"/>
      <c r="W552" s="329"/>
      <c r="X552" s="125"/>
      <c r="Y552" s="329"/>
      <c r="Z552" s="125"/>
      <c r="AA552" s="329"/>
      <c r="AB552" s="125"/>
      <c r="AC552" s="126"/>
      <c r="AD552" s="125"/>
      <c r="AE552" s="125"/>
      <c r="AF552" s="125"/>
      <c r="AG552" s="125"/>
      <c r="AH552" s="125"/>
      <c r="AI552" s="125"/>
      <c r="AJ552" s="125"/>
    </row>
    <row r="553" spans="1:36" ht="12.75" customHeight="1">
      <c r="A553" s="36"/>
      <c r="B553" s="331"/>
      <c r="C553" s="36" t="s">
        <v>1502</v>
      </c>
      <c r="D553" s="2"/>
      <c r="E553" s="276">
        <v>1996.15</v>
      </c>
      <c r="F553" s="277">
        <v>929.3</v>
      </c>
      <c r="G553" s="348" t="s">
        <v>372</v>
      </c>
      <c r="H553" s="348" t="s">
        <v>372</v>
      </c>
      <c r="I553" s="276"/>
      <c r="J553" s="348" t="s">
        <v>372</v>
      </c>
      <c r="K553" s="348" t="s">
        <v>372</v>
      </c>
      <c r="L553" s="413"/>
      <c r="M553" s="412"/>
      <c r="N553" s="412"/>
      <c r="O553" s="407"/>
      <c r="P553" s="407"/>
      <c r="Q553" s="532">
        <f>SUM(E553:P553)</f>
        <v>2925.45</v>
      </c>
      <c r="R553" s="533">
        <f>Q553/12</f>
        <v>243.78749999999999</v>
      </c>
      <c r="S553" s="125"/>
      <c r="T553" s="309">
        <f>+R553</f>
        <v>243.78749999999999</v>
      </c>
      <c r="U553" s="221">
        <f>+Q553</f>
        <v>2925.45</v>
      </c>
      <c r="V553" s="168">
        <f>E553</f>
        <v>1996.15</v>
      </c>
      <c r="W553" s="263">
        <f>F553</f>
        <v>929.3</v>
      </c>
      <c r="X553" s="329" t="s">
        <v>372</v>
      </c>
      <c r="Y553" s="329" t="s">
        <v>372</v>
      </c>
      <c r="Z553" s="329" t="s">
        <v>372</v>
      </c>
      <c r="AA553" s="329" t="s">
        <v>372</v>
      </c>
      <c r="AB553" s="125"/>
      <c r="AC553" s="126"/>
      <c r="AD553" s="125"/>
      <c r="AE553" s="125"/>
      <c r="AF553" s="125"/>
      <c r="AG553" s="125"/>
      <c r="AH553" s="125"/>
      <c r="AI553" s="125"/>
      <c r="AJ553" s="125"/>
    </row>
    <row r="554" spans="1:36" ht="12.75" customHeight="1">
      <c r="A554" s="36"/>
      <c r="B554" s="331"/>
      <c r="C554" s="36" t="s">
        <v>864</v>
      </c>
      <c r="D554" s="2"/>
      <c r="E554" s="110">
        <f t="shared" ref="E554:Q554" si="70">E552/$D$552</f>
        <v>74.865810643564402</v>
      </c>
      <c r="F554" s="110">
        <f t="shared" si="70"/>
        <v>68.864170792079193</v>
      </c>
      <c r="G554" s="110">
        <f t="shared" si="70"/>
        <v>57.499393564356403</v>
      </c>
      <c r="H554" s="110">
        <f t="shared" si="70"/>
        <v>54.0293997524752</v>
      </c>
      <c r="I554" s="110">
        <f t="shared" si="70"/>
        <v>0</v>
      </c>
      <c r="J554" s="110">
        <f t="shared" si="70"/>
        <v>48.343292079207899</v>
      </c>
      <c r="K554" s="118">
        <f t="shared" si="70"/>
        <v>49.142691831683202</v>
      </c>
      <c r="L554" s="109">
        <f t="shared" si="70"/>
        <v>0</v>
      </c>
      <c r="M554" s="109">
        <f t="shared" si="70"/>
        <v>0</v>
      </c>
      <c r="N554" s="109">
        <f t="shared" si="70"/>
        <v>0</v>
      </c>
      <c r="O554" s="109">
        <f t="shared" si="70"/>
        <v>0</v>
      </c>
      <c r="P554" s="109">
        <f t="shared" si="70"/>
        <v>0</v>
      </c>
      <c r="Q554" s="51">
        <f t="shared" si="70"/>
        <v>352.74475866336599</v>
      </c>
      <c r="R554" s="533">
        <f>+R552/D552</f>
        <v>58.790793110561097</v>
      </c>
      <c r="S554" s="125"/>
      <c r="T554" s="125"/>
      <c r="U554" s="125"/>
      <c r="V554" s="125"/>
      <c r="W554" s="329"/>
      <c r="X554" s="125"/>
      <c r="Y554" s="329"/>
      <c r="Z554" s="125"/>
      <c r="AA554" s="329"/>
      <c r="AB554" s="125"/>
      <c r="AC554" s="126"/>
      <c r="AD554" s="125"/>
      <c r="AE554" s="125"/>
      <c r="AF554" s="125"/>
      <c r="AG554" s="125"/>
      <c r="AH554" s="125"/>
      <c r="AI554" s="125"/>
      <c r="AJ554" s="125"/>
    </row>
    <row r="555" spans="1:36" ht="12.75" customHeight="1">
      <c r="A555" s="36"/>
      <c r="B555" s="331"/>
      <c r="C555" s="36" t="s">
        <v>1503</v>
      </c>
      <c r="D555" s="337"/>
      <c r="E555" s="405" t="s">
        <v>1724</v>
      </c>
      <c r="F555" s="530" t="s">
        <v>1725</v>
      </c>
      <c r="G555" s="364"/>
      <c r="H555" s="364"/>
      <c r="I555" s="364"/>
      <c r="J555" s="364"/>
      <c r="K555" s="364"/>
      <c r="L555" s="407"/>
      <c r="M555" s="407"/>
      <c r="N555" s="407"/>
      <c r="O555" s="407"/>
      <c r="P555" s="407"/>
      <c r="Q555" s="300"/>
      <c r="R555" s="466"/>
      <c r="S555" s="125"/>
      <c r="T555" s="125"/>
      <c r="U555" s="125"/>
      <c r="V555" s="125"/>
      <c r="W555" s="329"/>
      <c r="X555" s="125"/>
      <c r="Y555" s="329"/>
      <c r="Z555" s="125"/>
      <c r="AA555" s="329"/>
      <c r="AB555" s="125"/>
      <c r="AC555" s="126"/>
      <c r="AD555" s="125"/>
      <c r="AE555" s="125"/>
      <c r="AF555" s="125"/>
      <c r="AG555" s="125"/>
      <c r="AH555" s="125"/>
      <c r="AI555" s="125"/>
      <c r="AJ555" s="125"/>
    </row>
    <row r="556" spans="1:36" ht="12.75" customHeight="1">
      <c r="A556" s="36"/>
      <c r="B556" s="331"/>
      <c r="C556" s="36" t="s">
        <v>1505</v>
      </c>
      <c r="D556" s="337"/>
      <c r="E556" s="407"/>
      <c r="F556" s="300"/>
      <c r="G556" s="407"/>
      <c r="H556" s="407"/>
      <c r="I556" s="407"/>
      <c r="J556" s="407"/>
      <c r="K556" s="407"/>
      <c r="L556" s="407"/>
      <c r="M556" s="407"/>
      <c r="N556" s="407"/>
      <c r="O556" s="407"/>
      <c r="P556" s="407"/>
      <c r="Q556" s="300"/>
      <c r="R556" s="466"/>
      <c r="S556" s="125"/>
      <c r="T556" s="125"/>
      <c r="U556" s="125"/>
      <c r="V556" s="125"/>
      <c r="W556" s="329"/>
      <c r="X556" s="125"/>
      <c r="Y556" s="329"/>
      <c r="Z556" s="125"/>
      <c r="AA556" s="329"/>
      <c r="AB556" s="125"/>
      <c r="AC556" s="126"/>
      <c r="AD556" s="125"/>
      <c r="AE556" s="125"/>
      <c r="AF556" s="125"/>
      <c r="AG556" s="125"/>
      <c r="AH556" s="125"/>
      <c r="AI556" s="125"/>
      <c r="AJ556" s="125"/>
    </row>
    <row r="557" spans="1:36" ht="12.75" customHeight="1">
      <c r="A557" s="36"/>
      <c r="B557" s="331"/>
      <c r="C557" s="36" t="s">
        <v>1506</v>
      </c>
      <c r="D557" s="337"/>
      <c r="E557" s="407"/>
      <c r="F557" s="300"/>
      <c r="G557" s="407"/>
      <c r="H557" s="407"/>
      <c r="I557" s="407"/>
      <c r="J557" s="407"/>
      <c r="K557" s="407"/>
      <c r="L557" s="407"/>
      <c r="M557" s="407"/>
      <c r="N557" s="407"/>
      <c r="O557" s="407"/>
      <c r="P557" s="407"/>
      <c r="Q557" s="300"/>
      <c r="R557" s="466"/>
      <c r="S557" s="125"/>
      <c r="T557" s="125"/>
      <c r="U557" s="125"/>
      <c r="V557" s="125"/>
      <c r="W557" s="329"/>
      <c r="X557" s="125"/>
      <c r="Y557" s="329"/>
      <c r="Z557" s="125"/>
      <c r="AA557" s="329"/>
      <c r="AB557" s="125"/>
      <c r="AC557" s="126"/>
      <c r="AD557" s="125"/>
      <c r="AE557" s="125"/>
      <c r="AF557" s="125"/>
      <c r="AG557" s="125"/>
      <c r="AH557" s="125"/>
      <c r="AI557" s="125"/>
      <c r="AJ557" s="125"/>
    </row>
    <row r="558" spans="1:36" ht="12.75" customHeight="1">
      <c r="A558" s="36"/>
      <c r="B558" s="331"/>
      <c r="C558" s="36" t="s">
        <v>1507</v>
      </c>
      <c r="D558" s="337"/>
      <c r="E558" s="407"/>
      <c r="F558" s="300"/>
      <c r="G558" s="407"/>
      <c r="H558" s="407"/>
      <c r="I558" s="407"/>
      <c r="J558" s="407"/>
      <c r="K558" s="407"/>
      <c r="L558" s="407"/>
      <c r="M558" s="407"/>
      <c r="N558" s="407"/>
      <c r="O558" s="407"/>
      <c r="P558" s="407"/>
      <c r="Q558" s="300"/>
      <c r="R558" s="466"/>
      <c r="S558" s="125"/>
      <c r="T558" s="125"/>
      <c r="U558" s="125"/>
      <c r="V558" s="125"/>
      <c r="W558" s="329"/>
      <c r="X558" s="125"/>
      <c r="Y558" s="329"/>
      <c r="Z558" s="125"/>
      <c r="AA558" s="329"/>
      <c r="AB558" s="125"/>
      <c r="AC558" s="126"/>
      <c r="AD558" s="125"/>
      <c r="AE558" s="125"/>
      <c r="AF558" s="125"/>
      <c r="AG558" s="125"/>
      <c r="AH558" s="125"/>
      <c r="AI558" s="125"/>
      <c r="AJ558" s="125"/>
    </row>
    <row r="559" spans="1:36" ht="12.75" customHeight="1">
      <c r="A559" s="36"/>
      <c r="B559" s="331"/>
      <c r="C559" s="36" t="s">
        <v>864</v>
      </c>
      <c r="D559" s="337"/>
      <c r="E559" s="407"/>
      <c r="F559" s="300"/>
      <c r="G559" s="407"/>
      <c r="H559" s="407"/>
      <c r="I559" s="407"/>
      <c r="J559" s="407"/>
      <c r="K559" s="407"/>
      <c r="L559" s="407"/>
      <c r="M559" s="407"/>
      <c r="N559" s="407"/>
      <c r="O559" s="407"/>
      <c r="P559" s="407"/>
      <c r="Q559" s="300"/>
      <c r="R559" s="466"/>
      <c r="S559" s="125"/>
      <c r="T559" s="125"/>
      <c r="U559" s="125"/>
      <c r="V559" s="125"/>
      <c r="W559" s="329"/>
      <c r="X559" s="125"/>
      <c r="Y559" s="329"/>
      <c r="Z559" s="125"/>
      <c r="AA559" s="329"/>
      <c r="AB559" s="125"/>
      <c r="AC559" s="126"/>
      <c r="AD559" s="125"/>
      <c r="AE559" s="125"/>
      <c r="AF559" s="125"/>
      <c r="AG559" s="125"/>
      <c r="AH559" s="125"/>
      <c r="AI559" s="125"/>
      <c r="AJ559" s="125"/>
    </row>
    <row r="560" spans="1:36" ht="12.75" customHeight="1">
      <c r="A560" s="36"/>
      <c r="B560" s="331"/>
      <c r="C560" s="36" t="s">
        <v>1508</v>
      </c>
      <c r="D560" s="337"/>
      <c r="E560" s="407"/>
      <c r="F560" s="300"/>
      <c r="G560" s="407"/>
      <c r="H560" s="407"/>
      <c r="I560" s="407"/>
      <c r="J560" s="407"/>
      <c r="K560" s="407"/>
      <c r="L560" s="407"/>
      <c r="M560" s="407"/>
      <c r="N560" s="407"/>
      <c r="O560" s="407"/>
      <c r="P560" s="407"/>
      <c r="Q560" s="300"/>
      <c r="R560" s="466"/>
      <c r="S560" s="125"/>
      <c r="T560" s="125"/>
      <c r="U560" s="125"/>
      <c r="V560" s="125"/>
      <c r="W560" s="329"/>
      <c r="X560" s="125"/>
      <c r="Y560" s="329"/>
      <c r="Z560" s="125"/>
      <c r="AA560" s="329"/>
      <c r="AB560" s="125"/>
      <c r="AC560" s="126"/>
      <c r="AD560" s="125"/>
      <c r="AE560" s="125"/>
      <c r="AF560" s="125"/>
      <c r="AG560" s="125"/>
      <c r="AH560" s="125"/>
      <c r="AI560" s="125"/>
      <c r="AJ560" s="125"/>
    </row>
    <row r="561" spans="1:36" ht="12.75" customHeight="1">
      <c r="A561" s="36"/>
      <c r="B561" s="331"/>
      <c r="C561" s="36" t="s">
        <v>1509</v>
      </c>
      <c r="D561" s="337"/>
      <c r="E561" s="407"/>
      <c r="F561" s="300"/>
      <c r="G561" s="407"/>
      <c r="H561" s="407"/>
      <c r="I561" s="407"/>
      <c r="J561" s="407"/>
      <c r="K561" s="407"/>
      <c r="L561" s="407"/>
      <c r="M561" s="407"/>
      <c r="N561" s="407"/>
      <c r="O561" s="407"/>
      <c r="P561" s="407"/>
      <c r="Q561" s="300"/>
      <c r="R561" s="466"/>
      <c r="S561" s="125"/>
      <c r="T561" s="125"/>
      <c r="U561" s="125"/>
      <c r="V561" s="125"/>
      <c r="W561" s="329"/>
      <c r="X561" s="125"/>
      <c r="Y561" s="329"/>
      <c r="Z561" s="125"/>
      <c r="AA561" s="329"/>
      <c r="AB561" s="125"/>
      <c r="AC561" s="126"/>
      <c r="AD561" s="125"/>
      <c r="AE561" s="125"/>
      <c r="AF561" s="125"/>
      <c r="AG561" s="125"/>
      <c r="AH561" s="125"/>
      <c r="AI561" s="125"/>
      <c r="AJ561" s="125"/>
    </row>
    <row r="562" spans="1:36" ht="12.75" customHeight="1">
      <c r="A562" s="36"/>
      <c r="B562" s="331"/>
      <c r="C562" s="36" t="s">
        <v>1510</v>
      </c>
      <c r="D562" s="337"/>
      <c r="E562" s="407"/>
      <c r="F562" s="300"/>
      <c r="G562" s="407"/>
      <c r="H562" s="407"/>
      <c r="I562" s="407"/>
      <c r="J562" s="407"/>
      <c r="K562" s="407"/>
      <c r="L562" s="407"/>
      <c r="M562" s="407"/>
      <c r="N562" s="407"/>
      <c r="O562" s="407"/>
      <c r="P562" s="407"/>
      <c r="Q562" s="300"/>
      <c r="R562" s="466"/>
      <c r="S562" s="125"/>
      <c r="T562" s="125"/>
      <c r="U562" s="125"/>
      <c r="V562" s="125"/>
      <c r="W562" s="329"/>
      <c r="X562" s="125"/>
      <c r="Y562" s="329"/>
      <c r="Z562" s="125"/>
      <c r="AA562" s="329"/>
      <c r="AB562" s="125"/>
      <c r="AC562" s="126"/>
      <c r="AD562" s="125"/>
      <c r="AE562" s="125"/>
      <c r="AF562" s="125"/>
      <c r="AG562" s="125"/>
      <c r="AH562" s="125"/>
      <c r="AI562" s="125"/>
      <c r="AJ562" s="125"/>
    </row>
    <row r="563" spans="1:36" ht="12.75" customHeight="1">
      <c r="A563" s="36"/>
      <c r="B563" s="331"/>
      <c r="C563" s="36" t="s">
        <v>1511</v>
      </c>
      <c r="D563" s="337"/>
      <c r="E563" s="407"/>
      <c r="F563" s="300"/>
      <c r="G563" s="407"/>
      <c r="H563" s="407"/>
      <c r="I563" s="407"/>
      <c r="J563" s="407"/>
      <c r="K563" s="407"/>
      <c r="L563" s="407"/>
      <c r="M563" s="407"/>
      <c r="N563" s="407"/>
      <c r="O563" s="407"/>
      <c r="P563" s="407"/>
      <c r="Q563" s="300"/>
      <c r="R563" s="466"/>
      <c r="S563" s="125"/>
      <c r="T563" s="125"/>
      <c r="U563" s="125"/>
      <c r="V563" s="125"/>
      <c r="W563" s="329"/>
      <c r="X563" s="125"/>
      <c r="Y563" s="329"/>
      <c r="Z563" s="125"/>
      <c r="AA563" s="329"/>
      <c r="AB563" s="125"/>
      <c r="AC563" s="126"/>
      <c r="AD563" s="125"/>
      <c r="AE563" s="125"/>
      <c r="AF563" s="125"/>
      <c r="AG563" s="125"/>
      <c r="AH563" s="125"/>
      <c r="AI563" s="125"/>
      <c r="AJ563" s="125"/>
    </row>
    <row r="564" spans="1:36" ht="12.75" customHeight="1">
      <c r="A564" s="222"/>
      <c r="B564" s="350"/>
      <c r="C564" s="222"/>
      <c r="D564" s="343"/>
      <c r="E564" s="344"/>
      <c r="F564" s="171"/>
      <c r="G564" s="344"/>
      <c r="H564" s="344"/>
      <c r="I564" s="344"/>
      <c r="J564" s="344"/>
      <c r="K564" s="344"/>
      <c r="L564" s="344"/>
      <c r="M564" s="344"/>
      <c r="N564" s="344"/>
      <c r="O564" s="344"/>
      <c r="P564" s="344"/>
      <c r="Q564" s="171"/>
      <c r="R564" s="306"/>
      <c r="S564" s="125"/>
      <c r="T564" s="125"/>
      <c r="U564" s="125"/>
      <c r="V564" s="125"/>
      <c r="W564" s="329"/>
      <c r="X564" s="125"/>
      <c r="Y564" s="329"/>
      <c r="Z564" s="125"/>
      <c r="AA564" s="329"/>
      <c r="AB564" s="125"/>
      <c r="AC564" s="126"/>
      <c r="AD564" s="125"/>
      <c r="AE564" s="125"/>
      <c r="AF564" s="125"/>
      <c r="AG564" s="125"/>
      <c r="AH564" s="125"/>
      <c r="AI564" s="125"/>
      <c r="AJ564" s="125"/>
    </row>
    <row r="565" spans="1:36" ht="12.75" customHeight="1">
      <c r="A565" s="36" t="s">
        <v>596</v>
      </c>
      <c r="B565" s="331">
        <v>1070</v>
      </c>
      <c r="C565" s="285" t="s">
        <v>1512</v>
      </c>
      <c r="D565" s="333">
        <v>948</v>
      </c>
      <c r="E565" s="232"/>
      <c r="F565" s="483"/>
      <c r="G565" s="232"/>
      <c r="H565" s="232"/>
      <c r="I565" s="232"/>
      <c r="J565" s="232"/>
      <c r="K565" s="169"/>
      <c r="L565" s="364"/>
      <c r="M565" s="364"/>
      <c r="N565" s="364"/>
      <c r="O565" s="364"/>
      <c r="P565" s="364"/>
      <c r="Q565" s="531">
        <f>SUM(E565:P565)</f>
        <v>0</v>
      </c>
      <c r="R565" s="460" t="e">
        <f>AVERAGE(E565:P565)</f>
        <v>#DIV/0!</v>
      </c>
      <c r="S565" s="309" t="e">
        <f>+R565</f>
        <v>#DIV/0!</v>
      </c>
      <c r="T565" s="125"/>
      <c r="U565" s="125"/>
      <c r="V565" s="125"/>
      <c r="W565" s="329"/>
      <c r="X565" s="125"/>
      <c r="Y565" s="329"/>
      <c r="Z565" s="125"/>
      <c r="AA565" s="329"/>
      <c r="AB565" s="125"/>
      <c r="AC565" s="126"/>
      <c r="AD565" s="125"/>
      <c r="AE565" s="125"/>
      <c r="AF565" s="125"/>
      <c r="AG565" s="125"/>
      <c r="AH565" s="125"/>
      <c r="AI565" s="125"/>
      <c r="AJ565" s="125"/>
    </row>
    <row r="566" spans="1:36" ht="12.75" customHeight="1">
      <c r="A566" s="36"/>
      <c r="B566" s="331"/>
      <c r="C566" s="36" t="s">
        <v>1513</v>
      </c>
      <c r="D566" s="2"/>
      <c r="E566" s="276"/>
      <c r="F566" s="406"/>
      <c r="G566" s="276"/>
      <c r="H566" s="276"/>
      <c r="I566" s="276"/>
      <c r="J566" s="276"/>
      <c r="K566" s="413"/>
      <c r="L566" s="407"/>
      <c r="M566" s="407"/>
      <c r="N566" s="407"/>
      <c r="O566" s="407"/>
      <c r="P566" s="407"/>
      <c r="Q566" s="532">
        <f>SUM(E566:P566)</f>
        <v>0</v>
      </c>
      <c r="R566" s="533">
        <f>Q566/12</f>
        <v>0</v>
      </c>
      <c r="S566" s="125"/>
      <c r="T566" s="309">
        <f>+R566</f>
        <v>0</v>
      </c>
      <c r="U566" s="221">
        <f>+Q566</f>
        <v>0</v>
      </c>
      <c r="V566" s="329" t="s">
        <v>372</v>
      </c>
      <c r="W566" s="329" t="s">
        <v>372</v>
      </c>
      <c r="X566" s="329" t="s">
        <v>372</v>
      </c>
      <c r="Y566" s="329" t="s">
        <v>372</v>
      </c>
      <c r="Z566" s="329" t="s">
        <v>372</v>
      </c>
      <c r="AA566" s="329" t="s">
        <v>372</v>
      </c>
      <c r="AB566" s="125"/>
      <c r="AC566" s="126"/>
      <c r="AD566" s="125"/>
      <c r="AE566" s="125"/>
      <c r="AF566" s="125"/>
      <c r="AG566" s="125"/>
      <c r="AH566" s="125"/>
      <c r="AI566" s="125"/>
      <c r="AJ566" s="125"/>
    </row>
    <row r="567" spans="1:36" ht="12.75" customHeight="1">
      <c r="A567" s="36"/>
      <c r="B567" s="331"/>
      <c r="C567" s="36" t="s">
        <v>1514</v>
      </c>
      <c r="D567" s="2"/>
      <c r="E567" s="110">
        <f t="shared" ref="E567:Q567" si="71">E565/$D$565</f>
        <v>0</v>
      </c>
      <c r="F567" s="110">
        <f t="shared" si="71"/>
        <v>0</v>
      </c>
      <c r="G567" s="110">
        <f t="shared" si="71"/>
        <v>0</v>
      </c>
      <c r="H567" s="110">
        <f t="shared" si="71"/>
        <v>0</v>
      </c>
      <c r="I567" s="110">
        <f t="shared" si="71"/>
        <v>0</v>
      </c>
      <c r="J567" s="118">
        <f t="shared" si="71"/>
        <v>0</v>
      </c>
      <c r="K567" s="109">
        <f t="shared" si="71"/>
        <v>0</v>
      </c>
      <c r="L567" s="109">
        <f t="shared" si="71"/>
        <v>0</v>
      </c>
      <c r="M567" s="109">
        <f t="shared" si="71"/>
        <v>0</v>
      </c>
      <c r="N567" s="109">
        <f t="shared" si="71"/>
        <v>0</v>
      </c>
      <c r="O567" s="109">
        <f t="shared" si="71"/>
        <v>0</v>
      </c>
      <c r="P567" s="109">
        <f t="shared" si="71"/>
        <v>0</v>
      </c>
      <c r="Q567" s="51">
        <f t="shared" si="71"/>
        <v>0</v>
      </c>
      <c r="R567" s="533" t="e">
        <f>+R565/D565</f>
        <v>#DIV/0!</v>
      </c>
      <c r="S567" s="125"/>
      <c r="T567" s="125"/>
      <c r="U567" s="125"/>
      <c r="V567" s="125"/>
      <c r="W567" s="329"/>
      <c r="X567" s="125"/>
      <c r="Y567" s="329"/>
      <c r="Z567" s="125"/>
      <c r="AA567" s="329"/>
      <c r="AB567" s="125"/>
      <c r="AC567" s="126"/>
      <c r="AD567" s="125"/>
      <c r="AE567" s="125"/>
      <c r="AF567" s="125"/>
      <c r="AG567" s="125"/>
      <c r="AH567" s="125"/>
      <c r="AI567" s="125"/>
      <c r="AJ567" s="125"/>
    </row>
    <row r="568" spans="1:36" ht="12.75" customHeight="1">
      <c r="A568" s="36"/>
      <c r="B568" s="331"/>
      <c r="C568" s="36" t="s">
        <v>1515</v>
      </c>
      <c r="D568" s="337"/>
      <c r="E568" s="364"/>
      <c r="F568" s="126"/>
      <c r="G568" s="364"/>
      <c r="H568" s="364"/>
      <c r="I568" s="364"/>
      <c r="J568" s="364"/>
      <c r="K568" s="407"/>
      <c r="L568" s="407"/>
      <c r="M568" s="407"/>
      <c r="N568" s="407"/>
      <c r="O568" s="407"/>
      <c r="P568" s="407"/>
      <c r="Q568" s="300"/>
      <c r="R568" s="466"/>
      <c r="S568" s="125"/>
      <c r="T568" s="125"/>
      <c r="U568" s="125"/>
      <c r="V568" s="125"/>
      <c r="W568" s="329"/>
      <c r="X568" s="125"/>
      <c r="Y568" s="329"/>
      <c r="Z568" s="125"/>
      <c r="AA568" s="329"/>
      <c r="AB568" s="125"/>
      <c r="AC568" s="126"/>
      <c r="AD568" s="125"/>
      <c r="AE568" s="125"/>
      <c r="AF568" s="125"/>
      <c r="AG568" s="125"/>
      <c r="AH568" s="125"/>
      <c r="AI568" s="125"/>
      <c r="AJ568" s="125"/>
    </row>
    <row r="569" spans="1:36" ht="12.75" customHeight="1">
      <c r="A569" s="36"/>
      <c r="B569" s="331"/>
      <c r="C569" s="409" t="s">
        <v>1516</v>
      </c>
      <c r="D569" s="337"/>
      <c r="E569" s="407"/>
      <c r="F569" s="300"/>
      <c r="G569" s="407"/>
      <c r="H569" s="407"/>
      <c r="I569" s="407"/>
      <c r="J569" s="407"/>
      <c r="K569" s="407"/>
      <c r="L569" s="407"/>
      <c r="M569" s="407"/>
      <c r="N569" s="407"/>
      <c r="O569" s="407"/>
      <c r="P569" s="407"/>
      <c r="Q569" s="300"/>
      <c r="R569" s="466"/>
      <c r="S569" s="125"/>
      <c r="T569" s="125"/>
      <c r="U569" s="125"/>
      <c r="V569" s="125"/>
      <c r="W569" s="329"/>
      <c r="X569" s="125"/>
      <c r="Y569" s="329"/>
      <c r="Z569" s="125"/>
      <c r="AA569" s="329"/>
      <c r="AB569" s="125"/>
      <c r="AC569" s="126"/>
      <c r="AD569" s="125"/>
      <c r="AE569" s="125"/>
      <c r="AF569" s="125"/>
      <c r="AG569" s="125"/>
      <c r="AH569" s="125"/>
      <c r="AI569" s="125"/>
      <c r="AJ569" s="125"/>
    </row>
    <row r="570" spans="1:36" ht="12.75" customHeight="1">
      <c r="A570" s="36"/>
      <c r="B570" s="331"/>
      <c r="C570" s="409" t="s">
        <v>1517</v>
      </c>
      <c r="D570" s="337"/>
      <c r="E570" s="407"/>
      <c r="F570" s="300"/>
      <c r="G570" s="407"/>
      <c r="H570" s="407"/>
      <c r="I570" s="407"/>
      <c r="J570" s="407"/>
      <c r="K570" s="407"/>
      <c r="L570" s="407"/>
      <c r="M570" s="407"/>
      <c r="N570" s="407"/>
      <c r="O570" s="407"/>
      <c r="P570" s="407"/>
      <c r="Q570" s="300"/>
      <c r="R570" s="466"/>
      <c r="S570" s="125"/>
      <c r="T570" s="125"/>
      <c r="U570" s="125"/>
      <c r="V570" s="125"/>
      <c r="W570" s="329"/>
      <c r="X570" s="125"/>
      <c r="Y570" s="329"/>
      <c r="Z570" s="125"/>
      <c r="AA570" s="329"/>
      <c r="AB570" s="125"/>
      <c r="AC570" s="126"/>
      <c r="AD570" s="125"/>
      <c r="AE570" s="125"/>
      <c r="AF570" s="125"/>
      <c r="AG570" s="125"/>
      <c r="AH570" s="125"/>
      <c r="AI570" s="125"/>
      <c r="AJ570" s="125"/>
    </row>
    <row r="571" spans="1:36" ht="12.75" customHeight="1">
      <c r="A571" s="36"/>
      <c r="B571" s="331"/>
      <c r="C571" s="409" t="s">
        <v>1518</v>
      </c>
      <c r="D571" s="337"/>
      <c r="E571" s="407"/>
      <c r="F571" s="300"/>
      <c r="G571" s="407"/>
      <c r="H571" s="407"/>
      <c r="I571" s="407"/>
      <c r="J571" s="407"/>
      <c r="K571" s="407"/>
      <c r="L571" s="407"/>
      <c r="M571" s="407"/>
      <c r="N571" s="407"/>
      <c r="O571" s="407"/>
      <c r="P571" s="407"/>
      <c r="Q571" s="300"/>
      <c r="R571" s="466"/>
      <c r="S571" s="125"/>
      <c r="T571" s="125"/>
      <c r="U571" s="125"/>
      <c r="V571" s="125"/>
      <c r="W571" s="329"/>
      <c r="X571" s="125"/>
      <c r="Y571" s="329"/>
      <c r="Z571" s="125"/>
      <c r="AA571" s="329"/>
      <c r="AB571" s="125"/>
      <c r="AC571" s="126"/>
      <c r="AD571" s="125"/>
      <c r="AE571" s="125"/>
      <c r="AF571" s="125"/>
      <c r="AG571" s="125"/>
      <c r="AH571" s="125"/>
      <c r="AI571" s="125"/>
      <c r="AJ571" s="125"/>
    </row>
    <row r="572" spans="1:36" ht="12.75" customHeight="1">
      <c r="A572" s="36"/>
      <c r="B572" s="331"/>
      <c r="C572" s="409" t="s">
        <v>1471</v>
      </c>
      <c r="D572" s="337"/>
      <c r="E572" s="340"/>
      <c r="F572" s="95"/>
      <c r="G572" s="340"/>
      <c r="H572" s="340"/>
      <c r="I572" s="340"/>
      <c r="J572" s="340"/>
      <c r="K572" s="340"/>
      <c r="L572" s="340"/>
      <c r="M572" s="340"/>
      <c r="N572" s="340"/>
      <c r="O572" s="407"/>
      <c r="P572" s="407"/>
      <c r="Q572" s="300"/>
      <c r="R572" s="466"/>
      <c r="S572" s="125"/>
      <c r="T572" s="125"/>
      <c r="U572" s="125"/>
      <c r="V572" s="125"/>
      <c r="W572" s="329"/>
      <c r="X572" s="125"/>
      <c r="Y572" s="329"/>
      <c r="Z572" s="125"/>
      <c r="AA572" s="329"/>
      <c r="AB572" s="125"/>
      <c r="AC572" s="126"/>
      <c r="AD572" s="125"/>
      <c r="AE572" s="125"/>
      <c r="AF572" s="125"/>
      <c r="AG572" s="125"/>
      <c r="AH572" s="125"/>
      <c r="AI572" s="125"/>
      <c r="AJ572" s="125"/>
    </row>
    <row r="573" spans="1:36" ht="12.75" customHeight="1">
      <c r="A573" s="222"/>
      <c r="B573" s="350"/>
      <c r="C573" s="410"/>
      <c r="D573" s="356"/>
      <c r="E573" s="344"/>
      <c r="F573" s="171"/>
      <c r="G573" s="344"/>
      <c r="H573" s="344"/>
      <c r="I573" s="344"/>
      <c r="J573" s="344"/>
      <c r="K573" s="344"/>
      <c r="L573" s="344"/>
      <c r="M573" s="344"/>
      <c r="N573" s="344"/>
      <c r="O573" s="414"/>
      <c r="P573" s="344"/>
      <c r="Q573" s="171"/>
      <c r="R573" s="306"/>
      <c r="S573" s="125"/>
      <c r="T573" s="125"/>
      <c r="U573" s="125"/>
      <c r="V573" s="125"/>
      <c r="W573" s="329"/>
      <c r="X573" s="125"/>
      <c r="Y573" s="329"/>
      <c r="Z573" s="125"/>
      <c r="AA573" s="329"/>
      <c r="AB573" s="125"/>
      <c r="AC573" s="126"/>
      <c r="AD573" s="125"/>
      <c r="AE573" s="125"/>
      <c r="AF573" s="125"/>
      <c r="AG573" s="125"/>
      <c r="AH573" s="125"/>
      <c r="AI573" s="125"/>
      <c r="AJ573" s="125"/>
    </row>
    <row r="574" spans="1:36" ht="12.75" customHeight="1">
      <c r="A574" s="36" t="s">
        <v>640</v>
      </c>
      <c r="B574" s="331">
        <v>1080</v>
      </c>
      <c r="C574" s="285" t="s">
        <v>1726</v>
      </c>
      <c r="D574" s="333">
        <v>295</v>
      </c>
      <c r="E574" s="232">
        <v>16296.88</v>
      </c>
      <c r="F574" s="216">
        <v>19653.2</v>
      </c>
      <c r="G574" s="216">
        <v>19718.03</v>
      </c>
      <c r="H574" s="216">
        <v>24177.42</v>
      </c>
      <c r="I574" s="216">
        <v>20974.44</v>
      </c>
      <c r="J574" s="216">
        <v>19117.46</v>
      </c>
      <c r="K574" s="216"/>
      <c r="L574" s="216"/>
      <c r="M574" s="216"/>
      <c r="N574" s="216"/>
      <c r="O574" s="59"/>
      <c r="P574" s="254"/>
      <c r="Q574" s="531">
        <f>SUM(E574:P574)</f>
        <v>119937.43</v>
      </c>
      <c r="R574" s="460">
        <f>AVERAGE(E574:P574)</f>
        <v>19989.571666666699</v>
      </c>
      <c r="S574" s="309">
        <f>+R574</f>
        <v>19989.571666666699</v>
      </c>
      <c r="T574" s="125"/>
      <c r="U574" s="125"/>
      <c r="V574" s="125"/>
      <c r="W574" s="329"/>
      <c r="X574" s="125"/>
      <c r="Y574" s="329"/>
      <c r="Z574" s="125"/>
      <c r="AA574" s="329"/>
      <c r="AB574" s="125"/>
      <c r="AC574" s="126"/>
      <c r="AD574" s="125"/>
      <c r="AE574" s="125"/>
      <c r="AF574" s="125"/>
      <c r="AG574" s="125"/>
      <c r="AH574" s="125"/>
      <c r="AI574" s="125"/>
      <c r="AJ574" s="125"/>
    </row>
    <row r="575" spans="1:36" ht="12.75" customHeight="1">
      <c r="A575" s="36"/>
      <c r="B575" s="331"/>
      <c r="C575" s="36" t="s">
        <v>1520</v>
      </c>
      <c r="D575" s="2"/>
      <c r="E575" s="348" t="s">
        <v>372</v>
      </c>
      <c r="F575" s="233" t="s">
        <v>372</v>
      </c>
      <c r="G575" s="348" t="s">
        <v>372</v>
      </c>
      <c r="H575" s="348" t="s">
        <v>372</v>
      </c>
      <c r="I575" s="348" t="s">
        <v>372</v>
      </c>
      <c r="J575" s="348" t="s">
        <v>372</v>
      </c>
      <c r="K575" s="348"/>
      <c r="L575" s="348"/>
      <c r="M575" s="348"/>
      <c r="N575" s="348"/>
      <c r="O575" s="413"/>
      <c r="P575" s="412"/>
      <c r="Q575" s="532">
        <f>SUM(E575:P575)</f>
        <v>0</v>
      </c>
      <c r="R575" s="533">
        <f>Q575/12</f>
        <v>0</v>
      </c>
      <c r="S575" s="125"/>
      <c r="T575" s="309">
        <f>+R575</f>
        <v>0</v>
      </c>
      <c r="U575" s="221">
        <f>+Q575</f>
        <v>0</v>
      </c>
      <c r="V575" s="329" t="s">
        <v>372</v>
      </c>
      <c r="W575" s="329" t="s">
        <v>372</v>
      </c>
      <c r="X575" s="329" t="s">
        <v>372</v>
      </c>
      <c r="Y575" s="329" t="s">
        <v>372</v>
      </c>
      <c r="Z575" s="329" t="s">
        <v>372</v>
      </c>
      <c r="AA575" s="329" t="s">
        <v>372</v>
      </c>
      <c r="AB575" s="125"/>
      <c r="AC575" s="126"/>
      <c r="AD575" s="125"/>
      <c r="AE575" s="125"/>
      <c r="AF575" s="125"/>
      <c r="AG575" s="125"/>
      <c r="AH575" s="125"/>
      <c r="AI575" s="125"/>
      <c r="AJ575" s="125"/>
    </row>
    <row r="576" spans="1:36" ht="12.75" customHeight="1">
      <c r="A576" s="36"/>
      <c r="B576" s="331"/>
      <c r="C576" s="36" t="s">
        <v>1411</v>
      </c>
      <c r="D576" s="2"/>
      <c r="E576" s="110">
        <f t="shared" ref="E576:Q576" si="72">E574/$D$574</f>
        <v>55.243661016949098</v>
      </c>
      <c r="F576" s="110">
        <f t="shared" si="72"/>
        <v>66.621016949152505</v>
      </c>
      <c r="G576" s="110">
        <f t="shared" si="72"/>
        <v>66.840779661016896</v>
      </c>
      <c r="H576" s="110">
        <f t="shared" si="72"/>
        <v>81.957355932203399</v>
      </c>
      <c r="I576" s="110">
        <f t="shared" si="72"/>
        <v>71.099796610169506</v>
      </c>
      <c r="J576" s="110">
        <f t="shared" si="72"/>
        <v>64.804949152542406</v>
      </c>
      <c r="K576" s="110">
        <f t="shared" si="72"/>
        <v>0</v>
      </c>
      <c r="L576" s="110">
        <f t="shared" si="72"/>
        <v>0</v>
      </c>
      <c r="M576" s="110">
        <f t="shared" si="72"/>
        <v>0</v>
      </c>
      <c r="N576" s="118">
        <f t="shared" si="72"/>
        <v>0</v>
      </c>
      <c r="O576" s="109">
        <f t="shared" si="72"/>
        <v>0</v>
      </c>
      <c r="P576" s="109">
        <f t="shared" si="72"/>
        <v>0</v>
      </c>
      <c r="Q576" s="51">
        <f t="shared" si="72"/>
        <v>406.56755932203401</v>
      </c>
      <c r="R576" s="533">
        <f>+R574/D574</f>
        <v>67.761259887005707</v>
      </c>
      <c r="S576" s="125"/>
      <c r="T576" s="125"/>
      <c r="U576" s="125"/>
      <c r="V576" s="125"/>
      <c r="W576" s="329"/>
      <c r="X576" s="125"/>
      <c r="Y576" s="329"/>
      <c r="Z576" s="125"/>
      <c r="AA576" s="329"/>
      <c r="AB576" s="125"/>
      <c r="AC576" s="126"/>
      <c r="AD576" s="125"/>
      <c r="AE576" s="125"/>
      <c r="AF576" s="125"/>
      <c r="AG576" s="125"/>
      <c r="AH576" s="125"/>
      <c r="AI576" s="125"/>
      <c r="AJ576" s="125"/>
    </row>
    <row r="577" spans="1:36" ht="12.75" customHeight="1">
      <c r="A577" s="36"/>
      <c r="B577" s="331"/>
      <c r="C577" s="36" t="s">
        <v>1521</v>
      </c>
      <c r="D577" s="337"/>
      <c r="E577" s="364"/>
      <c r="F577" s="126"/>
      <c r="G577" s="364"/>
      <c r="H577" s="364"/>
      <c r="I577" s="364"/>
      <c r="J577" s="364"/>
      <c r="K577" s="364"/>
      <c r="L577" s="364"/>
      <c r="M577" s="364"/>
      <c r="N577" s="364"/>
      <c r="O577" s="407"/>
      <c r="P577" s="407"/>
      <c r="Q577" s="300"/>
      <c r="R577" s="466"/>
      <c r="S577" s="125"/>
      <c r="T577" s="125"/>
      <c r="U577" s="125"/>
      <c r="V577" s="125"/>
      <c r="W577" s="329"/>
      <c r="X577" s="125"/>
      <c r="Y577" s="329"/>
      <c r="Z577" s="125"/>
      <c r="AA577" s="329"/>
      <c r="AB577" s="125"/>
      <c r="AC577" s="126"/>
      <c r="AD577" s="125"/>
      <c r="AE577" s="125"/>
      <c r="AF577" s="125"/>
      <c r="AG577" s="125"/>
      <c r="AH577" s="125"/>
      <c r="AI577" s="125"/>
      <c r="AJ577" s="125"/>
    </row>
    <row r="578" spans="1:36" ht="12.75" customHeight="1">
      <c r="A578" s="36"/>
      <c r="B578" s="331"/>
      <c r="C578" s="36" t="s">
        <v>1522</v>
      </c>
      <c r="D578" s="337"/>
      <c r="E578" s="407"/>
      <c r="F578" s="300"/>
      <c r="G578" s="407"/>
      <c r="H578" s="407"/>
      <c r="I578" s="407"/>
      <c r="J578" s="407"/>
      <c r="K578" s="407"/>
      <c r="L578" s="407"/>
      <c r="M578" s="407"/>
      <c r="N578" s="407"/>
      <c r="O578" s="407"/>
      <c r="P578" s="407"/>
      <c r="Q578" s="300"/>
      <c r="R578" s="466"/>
      <c r="S578" s="125"/>
      <c r="T578" s="125"/>
      <c r="U578" s="125"/>
      <c r="V578" s="125"/>
      <c r="W578" s="329"/>
      <c r="X578" s="125"/>
      <c r="Y578" s="329"/>
      <c r="Z578" s="125"/>
      <c r="AA578" s="329"/>
      <c r="AB578" s="125"/>
      <c r="AC578" s="126"/>
      <c r="AD578" s="125"/>
      <c r="AE578" s="125"/>
      <c r="AF578" s="125"/>
      <c r="AG578" s="125"/>
      <c r="AH578" s="125"/>
      <c r="AI578" s="125"/>
      <c r="AJ578" s="125"/>
    </row>
    <row r="579" spans="1:36" ht="12.75" customHeight="1">
      <c r="A579" s="222"/>
      <c r="B579" s="350"/>
      <c r="C579" s="222"/>
      <c r="D579" s="343"/>
      <c r="E579" s="344"/>
      <c r="F579" s="171"/>
      <c r="G579" s="344"/>
      <c r="H579" s="344"/>
      <c r="I579" s="344"/>
      <c r="J579" s="344"/>
      <c r="K579" s="344"/>
      <c r="L579" s="344"/>
      <c r="M579" s="344"/>
      <c r="N579" s="344"/>
      <c r="O579" s="344"/>
      <c r="P579" s="344"/>
      <c r="Q579" s="171"/>
      <c r="R579" s="306"/>
      <c r="S579" s="125"/>
      <c r="T579" s="125"/>
      <c r="U579" s="125"/>
      <c r="V579" s="125"/>
      <c r="W579" s="329"/>
      <c r="X579" s="125"/>
      <c r="Y579" s="329"/>
      <c r="Z579" s="125"/>
      <c r="AA579" s="329"/>
      <c r="AB579" s="125"/>
      <c r="AC579" s="126"/>
      <c r="AD579" s="125"/>
      <c r="AE579" s="125"/>
      <c r="AF579" s="125"/>
      <c r="AG579" s="125"/>
      <c r="AH579" s="125"/>
      <c r="AI579" s="125"/>
      <c r="AJ579" s="125"/>
    </row>
    <row r="580" spans="1:36" ht="12.75" customHeight="1">
      <c r="A580" s="36" t="s">
        <v>635</v>
      </c>
      <c r="B580" s="331">
        <v>1088</v>
      </c>
      <c r="C580" s="285" t="s">
        <v>1523</v>
      </c>
      <c r="D580" s="333">
        <v>653</v>
      </c>
      <c r="E580" s="232">
        <v>24086.7</v>
      </c>
      <c r="F580" s="216">
        <v>13494.6</v>
      </c>
      <c r="G580" s="232">
        <v>13107.2</v>
      </c>
      <c r="H580" s="232">
        <v>11223.5</v>
      </c>
      <c r="I580" s="232">
        <v>16373.75</v>
      </c>
      <c r="J580" s="232">
        <v>26044.400000000001</v>
      </c>
      <c r="K580" s="232">
        <v>10255.700000000001</v>
      </c>
      <c r="L580" s="232"/>
      <c r="M580" s="232"/>
      <c r="N580" s="232"/>
      <c r="O580" s="169"/>
      <c r="P580" s="364"/>
      <c r="Q580" s="531">
        <f>SUM(E580:P580)</f>
        <v>114585.85</v>
      </c>
      <c r="R580" s="460">
        <f>AVERAGE(E580:P580)</f>
        <v>16369.407142857101</v>
      </c>
      <c r="S580" s="309">
        <f>+R580</f>
        <v>16369.407142857101</v>
      </c>
      <c r="T580" s="125"/>
      <c r="U580" s="125"/>
      <c r="V580" s="125"/>
      <c r="W580" s="329"/>
      <c r="X580" s="125"/>
      <c r="Y580" s="329"/>
      <c r="Z580" s="125"/>
      <c r="AA580" s="329"/>
      <c r="AB580" s="125"/>
      <c r="AC580" s="126"/>
      <c r="AD580" s="125"/>
      <c r="AE580" s="125"/>
      <c r="AF580" s="125"/>
      <c r="AG580" s="125"/>
      <c r="AH580" s="125"/>
      <c r="AI580" s="125"/>
      <c r="AJ580" s="125"/>
    </row>
    <row r="581" spans="1:36" ht="12.75" customHeight="1">
      <c r="A581" s="36"/>
      <c r="B581" s="331"/>
      <c r="C581" s="36" t="s">
        <v>1524</v>
      </c>
      <c r="D581" s="2"/>
      <c r="E581" s="348" t="s">
        <v>372</v>
      </c>
      <c r="F581" s="233" t="s">
        <v>372</v>
      </c>
      <c r="G581" s="348" t="s">
        <v>372</v>
      </c>
      <c r="H581" s="348" t="s">
        <v>372</v>
      </c>
      <c r="I581" s="348" t="s">
        <v>372</v>
      </c>
      <c r="J581" s="348" t="s">
        <v>372</v>
      </c>
      <c r="K581" s="348" t="s">
        <v>372</v>
      </c>
      <c r="L581" s="276"/>
      <c r="M581" s="276"/>
      <c r="N581" s="276"/>
      <c r="O581" s="411"/>
      <c r="P581" s="407"/>
      <c r="Q581" s="532">
        <f>SUM(E581:P581)</f>
        <v>0</v>
      </c>
      <c r="R581" s="533">
        <f>Q581/12</f>
        <v>0</v>
      </c>
      <c r="S581" s="125"/>
      <c r="T581" s="309">
        <f>+R581</f>
        <v>0</v>
      </c>
      <c r="U581" s="221">
        <f>+Q581</f>
        <v>0</v>
      </c>
      <c r="V581" s="329" t="s">
        <v>372</v>
      </c>
      <c r="W581" s="329" t="s">
        <v>372</v>
      </c>
      <c r="X581" s="329" t="s">
        <v>372</v>
      </c>
      <c r="Y581" s="329" t="s">
        <v>372</v>
      </c>
      <c r="Z581" s="329" t="s">
        <v>372</v>
      </c>
      <c r="AA581" s="329" t="s">
        <v>372</v>
      </c>
      <c r="AB581" s="125"/>
      <c r="AC581" s="126"/>
      <c r="AD581" s="125"/>
      <c r="AE581" s="125"/>
      <c r="AF581" s="125"/>
      <c r="AG581" s="125"/>
      <c r="AH581" s="125"/>
      <c r="AI581" s="125"/>
      <c r="AJ581" s="125"/>
    </row>
    <row r="582" spans="1:36" ht="12.75" customHeight="1">
      <c r="A582" s="36"/>
      <c r="B582" s="331"/>
      <c r="C582" s="36" t="s">
        <v>1092</v>
      </c>
      <c r="D582" s="2"/>
      <c r="E582" s="110">
        <f t="shared" ref="E582:Q582" si="73">E580/$D$580</f>
        <v>36.886217457886701</v>
      </c>
      <c r="F582" s="110">
        <f t="shared" si="73"/>
        <v>20.665543644716699</v>
      </c>
      <c r="G582" s="110">
        <f t="shared" si="73"/>
        <v>20.072281776416499</v>
      </c>
      <c r="H582" s="110">
        <f t="shared" si="73"/>
        <v>17.187595712097998</v>
      </c>
      <c r="I582" s="110">
        <f t="shared" si="73"/>
        <v>25.074655436447198</v>
      </c>
      <c r="J582" s="110">
        <f t="shared" si="73"/>
        <v>39.884226646248102</v>
      </c>
      <c r="K582" s="110">
        <f t="shared" si="73"/>
        <v>15.7055130168453</v>
      </c>
      <c r="L582" s="110">
        <f t="shared" si="73"/>
        <v>0</v>
      </c>
      <c r="M582" s="110">
        <f t="shared" si="73"/>
        <v>0</v>
      </c>
      <c r="N582" s="118">
        <f t="shared" si="73"/>
        <v>0</v>
      </c>
      <c r="O582" s="109">
        <f t="shared" si="73"/>
        <v>0</v>
      </c>
      <c r="P582" s="109">
        <f t="shared" si="73"/>
        <v>0</v>
      </c>
      <c r="Q582" s="51">
        <f t="shared" si="73"/>
        <v>175.476033690658</v>
      </c>
      <c r="R582" s="533">
        <f>+R580/D580</f>
        <v>25.068004812951202</v>
      </c>
      <c r="S582" s="125"/>
      <c r="T582" s="125"/>
      <c r="U582" s="125"/>
      <c r="V582" s="125"/>
      <c r="W582" s="329"/>
      <c r="X582" s="125"/>
      <c r="Y582" s="329"/>
      <c r="Z582" s="125"/>
      <c r="AA582" s="329"/>
      <c r="AB582" s="125"/>
      <c r="AC582" s="126"/>
      <c r="AD582" s="125"/>
      <c r="AE582" s="125"/>
      <c r="AF582" s="125"/>
      <c r="AG582" s="125"/>
      <c r="AH582" s="125"/>
      <c r="AI582" s="125"/>
      <c r="AJ582" s="125"/>
    </row>
    <row r="583" spans="1:36" ht="12.75" customHeight="1">
      <c r="A583" s="36"/>
      <c r="B583" s="331"/>
      <c r="C583" s="36" t="s">
        <v>1525</v>
      </c>
      <c r="D583" s="337"/>
      <c r="E583" s="364"/>
      <c r="F583" s="126"/>
      <c r="G583" s="364"/>
      <c r="H583" s="364"/>
      <c r="I583" s="364"/>
      <c r="J583" s="364"/>
      <c r="K583" s="364"/>
      <c r="L583" s="364"/>
      <c r="M583" s="364"/>
      <c r="N583" s="364"/>
      <c r="O583" s="407"/>
      <c r="P583" s="407"/>
      <c r="Q583" s="300"/>
      <c r="R583" s="466"/>
      <c r="S583" s="125"/>
      <c r="T583" s="125"/>
      <c r="U583" s="125"/>
      <c r="V583" s="125"/>
      <c r="W583" s="329"/>
      <c r="X583" s="125"/>
      <c r="Y583" s="329"/>
      <c r="Z583" s="125"/>
      <c r="AA583" s="329"/>
      <c r="AB583" s="125"/>
      <c r="AC583" s="126"/>
      <c r="AD583" s="125"/>
      <c r="AE583" s="125"/>
      <c r="AF583" s="125"/>
      <c r="AG583" s="125"/>
      <c r="AH583" s="125"/>
      <c r="AI583" s="125"/>
      <c r="AJ583" s="125"/>
    </row>
    <row r="584" spans="1:36" ht="12.75" customHeight="1">
      <c r="A584" s="36"/>
      <c r="B584" s="331"/>
      <c r="C584" s="36" t="s">
        <v>1522</v>
      </c>
      <c r="D584" s="337"/>
      <c r="E584" s="407"/>
      <c r="F584" s="300"/>
      <c r="G584" s="407"/>
      <c r="H584" s="407"/>
      <c r="I584" s="407"/>
      <c r="J584" s="407"/>
      <c r="K584" s="407"/>
      <c r="L584" s="407"/>
      <c r="M584" s="407"/>
      <c r="N584" s="407"/>
      <c r="O584" s="407"/>
      <c r="P584" s="407"/>
      <c r="Q584" s="300"/>
      <c r="R584" s="466"/>
      <c r="S584" s="125"/>
      <c r="T584" s="125"/>
      <c r="U584" s="125"/>
      <c r="V584" s="125"/>
      <c r="W584" s="329"/>
      <c r="X584" s="125"/>
      <c r="Y584" s="329"/>
      <c r="Z584" s="125"/>
      <c r="AA584" s="329"/>
      <c r="AB584" s="125"/>
      <c r="AC584" s="126"/>
      <c r="AD584" s="125"/>
      <c r="AE584" s="125"/>
      <c r="AF584" s="125"/>
      <c r="AG584" s="125"/>
      <c r="AH584" s="125"/>
      <c r="AI584" s="125"/>
      <c r="AJ584" s="125"/>
    </row>
    <row r="585" spans="1:36" ht="12.75" customHeight="1">
      <c r="A585" s="222"/>
      <c r="B585" s="350"/>
      <c r="C585" s="222"/>
      <c r="D585" s="343"/>
      <c r="E585" s="344"/>
      <c r="F585" s="171"/>
      <c r="G585" s="344"/>
      <c r="H585" s="344"/>
      <c r="I585" s="344"/>
      <c r="J585" s="344"/>
      <c r="K585" s="344"/>
      <c r="L585" s="344"/>
      <c r="M585" s="344"/>
      <c r="N585" s="344"/>
      <c r="O585" s="344"/>
      <c r="P585" s="344"/>
      <c r="Q585" s="171"/>
      <c r="R585" s="306"/>
      <c r="S585" s="125"/>
      <c r="T585" s="125"/>
      <c r="U585" s="125"/>
      <c r="V585" s="125"/>
      <c r="W585" s="329"/>
      <c r="X585" s="125"/>
      <c r="Y585" s="329"/>
      <c r="Z585" s="125"/>
      <c r="AA585" s="329"/>
      <c r="AB585" s="125"/>
      <c r="AC585" s="126"/>
      <c r="AD585" s="125"/>
      <c r="AE585" s="125"/>
      <c r="AF585" s="125"/>
      <c r="AG585" s="125"/>
      <c r="AH585" s="125"/>
      <c r="AI585" s="125"/>
      <c r="AJ585" s="125"/>
    </row>
    <row r="586" spans="1:36" ht="12.75" customHeight="1">
      <c r="A586" s="36" t="s">
        <v>653</v>
      </c>
      <c r="B586" s="331">
        <v>1090</v>
      </c>
      <c r="C586" s="346" t="s">
        <v>1526</v>
      </c>
      <c r="D586" s="361">
        <v>652</v>
      </c>
      <c r="E586" s="232">
        <v>29666.44</v>
      </c>
      <c r="F586" s="216">
        <v>21037.15</v>
      </c>
      <c r="G586" s="232">
        <v>29733.45</v>
      </c>
      <c r="H586" s="232">
        <v>32731.75</v>
      </c>
      <c r="I586" s="232">
        <v>24573.15</v>
      </c>
      <c r="J586" s="232">
        <v>22551.85</v>
      </c>
      <c r="K586" s="232">
        <v>25557.15</v>
      </c>
      <c r="L586" s="232"/>
      <c r="M586" s="232"/>
      <c r="N586" s="232"/>
      <c r="O586" s="232"/>
      <c r="P586" s="169"/>
      <c r="Q586" s="531">
        <f>SUM(E586:P586)</f>
        <v>185850.94</v>
      </c>
      <c r="R586" s="460">
        <f>AVERAGE(E586:P586)</f>
        <v>26550.134285714299</v>
      </c>
      <c r="S586" s="309">
        <f>+R586</f>
        <v>26550.134285714299</v>
      </c>
      <c r="T586" s="125"/>
      <c r="U586" s="125"/>
      <c r="V586" s="125"/>
      <c r="W586" s="329"/>
      <c r="X586" s="125"/>
      <c r="Y586" s="329"/>
      <c r="Z586" s="125"/>
      <c r="AA586" s="329"/>
      <c r="AB586" s="125"/>
      <c r="AC586" s="126"/>
      <c r="AD586" s="125"/>
      <c r="AE586" s="125"/>
      <c r="AF586" s="125"/>
      <c r="AG586" s="125"/>
      <c r="AH586" s="125"/>
      <c r="AI586" s="125"/>
      <c r="AJ586" s="125"/>
    </row>
    <row r="587" spans="1:36" ht="12.75" customHeight="1">
      <c r="A587" s="36"/>
      <c r="B587" s="331"/>
      <c r="C587" s="36" t="s">
        <v>1527</v>
      </c>
      <c r="D587" s="2"/>
      <c r="E587" s="276">
        <v>430.37</v>
      </c>
      <c r="F587" s="233" t="s">
        <v>372</v>
      </c>
      <c r="G587" s="276">
        <v>438.41</v>
      </c>
      <c r="H587" s="276">
        <v>798.21</v>
      </c>
      <c r="I587" s="348" t="s">
        <v>372</v>
      </c>
      <c r="J587" s="348" t="s">
        <v>372</v>
      </c>
      <c r="K587" s="348" t="s">
        <v>372</v>
      </c>
      <c r="L587" s="276"/>
      <c r="M587" s="276"/>
      <c r="N587" s="276"/>
      <c r="O587" s="276"/>
      <c r="P587" s="411"/>
      <c r="Q587" s="532">
        <f>SUM(E587:P587)</f>
        <v>1666.99</v>
      </c>
      <c r="R587" s="533">
        <f>Q587/12</f>
        <v>138.91583333333301</v>
      </c>
      <c r="S587" s="125"/>
      <c r="T587" s="309">
        <f>+R587</f>
        <v>138.91583333333301</v>
      </c>
      <c r="U587" s="221">
        <f>+Q587</f>
        <v>1666.99</v>
      </c>
      <c r="V587" s="168">
        <f>E587</f>
        <v>430.37</v>
      </c>
      <c r="W587" s="329" t="s">
        <v>372</v>
      </c>
      <c r="X587" s="527">
        <f>G587</f>
        <v>438.41</v>
      </c>
      <c r="Y587" s="527">
        <f>H587</f>
        <v>798.21</v>
      </c>
      <c r="Z587" s="329" t="s">
        <v>372</v>
      </c>
      <c r="AA587" s="329" t="s">
        <v>372</v>
      </c>
      <c r="AB587" s="125"/>
      <c r="AC587" s="126"/>
      <c r="AD587" s="125"/>
      <c r="AE587" s="125"/>
      <c r="AF587" s="125"/>
      <c r="AG587" s="125"/>
      <c r="AH587" s="125"/>
      <c r="AI587" s="125"/>
      <c r="AJ587" s="125"/>
    </row>
    <row r="588" spans="1:36" ht="12.75" customHeight="1">
      <c r="A588" s="36"/>
      <c r="B588" s="331"/>
      <c r="C588" s="36" t="s">
        <v>1092</v>
      </c>
      <c r="D588" s="2"/>
      <c r="E588" s="110">
        <f t="shared" ref="E588:Q588" si="74">E586/$D$586</f>
        <v>45.500674846625799</v>
      </c>
      <c r="F588" s="110">
        <f t="shared" si="74"/>
        <v>32.265567484662597</v>
      </c>
      <c r="G588" s="110">
        <f t="shared" si="74"/>
        <v>45.6034509202454</v>
      </c>
      <c r="H588" s="110">
        <f t="shared" si="74"/>
        <v>50.202070552147198</v>
      </c>
      <c r="I588" s="110">
        <f t="shared" si="74"/>
        <v>37.688880368098197</v>
      </c>
      <c r="J588" s="110">
        <f t="shared" si="74"/>
        <v>34.588726993865002</v>
      </c>
      <c r="K588" s="110">
        <f t="shared" si="74"/>
        <v>39.198082822085901</v>
      </c>
      <c r="L588" s="110">
        <f t="shared" si="74"/>
        <v>0</v>
      </c>
      <c r="M588" s="110">
        <f t="shared" si="74"/>
        <v>0</v>
      </c>
      <c r="N588" s="110">
        <f t="shared" si="74"/>
        <v>0</v>
      </c>
      <c r="O588" s="118">
        <f t="shared" si="74"/>
        <v>0</v>
      </c>
      <c r="P588" s="109">
        <f t="shared" si="74"/>
        <v>0</v>
      </c>
      <c r="Q588" s="51">
        <f t="shared" si="74"/>
        <v>285.04745398773002</v>
      </c>
      <c r="R588" s="533">
        <f>+R586/D586</f>
        <v>40.721064855389997</v>
      </c>
      <c r="S588" s="125"/>
      <c r="T588" s="125"/>
      <c r="U588" s="125"/>
      <c r="V588" s="125"/>
      <c r="W588" s="329"/>
      <c r="X588" s="125"/>
      <c r="Y588" s="329"/>
      <c r="Z588" s="125"/>
      <c r="AA588" s="329"/>
      <c r="AB588" s="125"/>
      <c r="AC588" s="126"/>
      <c r="AD588" s="125"/>
      <c r="AE588" s="125"/>
      <c r="AF588" s="125"/>
      <c r="AG588" s="125"/>
      <c r="AH588" s="125"/>
      <c r="AI588" s="125"/>
      <c r="AJ588" s="125"/>
    </row>
    <row r="589" spans="1:36" ht="12.75" customHeight="1">
      <c r="A589" s="36"/>
      <c r="B589" s="331"/>
      <c r="C589" s="36" t="s">
        <v>1528</v>
      </c>
      <c r="D589" s="337"/>
      <c r="E589" s="405" t="s">
        <v>1727</v>
      </c>
      <c r="F589" s="126"/>
      <c r="G589" s="405" t="s">
        <v>1728</v>
      </c>
      <c r="H589" s="405" t="s">
        <v>1729</v>
      </c>
      <c r="I589" s="364"/>
      <c r="J589" s="364"/>
      <c r="K589" s="364"/>
      <c r="L589" s="364"/>
      <c r="M589" s="364"/>
      <c r="N589" s="364"/>
      <c r="O589" s="364"/>
      <c r="P589" s="407"/>
      <c r="Q589" s="300"/>
      <c r="R589" s="466"/>
      <c r="S589" s="125"/>
      <c r="T589" s="125"/>
      <c r="U589" s="125"/>
      <c r="V589" s="125"/>
      <c r="W589" s="329"/>
      <c r="X589" s="125"/>
      <c r="Y589" s="329"/>
      <c r="Z589" s="125"/>
      <c r="AA589" s="329"/>
      <c r="AB589" s="125"/>
      <c r="AC589" s="126"/>
      <c r="AD589" s="125"/>
      <c r="AE589" s="125"/>
      <c r="AF589" s="125"/>
      <c r="AG589" s="125"/>
      <c r="AH589" s="125"/>
      <c r="AI589" s="125"/>
      <c r="AJ589" s="125"/>
    </row>
    <row r="590" spans="1:36" ht="12.75" customHeight="1">
      <c r="A590" s="36"/>
      <c r="B590" s="331"/>
      <c r="C590" s="36" t="s">
        <v>1530</v>
      </c>
      <c r="D590" s="337"/>
      <c r="E590" s="412" t="s">
        <v>1730</v>
      </c>
      <c r="F590" s="300"/>
      <c r="G590" s="407"/>
      <c r="H590" s="407"/>
      <c r="I590" s="407"/>
      <c r="J590" s="407"/>
      <c r="K590" s="407"/>
      <c r="L590" s="407"/>
      <c r="M590" s="407"/>
      <c r="N590" s="407"/>
      <c r="O590" s="407"/>
      <c r="P590" s="407"/>
      <c r="Q590" s="300"/>
      <c r="R590" s="466"/>
      <c r="S590" s="125"/>
      <c r="T590" s="125"/>
      <c r="U590" s="125"/>
      <c r="V590" s="125"/>
      <c r="W590" s="329"/>
      <c r="X590" s="125"/>
      <c r="Y590" s="329"/>
      <c r="Z590" s="125"/>
      <c r="AA590" s="329"/>
      <c r="AB590" s="125"/>
      <c r="AC590" s="126"/>
      <c r="AD590" s="125"/>
      <c r="AE590" s="125"/>
      <c r="AF590" s="125"/>
      <c r="AG590" s="125"/>
      <c r="AH590" s="125"/>
      <c r="AI590" s="125"/>
      <c r="AJ590" s="125"/>
    </row>
    <row r="591" spans="1:36" ht="12.75" customHeight="1">
      <c r="A591" s="222"/>
      <c r="B591" s="350"/>
      <c r="C591" s="222"/>
      <c r="D591" s="343"/>
      <c r="E591" s="344"/>
      <c r="F591" s="171"/>
      <c r="G591" s="344"/>
      <c r="H591" s="344"/>
      <c r="I591" s="344"/>
      <c r="J591" s="344"/>
      <c r="K591" s="344"/>
      <c r="L591" s="344"/>
      <c r="M591" s="344"/>
      <c r="N591" s="344"/>
      <c r="O591" s="344"/>
      <c r="P591" s="344"/>
      <c r="Q591" s="171"/>
      <c r="R591" s="306"/>
      <c r="S591" s="125"/>
      <c r="T591" s="125"/>
      <c r="U591" s="125"/>
      <c r="V591" s="125"/>
      <c r="W591" s="329"/>
      <c r="X591" s="125"/>
      <c r="Y591" s="329"/>
      <c r="Z591" s="125"/>
      <c r="AA591" s="329"/>
      <c r="AB591" s="125"/>
      <c r="AC591" s="126"/>
      <c r="AD591" s="125"/>
      <c r="AE591" s="125"/>
      <c r="AF591" s="125"/>
      <c r="AG591" s="125"/>
      <c r="AH591" s="125"/>
      <c r="AI591" s="125"/>
      <c r="AJ591" s="125"/>
    </row>
    <row r="592" spans="1:36" ht="12.75" customHeight="1">
      <c r="A592" s="36" t="s">
        <v>632</v>
      </c>
      <c r="B592" s="331">
        <v>1103</v>
      </c>
      <c r="C592" s="408" t="s">
        <v>1532</v>
      </c>
      <c r="D592" s="333">
        <v>2423</v>
      </c>
      <c r="E592" s="232">
        <v>47571.29</v>
      </c>
      <c r="F592" s="483">
        <v>42192.15</v>
      </c>
      <c r="G592" s="232">
        <v>52547.93</v>
      </c>
      <c r="H592" s="232"/>
      <c r="I592" s="232"/>
      <c r="J592" s="232"/>
      <c r="K592" s="232"/>
      <c r="L592" s="232"/>
      <c r="M592" s="232"/>
      <c r="N592" s="232"/>
      <c r="O592" s="169"/>
      <c r="P592" s="364"/>
      <c r="Q592" s="531">
        <f>SUM(E592:P592)</f>
        <v>142311.37</v>
      </c>
      <c r="R592" s="460">
        <f>AVERAGE(E592:P592)</f>
        <v>47437.1233333333</v>
      </c>
      <c r="S592" s="125"/>
      <c r="T592" s="125"/>
      <c r="U592" s="125"/>
      <c r="V592" s="125"/>
      <c r="W592" s="329"/>
      <c r="X592" s="125"/>
      <c r="Y592" s="329"/>
      <c r="Z592" s="125"/>
      <c r="AA592" s="329"/>
      <c r="AB592" s="125"/>
      <c r="AC592" s="126"/>
      <c r="AD592" s="125"/>
      <c r="AE592" s="125"/>
      <c r="AF592" s="125"/>
      <c r="AG592" s="125"/>
      <c r="AH592" s="125"/>
      <c r="AI592" s="125"/>
      <c r="AJ592" s="125"/>
    </row>
    <row r="593" spans="1:36" ht="12.75" customHeight="1">
      <c r="A593" s="36"/>
      <c r="B593" s="331"/>
      <c r="C593" s="36" t="s">
        <v>1533</v>
      </c>
      <c r="D593" s="2"/>
      <c r="E593" s="348" t="s">
        <v>372</v>
      </c>
      <c r="F593" s="233" t="s">
        <v>372</v>
      </c>
      <c r="G593" s="348" t="s">
        <v>372</v>
      </c>
      <c r="H593" s="276"/>
      <c r="I593" s="276"/>
      <c r="J593" s="276"/>
      <c r="K593" s="276"/>
      <c r="L593" s="276"/>
      <c r="M593" s="276"/>
      <c r="N593" s="276"/>
      <c r="O593" s="340"/>
      <c r="P593" s="340"/>
      <c r="Q593" s="532">
        <f>SUM(E593:P593)</f>
        <v>0</v>
      </c>
      <c r="R593" s="533">
        <f>Q593/12</f>
        <v>0</v>
      </c>
      <c r="S593" s="125"/>
      <c r="T593" s="125"/>
      <c r="U593" s="125"/>
      <c r="V593" s="329" t="s">
        <v>372</v>
      </c>
      <c r="W593" s="329" t="s">
        <v>372</v>
      </c>
      <c r="X593" s="329" t="s">
        <v>372</v>
      </c>
      <c r="Y593" s="329" t="s">
        <v>372</v>
      </c>
      <c r="Z593" s="329" t="s">
        <v>372</v>
      </c>
      <c r="AA593" s="329" t="s">
        <v>372</v>
      </c>
      <c r="AB593" s="125"/>
      <c r="AC593" s="126"/>
      <c r="AD593" s="125"/>
      <c r="AE593" s="125"/>
      <c r="AF593" s="125"/>
      <c r="AG593" s="125"/>
      <c r="AH593" s="125"/>
      <c r="AI593" s="125"/>
      <c r="AJ593" s="125"/>
    </row>
    <row r="594" spans="1:36" ht="12.75" customHeight="1">
      <c r="A594" s="36"/>
      <c r="B594" s="331"/>
      <c r="C594" s="36" t="s">
        <v>1479</v>
      </c>
      <c r="D594" s="2"/>
      <c r="E594" s="109">
        <f t="shared" ref="E594:Q594" si="75">E592/$D$592</f>
        <v>19.633219149814298</v>
      </c>
      <c r="F594" s="109">
        <f t="shared" si="75"/>
        <v>17.413186132893099</v>
      </c>
      <c r="G594" s="109">
        <f t="shared" si="75"/>
        <v>21.687135782088301</v>
      </c>
      <c r="H594" s="109">
        <f t="shared" si="75"/>
        <v>0</v>
      </c>
      <c r="I594" s="109">
        <f t="shared" si="75"/>
        <v>0</v>
      </c>
      <c r="J594" s="109">
        <f t="shared" si="75"/>
        <v>0</v>
      </c>
      <c r="K594" s="109">
        <f t="shared" si="75"/>
        <v>0</v>
      </c>
      <c r="L594" s="109">
        <f t="shared" si="75"/>
        <v>0</v>
      </c>
      <c r="M594" s="109">
        <f t="shared" si="75"/>
        <v>0</v>
      </c>
      <c r="N594" s="109">
        <f t="shared" si="75"/>
        <v>0</v>
      </c>
      <c r="O594" s="109">
        <f t="shared" si="75"/>
        <v>0</v>
      </c>
      <c r="P594" s="109">
        <f t="shared" si="75"/>
        <v>0</v>
      </c>
      <c r="Q594" s="51">
        <f t="shared" si="75"/>
        <v>58.733541064795702</v>
      </c>
      <c r="R594" s="533">
        <f>+R592/D592</f>
        <v>19.5778470215986</v>
      </c>
      <c r="S594" s="125"/>
      <c r="T594" s="125"/>
      <c r="U594" s="125"/>
      <c r="V594" s="125"/>
      <c r="W594" s="329"/>
      <c r="X594" s="125"/>
      <c r="Y594" s="329"/>
      <c r="Z594" s="125"/>
      <c r="AA594" s="329"/>
      <c r="AB594" s="125"/>
      <c r="AC594" s="126"/>
      <c r="AD594" s="125"/>
      <c r="AE594" s="125"/>
      <c r="AF594" s="125"/>
      <c r="AG594" s="125"/>
      <c r="AH594" s="125"/>
      <c r="AI594" s="125"/>
      <c r="AJ594" s="125"/>
    </row>
    <row r="595" spans="1:36" ht="12.75" customHeight="1">
      <c r="A595" s="36"/>
      <c r="B595" s="331"/>
      <c r="C595" s="36" t="s">
        <v>1534</v>
      </c>
      <c r="D595" s="2"/>
      <c r="E595" s="276"/>
      <c r="F595" s="406"/>
      <c r="G595" s="276"/>
      <c r="H595" s="276"/>
      <c r="I595" s="276"/>
      <c r="J595" s="276"/>
      <c r="K595" s="276"/>
      <c r="L595" s="276"/>
      <c r="M595" s="276"/>
      <c r="N595" s="276"/>
      <c r="O595" s="211"/>
      <c r="P595" s="211"/>
      <c r="Q595" s="536"/>
      <c r="R595" s="283"/>
      <c r="S595" s="125"/>
      <c r="T595" s="125"/>
      <c r="U595" s="125"/>
      <c r="V595" s="125"/>
      <c r="W595" s="329"/>
      <c r="X595" s="125"/>
      <c r="Y595" s="329"/>
      <c r="Z595" s="125"/>
      <c r="AA595" s="329"/>
      <c r="AB595" s="125"/>
      <c r="AC595" s="126"/>
      <c r="AD595" s="125"/>
      <c r="AE595" s="125"/>
      <c r="AF595" s="125"/>
      <c r="AG595" s="125"/>
      <c r="AH595" s="125"/>
      <c r="AI595" s="125"/>
      <c r="AJ595" s="125"/>
    </row>
    <row r="596" spans="1:36" ht="12.75" customHeight="1">
      <c r="A596" s="36"/>
      <c r="B596" s="331"/>
      <c r="C596" s="36" t="s">
        <v>1535</v>
      </c>
      <c r="D596" s="337"/>
      <c r="E596" s="364"/>
      <c r="F596" s="126"/>
      <c r="G596" s="364"/>
      <c r="H596" s="364"/>
      <c r="I596" s="364"/>
      <c r="J596" s="364"/>
      <c r="K596" s="364"/>
      <c r="L596" s="364"/>
      <c r="M596" s="364"/>
      <c r="N596" s="364"/>
      <c r="O596" s="407"/>
      <c r="P596" s="407"/>
      <c r="Q596" s="300"/>
      <c r="R596" s="466"/>
      <c r="S596" s="125"/>
      <c r="T596" s="125"/>
      <c r="U596" s="125"/>
      <c r="V596" s="125"/>
      <c r="W596" s="329"/>
      <c r="X596" s="125"/>
      <c r="Y596" s="329"/>
      <c r="Z596" s="125"/>
      <c r="AA596" s="329"/>
      <c r="AB596" s="125"/>
      <c r="AC596" s="126"/>
      <c r="AD596" s="125"/>
      <c r="AE596" s="125"/>
      <c r="AF596" s="125"/>
      <c r="AG596" s="125"/>
      <c r="AH596" s="125"/>
      <c r="AI596" s="125"/>
      <c r="AJ596" s="125"/>
    </row>
    <row r="597" spans="1:36" ht="12.75" customHeight="1">
      <c r="A597" s="36"/>
      <c r="B597" s="331"/>
      <c r="C597" s="36" t="s">
        <v>1536</v>
      </c>
      <c r="D597" s="337"/>
      <c r="E597" s="407"/>
      <c r="F597" s="300"/>
      <c r="G597" s="407"/>
      <c r="H597" s="407"/>
      <c r="I597" s="407"/>
      <c r="J597" s="407"/>
      <c r="K597" s="407"/>
      <c r="L597" s="407"/>
      <c r="M597" s="407"/>
      <c r="N597" s="407"/>
      <c r="O597" s="407"/>
      <c r="P597" s="407"/>
      <c r="Q597" s="300"/>
      <c r="R597" s="466"/>
      <c r="S597" s="125"/>
      <c r="T597" s="125"/>
      <c r="U597" s="125"/>
      <c r="V597" s="125"/>
      <c r="W597" s="329"/>
      <c r="X597" s="125"/>
      <c r="Y597" s="329"/>
      <c r="Z597" s="125"/>
      <c r="AA597" s="329"/>
      <c r="AB597" s="125"/>
      <c r="AC597" s="126"/>
      <c r="AD597" s="125"/>
      <c r="AE597" s="125"/>
      <c r="AF597" s="125"/>
      <c r="AG597" s="125"/>
      <c r="AH597" s="125"/>
      <c r="AI597" s="125"/>
      <c r="AJ597" s="125"/>
    </row>
    <row r="598" spans="1:36" ht="12.75" customHeight="1">
      <c r="A598" s="222"/>
      <c r="B598" s="350"/>
      <c r="C598" s="222"/>
      <c r="D598" s="343"/>
      <c r="E598" s="344"/>
      <c r="F598" s="171"/>
      <c r="G598" s="344"/>
      <c r="H598" s="344"/>
      <c r="I598" s="344"/>
      <c r="J598" s="344"/>
      <c r="K598" s="344"/>
      <c r="L598" s="344"/>
      <c r="M598" s="344"/>
      <c r="N598" s="344"/>
      <c r="O598" s="344"/>
      <c r="P598" s="344"/>
      <c r="Q598" s="171"/>
      <c r="R598" s="306"/>
      <c r="S598" s="125"/>
      <c r="T598" s="125"/>
      <c r="U598" s="125"/>
      <c r="V598" s="125"/>
      <c r="W598" s="329"/>
      <c r="X598" s="125"/>
      <c r="Y598" s="329"/>
      <c r="Z598" s="125"/>
      <c r="AA598" s="329"/>
      <c r="AB598" s="125"/>
      <c r="AC598" s="126"/>
      <c r="AD598" s="125"/>
      <c r="AE598" s="125"/>
      <c r="AF598" s="125"/>
      <c r="AG598" s="125"/>
      <c r="AH598" s="125"/>
      <c r="AI598" s="125"/>
      <c r="AJ598" s="125"/>
    </row>
    <row r="599" spans="1:36" ht="12.75" customHeight="1">
      <c r="A599" s="36" t="s">
        <v>1537</v>
      </c>
      <c r="B599" s="331">
        <v>1115</v>
      </c>
      <c r="C599" s="285" t="s">
        <v>1731</v>
      </c>
      <c r="D599" s="333">
        <v>1401</v>
      </c>
      <c r="E599" s="232">
        <v>24000</v>
      </c>
      <c r="F599" s="216">
        <v>37878.050000000003</v>
      </c>
      <c r="G599" s="232">
        <v>48240.75</v>
      </c>
      <c r="H599" s="232">
        <v>41798.800000000003</v>
      </c>
      <c r="I599" s="232">
        <v>43704.5</v>
      </c>
      <c r="J599" s="232">
        <v>45894.1</v>
      </c>
      <c r="K599" s="232">
        <v>77830.759999999995</v>
      </c>
      <c r="L599" s="232"/>
      <c r="M599" s="232"/>
      <c r="N599" s="232"/>
      <c r="O599" s="232"/>
      <c r="P599" s="169"/>
      <c r="Q599" s="531">
        <f>SUM(E599:P599)</f>
        <v>319346.96000000002</v>
      </c>
      <c r="R599" s="460">
        <f>AVERAGE(E599:P599)</f>
        <v>45620.994285714303</v>
      </c>
      <c r="S599" s="125"/>
      <c r="T599" s="125"/>
      <c r="U599" s="125"/>
      <c r="V599" s="125"/>
      <c r="W599" s="329"/>
      <c r="X599" s="125"/>
      <c r="Y599" s="329"/>
      <c r="Z599" s="125"/>
      <c r="AA599" s="329"/>
      <c r="AB599" s="125"/>
      <c r="AC599" s="126"/>
      <c r="AD599" s="125"/>
      <c r="AE599" s="125"/>
      <c r="AF599" s="125"/>
      <c r="AG599" s="125"/>
      <c r="AH599" s="125"/>
      <c r="AI599" s="125"/>
      <c r="AJ599" s="125"/>
    </row>
    <row r="600" spans="1:36" ht="12.75" customHeight="1">
      <c r="A600" s="36"/>
      <c r="B600" s="331"/>
      <c r="C600" s="36" t="s">
        <v>1732</v>
      </c>
      <c r="D600" s="2"/>
      <c r="E600" s="348" t="s">
        <v>372</v>
      </c>
      <c r="F600" s="233" t="s">
        <v>372</v>
      </c>
      <c r="G600" s="348" t="s">
        <v>372</v>
      </c>
      <c r="H600" s="348" t="s">
        <v>372</v>
      </c>
      <c r="I600" s="348" t="s">
        <v>372</v>
      </c>
      <c r="J600" s="348" t="s">
        <v>372</v>
      </c>
      <c r="K600" s="348" t="s">
        <v>372</v>
      </c>
      <c r="L600" s="276"/>
      <c r="M600" s="276"/>
      <c r="N600" s="276"/>
      <c r="O600" s="276"/>
      <c r="P600" s="411"/>
      <c r="Q600" s="532">
        <f>SUM(E600:P600)</f>
        <v>0</v>
      </c>
      <c r="R600" s="533">
        <f>Q600/12</f>
        <v>0</v>
      </c>
      <c r="S600" s="125"/>
      <c r="T600" s="125"/>
      <c r="U600" s="125"/>
      <c r="V600" s="329" t="s">
        <v>372</v>
      </c>
      <c r="W600" s="329" t="s">
        <v>372</v>
      </c>
      <c r="X600" s="329" t="s">
        <v>372</v>
      </c>
      <c r="Y600" s="329" t="s">
        <v>372</v>
      </c>
      <c r="Z600" s="329" t="s">
        <v>372</v>
      </c>
      <c r="AA600" s="329" t="s">
        <v>372</v>
      </c>
      <c r="AB600" s="125"/>
      <c r="AC600" s="126"/>
      <c r="AD600" s="125"/>
      <c r="AE600" s="125"/>
      <c r="AF600" s="125"/>
      <c r="AG600" s="125"/>
      <c r="AH600" s="125"/>
      <c r="AI600" s="125"/>
      <c r="AJ600" s="125"/>
    </row>
    <row r="601" spans="1:36" ht="12.75" customHeight="1">
      <c r="A601" s="36"/>
      <c r="B601" s="331"/>
      <c r="C601" s="36" t="s">
        <v>1540</v>
      </c>
      <c r="D601" s="2"/>
      <c r="E601" s="110">
        <f t="shared" ref="E601:Q601" si="76">E599/$D$599</f>
        <v>17.130620985010701</v>
      </c>
      <c r="F601" s="110">
        <f t="shared" si="76"/>
        <v>27.036438258386902</v>
      </c>
      <c r="G601" s="110">
        <f t="shared" si="76"/>
        <v>34.433083511777298</v>
      </c>
      <c r="H601" s="110">
        <f t="shared" si="76"/>
        <v>29.8349750178444</v>
      </c>
      <c r="I601" s="110">
        <f t="shared" si="76"/>
        <v>31.195217701641699</v>
      </c>
      <c r="J601" s="110">
        <f t="shared" si="76"/>
        <v>32.758101356174201</v>
      </c>
      <c r="K601" s="110">
        <f t="shared" si="76"/>
        <v>55.553718772305501</v>
      </c>
      <c r="L601" s="110">
        <f t="shared" si="76"/>
        <v>0</v>
      </c>
      <c r="M601" s="110">
        <f t="shared" si="76"/>
        <v>0</v>
      </c>
      <c r="N601" s="110">
        <f t="shared" si="76"/>
        <v>0</v>
      </c>
      <c r="O601" s="118">
        <f t="shared" si="76"/>
        <v>0</v>
      </c>
      <c r="P601" s="109">
        <f t="shared" si="76"/>
        <v>0</v>
      </c>
      <c r="Q601" s="51">
        <f t="shared" si="76"/>
        <v>227.942155603141</v>
      </c>
      <c r="R601" s="533">
        <f>+R599/D599</f>
        <v>32.563165086162897</v>
      </c>
      <c r="S601" s="125"/>
      <c r="T601" s="125"/>
      <c r="U601" s="125"/>
      <c r="V601" s="125"/>
      <c r="W601" s="329"/>
      <c r="X601" s="125"/>
      <c r="Y601" s="329"/>
      <c r="Z601" s="125"/>
      <c r="AA601" s="329"/>
      <c r="AB601" s="125"/>
      <c r="AC601" s="126"/>
      <c r="AD601" s="125"/>
      <c r="AE601" s="125"/>
      <c r="AF601" s="125"/>
      <c r="AG601" s="125"/>
      <c r="AH601" s="125"/>
      <c r="AI601" s="125"/>
      <c r="AJ601" s="125"/>
    </row>
    <row r="602" spans="1:36" ht="12.75" customHeight="1">
      <c r="A602" s="36"/>
      <c r="B602" s="331"/>
      <c r="C602" s="36" t="s">
        <v>1541</v>
      </c>
      <c r="D602" s="337"/>
      <c r="E602" s="364"/>
      <c r="F602" s="126"/>
      <c r="G602" s="364"/>
      <c r="H602" s="364"/>
      <c r="I602" s="364"/>
      <c r="J602" s="364"/>
      <c r="K602" s="364"/>
      <c r="L602" s="364"/>
      <c r="M602" s="364"/>
      <c r="N602" s="364"/>
      <c r="O602" s="364"/>
      <c r="P602" s="407"/>
      <c r="Q602" s="300"/>
      <c r="R602" s="466"/>
      <c r="S602" s="125"/>
      <c r="T602" s="125"/>
      <c r="U602" s="125"/>
      <c r="V602" s="125"/>
      <c r="W602" s="329"/>
      <c r="X602" s="125"/>
      <c r="Y602" s="329"/>
      <c r="Z602" s="125"/>
      <c r="AA602" s="329"/>
      <c r="AB602" s="125"/>
      <c r="AC602" s="126"/>
      <c r="AD602" s="125"/>
      <c r="AE602" s="125"/>
      <c r="AF602" s="125"/>
      <c r="AG602" s="125"/>
      <c r="AH602" s="125"/>
      <c r="AI602" s="125"/>
      <c r="AJ602" s="125"/>
    </row>
    <row r="603" spans="1:36" ht="12.75" customHeight="1">
      <c r="A603" s="36"/>
      <c r="B603" s="331"/>
      <c r="C603" s="417" t="s">
        <v>1542</v>
      </c>
      <c r="D603" s="337"/>
      <c r="E603" s="407"/>
      <c r="F603" s="300"/>
      <c r="G603" s="407"/>
      <c r="H603" s="407"/>
      <c r="I603" s="407"/>
      <c r="J603" s="407"/>
      <c r="K603" s="407"/>
      <c r="L603" s="407"/>
      <c r="M603" s="407"/>
      <c r="N603" s="407"/>
      <c r="O603" s="407"/>
      <c r="P603" s="407"/>
      <c r="Q603" s="300"/>
      <c r="R603" s="466"/>
      <c r="S603" s="125"/>
      <c r="T603" s="125"/>
      <c r="U603" s="125"/>
      <c r="V603" s="125"/>
      <c r="W603" s="329"/>
      <c r="X603" s="125"/>
      <c r="Y603" s="329"/>
      <c r="Z603" s="125"/>
      <c r="AA603" s="329"/>
      <c r="AB603" s="125"/>
      <c r="AC603" s="126"/>
      <c r="AD603" s="125"/>
      <c r="AE603" s="125"/>
      <c r="AF603" s="125"/>
      <c r="AG603" s="125"/>
      <c r="AH603" s="125"/>
      <c r="AI603" s="125"/>
      <c r="AJ603" s="125"/>
    </row>
    <row r="604" spans="1:36" ht="12.75" customHeight="1">
      <c r="A604" s="36"/>
      <c r="B604" s="331"/>
      <c r="C604" s="36" t="s">
        <v>1543</v>
      </c>
      <c r="D604" s="337"/>
      <c r="E604" s="407"/>
      <c r="F604" s="300"/>
      <c r="G604" s="407"/>
      <c r="H604" s="407"/>
      <c r="I604" s="407"/>
      <c r="J604" s="407"/>
      <c r="K604" s="407"/>
      <c r="L604" s="407"/>
      <c r="M604" s="407"/>
      <c r="N604" s="407"/>
      <c r="O604" s="407"/>
      <c r="P604" s="407"/>
      <c r="Q604" s="300"/>
      <c r="R604" s="466"/>
      <c r="S604" s="125"/>
      <c r="T604" s="125"/>
      <c r="U604" s="125"/>
      <c r="V604" s="125"/>
      <c r="W604" s="329"/>
      <c r="X604" s="125"/>
      <c r="Y604" s="329"/>
      <c r="Z604" s="125"/>
      <c r="AA604" s="329"/>
      <c r="AB604" s="125"/>
      <c r="AC604" s="126"/>
      <c r="AD604" s="125"/>
      <c r="AE604" s="125"/>
      <c r="AF604" s="125"/>
      <c r="AG604" s="125"/>
      <c r="AH604" s="125"/>
      <c r="AI604" s="125"/>
      <c r="AJ604" s="125"/>
    </row>
    <row r="605" spans="1:36" ht="12.75" customHeight="1">
      <c r="A605" s="36"/>
      <c r="B605" s="331"/>
      <c r="C605" s="36" t="s">
        <v>1544</v>
      </c>
      <c r="D605" s="337"/>
      <c r="E605" s="407"/>
      <c r="F605" s="300"/>
      <c r="G605" s="407"/>
      <c r="H605" s="407"/>
      <c r="I605" s="407"/>
      <c r="J605" s="407"/>
      <c r="K605" s="407"/>
      <c r="L605" s="407"/>
      <c r="M605" s="407"/>
      <c r="N605" s="407"/>
      <c r="O605" s="407"/>
      <c r="P605" s="407"/>
      <c r="Q605" s="300"/>
      <c r="R605" s="466"/>
      <c r="S605" s="125"/>
      <c r="T605" s="125"/>
      <c r="U605" s="125"/>
      <c r="V605" s="125"/>
      <c r="W605" s="329"/>
      <c r="X605" s="125"/>
      <c r="Y605" s="329"/>
      <c r="Z605" s="125"/>
      <c r="AA605" s="329"/>
      <c r="AB605" s="125"/>
      <c r="AC605" s="126"/>
      <c r="AD605" s="125"/>
      <c r="AE605" s="125"/>
      <c r="AF605" s="125"/>
      <c r="AG605" s="125"/>
      <c r="AH605" s="125"/>
      <c r="AI605" s="125"/>
      <c r="AJ605" s="125"/>
    </row>
    <row r="606" spans="1:36" ht="12.75" customHeight="1">
      <c r="A606" s="36"/>
      <c r="B606" s="331"/>
      <c r="C606" s="36" t="s">
        <v>1545</v>
      </c>
      <c r="D606" s="337"/>
      <c r="E606" s="407"/>
      <c r="F606" s="300"/>
      <c r="G606" s="407"/>
      <c r="H606" s="407"/>
      <c r="I606" s="407"/>
      <c r="J606" s="407"/>
      <c r="K606" s="407"/>
      <c r="L606" s="407"/>
      <c r="M606" s="407"/>
      <c r="N606" s="407"/>
      <c r="O606" s="407"/>
      <c r="P606" s="407"/>
      <c r="Q606" s="300"/>
      <c r="R606" s="466"/>
      <c r="S606" s="125"/>
      <c r="T606" s="125"/>
      <c r="U606" s="125"/>
      <c r="V606" s="125"/>
      <c r="W606" s="329"/>
      <c r="X606" s="125"/>
      <c r="Y606" s="329"/>
      <c r="Z606" s="125"/>
      <c r="AA606" s="329"/>
      <c r="AB606" s="125"/>
      <c r="AC606" s="126"/>
      <c r="AD606" s="125"/>
      <c r="AE606" s="125"/>
      <c r="AF606" s="125"/>
      <c r="AG606" s="125"/>
      <c r="AH606" s="125"/>
      <c r="AI606" s="125"/>
      <c r="AJ606" s="125"/>
    </row>
    <row r="607" spans="1:36" ht="12.75" customHeight="1">
      <c r="A607" s="36"/>
      <c r="B607" s="331"/>
      <c r="C607" s="36" t="s">
        <v>1546</v>
      </c>
      <c r="D607" s="337"/>
      <c r="E607" s="407"/>
      <c r="F607" s="300"/>
      <c r="G607" s="407"/>
      <c r="H607" s="407"/>
      <c r="I607" s="407"/>
      <c r="J607" s="407"/>
      <c r="K607" s="407"/>
      <c r="L607" s="407"/>
      <c r="M607" s="407"/>
      <c r="N607" s="407"/>
      <c r="O607" s="407"/>
      <c r="P607" s="407"/>
      <c r="Q607" s="300"/>
      <c r="R607" s="466"/>
      <c r="S607" s="125"/>
      <c r="T607" s="125"/>
      <c r="U607" s="125"/>
      <c r="V607" s="125"/>
      <c r="W607" s="329"/>
      <c r="X607" s="125"/>
      <c r="Y607" s="329"/>
      <c r="Z607" s="125"/>
      <c r="AA607" s="329"/>
      <c r="AB607" s="125"/>
      <c r="AC607" s="126"/>
      <c r="AD607" s="125"/>
      <c r="AE607" s="125"/>
      <c r="AF607" s="125"/>
      <c r="AG607" s="125"/>
      <c r="AH607" s="125"/>
      <c r="AI607" s="125"/>
      <c r="AJ607" s="125"/>
    </row>
    <row r="608" spans="1:36" ht="12.75" customHeight="1">
      <c r="A608" s="36"/>
      <c r="B608" s="331"/>
      <c r="C608" s="36" t="s">
        <v>1733</v>
      </c>
      <c r="D608" s="337"/>
      <c r="E608" s="407"/>
      <c r="F608" s="300"/>
      <c r="G608" s="407"/>
      <c r="H608" s="407"/>
      <c r="I608" s="407"/>
      <c r="J608" s="407"/>
      <c r="K608" s="407"/>
      <c r="L608" s="407"/>
      <c r="M608" s="407"/>
      <c r="N608" s="407"/>
      <c r="O608" s="407"/>
      <c r="P608" s="407"/>
      <c r="Q608" s="300"/>
      <c r="R608" s="466"/>
      <c r="S608" s="125"/>
      <c r="T608" s="125"/>
      <c r="U608" s="125"/>
      <c r="V608" s="125"/>
      <c r="W608" s="329"/>
      <c r="X608" s="125"/>
      <c r="Y608" s="329"/>
      <c r="Z608" s="125"/>
      <c r="AA608" s="329"/>
      <c r="AB608" s="125"/>
      <c r="AC608" s="126"/>
      <c r="AD608" s="125"/>
      <c r="AE608" s="125"/>
      <c r="AF608" s="125"/>
      <c r="AG608" s="125"/>
      <c r="AH608" s="125"/>
      <c r="AI608" s="125"/>
      <c r="AJ608" s="125"/>
    </row>
    <row r="609" spans="1:36" ht="27.75" customHeight="1">
      <c r="A609" s="222"/>
      <c r="B609" s="350"/>
      <c r="C609" s="67" t="s">
        <v>1734</v>
      </c>
      <c r="D609" s="343"/>
      <c r="E609" s="344"/>
      <c r="F609" s="171"/>
      <c r="G609" s="344"/>
      <c r="H609" s="344"/>
      <c r="I609" s="344"/>
      <c r="J609" s="344"/>
      <c r="K609" s="344"/>
      <c r="L609" s="344"/>
      <c r="M609" s="344"/>
      <c r="N609" s="344"/>
      <c r="O609" s="344"/>
      <c r="P609" s="344"/>
      <c r="Q609" s="171"/>
      <c r="R609" s="306"/>
      <c r="S609" s="125"/>
      <c r="T609" s="125"/>
      <c r="U609" s="125"/>
      <c r="V609" s="125"/>
      <c r="W609" s="329"/>
      <c r="X609" s="125"/>
      <c r="Y609" s="329"/>
      <c r="Z609" s="125"/>
      <c r="AA609" s="329"/>
      <c r="AB609" s="125"/>
      <c r="AC609" s="126"/>
      <c r="AD609" s="125"/>
      <c r="AE609" s="125"/>
      <c r="AF609" s="125"/>
      <c r="AG609" s="125"/>
      <c r="AH609" s="125"/>
      <c r="AI609" s="125"/>
      <c r="AJ609" s="125"/>
    </row>
    <row r="610" spans="1:36" ht="12.75" customHeight="1">
      <c r="A610" s="36" t="s">
        <v>1548</v>
      </c>
      <c r="B610" s="331">
        <v>1123</v>
      </c>
      <c r="C610" s="285" t="s">
        <v>1549</v>
      </c>
      <c r="D610" s="353">
        <v>4492</v>
      </c>
      <c r="E610" s="364"/>
      <c r="F610" s="534">
        <v>41270</v>
      </c>
      <c r="G610" s="232">
        <v>266475.90000000002</v>
      </c>
      <c r="H610" s="232">
        <v>302720.67</v>
      </c>
      <c r="I610" s="232">
        <v>152254.76</v>
      </c>
      <c r="J610" s="232">
        <v>281823.59000000003</v>
      </c>
      <c r="K610" s="232">
        <v>499310.25</v>
      </c>
      <c r="L610" s="232"/>
      <c r="M610" s="232"/>
      <c r="N610" s="232"/>
      <c r="O610" s="232"/>
      <c r="P610" s="169"/>
      <c r="Q610" s="531">
        <f>SUM(E610:P610)</f>
        <v>1543855.17</v>
      </c>
      <c r="R610" s="460">
        <f>AVERAGE(E610:P610)</f>
        <v>257309.19500000001</v>
      </c>
      <c r="S610" s="125"/>
      <c r="T610" s="125"/>
      <c r="U610" s="125"/>
      <c r="V610" s="125"/>
      <c r="W610" s="329"/>
      <c r="X610" s="125"/>
      <c r="Y610" s="329"/>
      <c r="Z610" s="125"/>
      <c r="AA610" s="329"/>
      <c r="AB610" s="125"/>
      <c r="AC610" s="126"/>
      <c r="AD610" s="125"/>
      <c r="AE610" s="125"/>
      <c r="AF610" s="125"/>
      <c r="AG610" s="125"/>
      <c r="AH610" s="125"/>
      <c r="AI610" s="125"/>
      <c r="AJ610" s="125"/>
    </row>
    <row r="611" spans="1:36" ht="12.75" customHeight="1">
      <c r="A611" s="36" t="s">
        <v>1550</v>
      </c>
      <c r="B611" s="331"/>
      <c r="C611" s="36" t="s">
        <v>1735</v>
      </c>
      <c r="D611" s="2"/>
      <c r="E611" s="364"/>
      <c r="F611" s="535" t="s">
        <v>372</v>
      </c>
      <c r="G611" s="348" t="s">
        <v>372</v>
      </c>
      <c r="H611" s="348" t="s">
        <v>372</v>
      </c>
      <c r="I611" s="348" t="s">
        <v>372</v>
      </c>
      <c r="J611" s="348" t="s">
        <v>372</v>
      </c>
      <c r="K611" s="348" t="s">
        <v>372</v>
      </c>
      <c r="L611" s="276"/>
      <c r="M611" s="276"/>
      <c r="N611" s="276"/>
      <c r="O611" s="276"/>
      <c r="P611" s="411"/>
      <c r="Q611" s="532">
        <f>SUM(E611:P611)</f>
        <v>0</v>
      </c>
      <c r="R611" s="533">
        <f>Q611/12</f>
        <v>0</v>
      </c>
      <c r="S611" s="125"/>
      <c r="T611" s="125"/>
      <c r="U611" s="125"/>
      <c r="V611" s="329" t="s">
        <v>372</v>
      </c>
      <c r="W611" s="329" t="s">
        <v>372</v>
      </c>
      <c r="X611" s="329" t="s">
        <v>372</v>
      </c>
      <c r="Y611" s="329" t="s">
        <v>372</v>
      </c>
      <c r="Z611" s="329" t="s">
        <v>372</v>
      </c>
      <c r="AA611" s="329" t="s">
        <v>372</v>
      </c>
      <c r="AB611" s="125"/>
      <c r="AC611" s="126"/>
      <c r="AD611" s="125"/>
      <c r="AE611" s="125"/>
      <c r="AF611" s="125"/>
      <c r="AG611" s="125"/>
      <c r="AH611" s="125"/>
      <c r="AI611" s="125"/>
      <c r="AJ611" s="125"/>
    </row>
    <row r="612" spans="1:36" ht="12.75" customHeight="1">
      <c r="A612" s="33" t="s">
        <v>1736</v>
      </c>
      <c r="B612" s="331"/>
      <c r="C612" s="36" t="s">
        <v>1552</v>
      </c>
      <c r="D612" s="2"/>
      <c r="E612" s="240"/>
      <c r="F612" s="119">
        <f t="shared" ref="F612:Q612" si="77">F610/$D$610</f>
        <v>9.1874443455031205</v>
      </c>
      <c r="G612" s="110">
        <f t="shared" si="77"/>
        <v>59.322328584149602</v>
      </c>
      <c r="H612" s="110">
        <f t="shared" si="77"/>
        <v>67.391066340160293</v>
      </c>
      <c r="I612" s="110">
        <f t="shared" si="77"/>
        <v>33.894648263579697</v>
      </c>
      <c r="J612" s="110">
        <f t="shared" si="77"/>
        <v>62.739000445236002</v>
      </c>
      <c r="K612" s="110">
        <f t="shared" si="77"/>
        <v>111.15544300979499</v>
      </c>
      <c r="L612" s="110">
        <f t="shared" si="77"/>
        <v>0</v>
      </c>
      <c r="M612" s="110">
        <f t="shared" si="77"/>
        <v>0</v>
      </c>
      <c r="N612" s="110">
        <f t="shared" si="77"/>
        <v>0</v>
      </c>
      <c r="O612" s="118">
        <f t="shared" si="77"/>
        <v>0</v>
      </c>
      <c r="P612" s="109">
        <f t="shared" si="77"/>
        <v>0</v>
      </c>
      <c r="Q612" s="51">
        <f t="shared" si="77"/>
        <v>343.68993098842401</v>
      </c>
      <c r="R612" s="533">
        <f>+R610/D610</f>
        <v>57.281655164737302</v>
      </c>
      <c r="S612" s="125"/>
      <c r="T612" s="125"/>
      <c r="U612" s="125"/>
      <c r="V612" s="125"/>
      <c r="W612" s="329"/>
      <c r="X612" s="125"/>
      <c r="Y612" s="329"/>
      <c r="Z612" s="125"/>
      <c r="AA612" s="329"/>
      <c r="AB612" s="125"/>
      <c r="AC612" s="126"/>
      <c r="AD612" s="125"/>
      <c r="AE612" s="125"/>
      <c r="AF612" s="125"/>
      <c r="AG612" s="125"/>
      <c r="AH612" s="125"/>
      <c r="AI612" s="125"/>
      <c r="AJ612" s="125"/>
    </row>
    <row r="613" spans="1:36" ht="12.75" customHeight="1">
      <c r="A613" s="33" t="s">
        <v>1737</v>
      </c>
      <c r="B613" s="331"/>
      <c r="C613" s="36" t="s">
        <v>1553</v>
      </c>
      <c r="D613" s="337"/>
      <c r="E613" s="364"/>
      <c r="F613" s="126"/>
      <c r="G613" s="364"/>
      <c r="H613" s="364"/>
      <c r="I613" s="364"/>
      <c r="J613" s="364"/>
      <c r="K613" s="364"/>
      <c r="L613" s="364"/>
      <c r="M613" s="364"/>
      <c r="N613" s="364"/>
      <c r="O613" s="364"/>
      <c r="P613" s="407"/>
      <c r="Q613" s="300"/>
      <c r="R613" s="466"/>
      <c r="S613" s="125"/>
      <c r="T613" s="125"/>
      <c r="U613" s="125"/>
      <c r="V613" s="125"/>
      <c r="W613" s="329"/>
      <c r="X613" s="125"/>
      <c r="Y613" s="329"/>
      <c r="Z613" s="125"/>
      <c r="AA613" s="329"/>
      <c r="AB613" s="125"/>
      <c r="AC613" s="126"/>
      <c r="AD613" s="125"/>
      <c r="AE613" s="125"/>
      <c r="AF613" s="125"/>
      <c r="AG613" s="125"/>
      <c r="AH613" s="125"/>
      <c r="AI613" s="125"/>
      <c r="AJ613" s="125"/>
    </row>
    <row r="614" spans="1:36" ht="12.75" customHeight="1">
      <c r="A614" s="33" t="s">
        <v>1738</v>
      </c>
      <c r="B614" s="331"/>
      <c r="C614" s="36" t="s">
        <v>1554</v>
      </c>
      <c r="D614" s="337"/>
      <c r="E614" s="407"/>
      <c r="F614" s="300"/>
      <c r="G614" s="407"/>
      <c r="H614" s="407"/>
      <c r="I614" s="407"/>
      <c r="J614" s="407"/>
      <c r="K614" s="407"/>
      <c r="L614" s="407"/>
      <c r="M614" s="407"/>
      <c r="N614" s="407"/>
      <c r="O614" s="407"/>
      <c r="P614" s="407"/>
      <c r="Q614" s="300"/>
      <c r="R614" s="466"/>
      <c r="S614" s="125"/>
      <c r="T614" s="125"/>
      <c r="U614" s="125"/>
      <c r="V614" s="125"/>
      <c r="W614" s="329"/>
      <c r="X614" s="125"/>
      <c r="Y614" s="329"/>
      <c r="Z614" s="125"/>
      <c r="AA614" s="329"/>
      <c r="AB614" s="125"/>
      <c r="AC614" s="126"/>
      <c r="AD614" s="125"/>
      <c r="AE614" s="125"/>
      <c r="AF614" s="125"/>
      <c r="AG614" s="125"/>
      <c r="AH614" s="125"/>
      <c r="AI614" s="125"/>
      <c r="AJ614" s="125"/>
    </row>
    <row r="615" spans="1:36" ht="12.75" customHeight="1">
      <c r="A615" s="36"/>
      <c r="B615" s="331"/>
      <c r="C615" s="36" t="s">
        <v>1555</v>
      </c>
      <c r="D615" s="337"/>
      <c r="E615" s="407"/>
      <c r="F615" s="300"/>
      <c r="G615" s="407"/>
      <c r="H615" s="407"/>
      <c r="I615" s="407"/>
      <c r="J615" s="407"/>
      <c r="K615" s="407"/>
      <c r="L615" s="407"/>
      <c r="M615" s="407"/>
      <c r="N615" s="407"/>
      <c r="O615" s="407"/>
      <c r="P615" s="407"/>
      <c r="Q615" s="300"/>
      <c r="R615" s="466"/>
      <c r="S615" s="125"/>
      <c r="T615" s="125"/>
      <c r="U615" s="125"/>
      <c r="V615" s="125"/>
      <c r="W615" s="329"/>
      <c r="X615" s="125"/>
      <c r="Y615" s="329"/>
      <c r="Z615" s="125"/>
      <c r="AA615" s="329"/>
      <c r="AB615" s="125"/>
      <c r="AC615" s="126"/>
      <c r="AD615" s="125"/>
      <c r="AE615" s="125"/>
      <c r="AF615" s="125"/>
      <c r="AG615" s="125"/>
      <c r="AH615" s="125"/>
      <c r="AI615" s="125"/>
      <c r="AJ615" s="125"/>
    </row>
    <row r="616" spans="1:36" ht="12.75" customHeight="1">
      <c r="A616" s="36"/>
      <c r="B616" s="331"/>
      <c r="C616" s="36" t="s">
        <v>1556</v>
      </c>
      <c r="D616" s="337"/>
      <c r="E616" s="407"/>
      <c r="F616" s="300"/>
      <c r="G616" s="407"/>
      <c r="H616" s="407"/>
      <c r="I616" s="407"/>
      <c r="J616" s="407"/>
      <c r="K616" s="407"/>
      <c r="L616" s="407"/>
      <c r="M616" s="407"/>
      <c r="N616" s="407"/>
      <c r="O616" s="407"/>
      <c r="P616" s="407"/>
      <c r="Q616" s="300"/>
      <c r="R616" s="466"/>
      <c r="S616" s="125"/>
      <c r="T616" s="125"/>
      <c r="U616" s="125"/>
      <c r="V616" s="125"/>
      <c r="W616" s="329"/>
      <c r="X616" s="125"/>
      <c r="Y616" s="329"/>
      <c r="Z616" s="125"/>
      <c r="AA616" s="329"/>
      <c r="AB616" s="125"/>
      <c r="AC616" s="126"/>
      <c r="AD616" s="125"/>
      <c r="AE616" s="125"/>
      <c r="AF616" s="125"/>
      <c r="AG616" s="125"/>
      <c r="AH616" s="125"/>
      <c r="AI616" s="125"/>
      <c r="AJ616" s="125"/>
    </row>
    <row r="617" spans="1:36" ht="12.75" customHeight="1">
      <c r="A617" s="36"/>
      <c r="B617" s="331"/>
      <c r="C617" s="36" t="s">
        <v>1739</v>
      </c>
      <c r="D617" s="337"/>
      <c r="E617" s="407"/>
      <c r="F617" s="300"/>
      <c r="G617" s="407"/>
      <c r="H617" s="407"/>
      <c r="I617" s="407"/>
      <c r="J617" s="407"/>
      <c r="K617" s="407"/>
      <c r="L617" s="407"/>
      <c r="M617" s="407"/>
      <c r="N617" s="407"/>
      <c r="O617" s="407"/>
      <c r="P617" s="407"/>
      <c r="Q617" s="300"/>
      <c r="R617" s="466"/>
      <c r="S617" s="125"/>
      <c r="T617" s="125"/>
      <c r="U617" s="125"/>
      <c r="V617" s="125"/>
      <c r="W617" s="329"/>
      <c r="X617" s="125"/>
      <c r="Y617" s="329"/>
      <c r="Z617" s="125"/>
      <c r="AA617" s="329"/>
      <c r="AB617" s="125"/>
      <c r="AC617" s="126"/>
      <c r="AD617" s="125"/>
      <c r="AE617" s="125"/>
      <c r="AF617" s="125"/>
      <c r="AG617" s="125"/>
      <c r="AH617" s="125"/>
      <c r="AI617" s="125"/>
      <c r="AJ617" s="125"/>
    </row>
    <row r="618" spans="1:36" ht="26.25" customHeight="1">
      <c r="A618" s="222"/>
      <c r="B618" s="350"/>
      <c r="C618" s="67" t="s">
        <v>1557</v>
      </c>
      <c r="D618" s="343"/>
      <c r="E618" s="344"/>
      <c r="F618" s="171"/>
      <c r="G618" s="344"/>
      <c r="H618" s="344"/>
      <c r="I618" s="344"/>
      <c r="J618" s="344"/>
      <c r="K618" s="344"/>
      <c r="L618" s="344"/>
      <c r="M618" s="344"/>
      <c r="N618" s="344"/>
      <c r="O618" s="344"/>
      <c r="P618" s="344"/>
      <c r="Q618" s="171"/>
      <c r="R618" s="306"/>
      <c r="S618" s="125"/>
      <c r="T618" s="125"/>
      <c r="U618" s="125"/>
      <c r="V618" s="125"/>
      <c r="W618" s="329"/>
      <c r="X618" s="125"/>
      <c r="Y618" s="329"/>
      <c r="Z618" s="125"/>
      <c r="AA618" s="329"/>
      <c r="AB618" s="125"/>
      <c r="AC618" s="126"/>
      <c r="AD618" s="125"/>
      <c r="AE618" s="125"/>
      <c r="AF618" s="125"/>
      <c r="AG618" s="125"/>
      <c r="AH618" s="125"/>
      <c r="AI618" s="125"/>
      <c r="AJ618" s="125"/>
    </row>
    <row r="619" spans="1:36" ht="12.75" customHeight="1">
      <c r="A619" s="36" t="s">
        <v>642</v>
      </c>
      <c r="B619" s="331">
        <v>1128</v>
      </c>
      <c r="C619" s="408" t="s">
        <v>1558</v>
      </c>
      <c r="D619" s="358">
        <v>681</v>
      </c>
      <c r="E619" s="232">
        <v>22612</v>
      </c>
      <c r="F619" s="216">
        <v>29503.29</v>
      </c>
      <c r="G619" s="232">
        <v>30004.16</v>
      </c>
      <c r="H619" s="232">
        <v>34824.400000000001</v>
      </c>
      <c r="I619" s="232">
        <v>36237.19</v>
      </c>
      <c r="J619" s="232">
        <v>28231.599999999999</v>
      </c>
      <c r="K619" s="232"/>
      <c r="L619" s="232"/>
      <c r="M619" s="232"/>
      <c r="N619" s="232"/>
      <c r="O619" s="169"/>
      <c r="P619" s="364"/>
      <c r="Q619" s="531">
        <f>SUM(E619:P619)</f>
        <v>181412.64</v>
      </c>
      <c r="R619" s="460">
        <f>AVERAGE(E619:P619)</f>
        <v>30235.439999999999</v>
      </c>
      <c r="S619" s="125"/>
      <c r="T619" s="125"/>
      <c r="U619" s="125"/>
      <c r="V619" s="125"/>
      <c r="W619" s="329"/>
      <c r="X619" s="125"/>
      <c r="Y619" s="329"/>
      <c r="Z619" s="125"/>
      <c r="AA619" s="329"/>
      <c r="AB619" s="125"/>
      <c r="AC619" s="126"/>
      <c r="AD619" s="125"/>
      <c r="AE619" s="125"/>
      <c r="AF619" s="125"/>
      <c r="AG619" s="125"/>
      <c r="AH619" s="125"/>
      <c r="AI619" s="125"/>
      <c r="AJ619" s="125"/>
    </row>
    <row r="620" spans="1:36" ht="12.75" customHeight="1">
      <c r="A620" s="36"/>
      <c r="B620" s="331"/>
      <c r="C620" s="36" t="s">
        <v>1559</v>
      </c>
      <c r="D620" s="2"/>
      <c r="E620" s="348" t="s">
        <v>372</v>
      </c>
      <c r="F620" s="233" t="s">
        <v>372</v>
      </c>
      <c r="G620" s="348" t="s">
        <v>372</v>
      </c>
      <c r="H620" s="276">
        <v>116.16</v>
      </c>
      <c r="I620" s="276">
        <v>328.08</v>
      </c>
      <c r="J620" s="348" t="s">
        <v>372</v>
      </c>
      <c r="K620" s="276"/>
      <c r="L620" s="276"/>
      <c r="M620" s="276"/>
      <c r="N620" s="276"/>
      <c r="O620" s="411"/>
      <c r="P620" s="407"/>
      <c r="Q620" s="532">
        <f>SUM(E620:P620)</f>
        <v>444.24</v>
      </c>
      <c r="R620" s="533">
        <f>Q620/12</f>
        <v>37.020000000000003</v>
      </c>
      <c r="S620" s="125"/>
      <c r="T620" s="125"/>
      <c r="U620" s="125"/>
      <c r="V620" s="329" t="s">
        <v>372</v>
      </c>
      <c r="W620" s="329" t="s">
        <v>372</v>
      </c>
      <c r="X620" s="329" t="s">
        <v>372</v>
      </c>
      <c r="Y620" s="527">
        <f>H620</f>
        <v>116.16</v>
      </c>
      <c r="Z620" s="527">
        <f>I620</f>
        <v>328.08</v>
      </c>
      <c r="AA620" s="329" t="s">
        <v>372</v>
      </c>
      <c r="AB620" s="125"/>
      <c r="AC620" s="126"/>
      <c r="AD620" s="125"/>
      <c r="AE620" s="125"/>
      <c r="AF620" s="125"/>
      <c r="AG620" s="125"/>
      <c r="AH620" s="125"/>
      <c r="AI620" s="125"/>
      <c r="AJ620" s="125"/>
    </row>
    <row r="621" spans="1:36" ht="12.75" customHeight="1">
      <c r="A621" s="36"/>
      <c r="B621" s="331"/>
      <c r="C621" s="36" t="s">
        <v>678</v>
      </c>
      <c r="D621" s="2"/>
      <c r="E621" s="110">
        <f t="shared" ref="E621:Q621" si="78">E619/$D$619</f>
        <v>33.204111600587403</v>
      </c>
      <c r="F621" s="110">
        <f t="shared" si="78"/>
        <v>43.323480176211497</v>
      </c>
      <c r="G621" s="110">
        <f t="shared" si="78"/>
        <v>44.0589720998532</v>
      </c>
      <c r="H621" s="110">
        <f t="shared" si="78"/>
        <v>51.1371512481645</v>
      </c>
      <c r="I621" s="110">
        <f t="shared" si="78"/>
        <v>53.211732745961797</v>
      </c>
      <c r="J621" s="110">
        <f t="shared" si="78"/>
        <v>41.456093979442002</v>
      </c>
      <c r="K621" s="110">
        <f t="shared" si="78"/>
        <v>0</v>
      </c>
      <c r="L621" s="110">
        <f t="shared" si="78"/>
        <v>0</v>
      </c>
      <c r="M621" s="110">
        <f t="shared" si="78"/>
        <v>0</v>
      </c>
      <c r="N621" s="118">
        <f t="shared" si="78"/>
        <v>0</v>
      </c>
      <c r="O621" s="109">
        <f t="shared" si="78"/>
        <v>0</v>
      </c>
      <c r="P621" s="109">
        <f t="shared" si="78"/>
        <v>0</v>
      </c>
      <c r="Q621" s="51">
        <f t="shared" si="78"/>
        <v>266.39154185021999</v>
      </c>
      <c r="R621" s="533">
        <f>+R619/D619</f>
        <v>44.398590308369997</v>
      </c>
      <c r="S621" s="125"/>
      <c r="T621" s="125"/>
      <c r="U621" s="125"/>
      <c r="V621" s="125"/>
      <c r="W621" s="329"/>
      <c r="X621" s="125"/>
      <c r="Y621" s="329"/>
      <c r="Z621" s="125"/>
      <c r="AA621" s="329"/>
      <c r="AB621" s="125"/>
      <c r="AC621" s="126"/>
      <c r="AD621" s="125"/>
      <c r="AE621" s="125"/>
      <c r="AF621" s="125"/>
      <c r="AG621" s="125"/>
      <c r="AH621" s="125"/>
      <c r="AI621" s="125"/>
      <c r="AJ621" s="125"/>
    </row>
    <row r="622" spans="1:36" ht="12.75" customHeight="1">
      <c r="A622" s="36"/>
      <c r="B622" s="331"/>
      <c r="C622" s="36" t="s">
        <v>1560</v>
      </c>
      <c r="D622" s="337"/>
      <c r="E622" s="364"/>
      <c r="F622" s="126"/>
      <c r="G622" s="364"/>
      <c r="H622" s="405" t="s">
        <v>1740</v>
      </c>
      <c r="I622" s="364"/>
      <c r="J622" s="364"/>
      <c r="K622" s="364"/>
      <c r="L622" s="364"/>
      <c r="M622" s="364"/>
      <c r="N622" s="364"/>
      <c r="O622" s="407"/>
      <c r="P622" s="407"/>
      <c r="Q622" s="300"/>
      <c r="R622" s="466"/>
      <c r="S622" s="125"/>
      <c r="T622" s="125"/>
      <c r="U622" s="125"/>
      <c r="V622" s="125"/>
      <c r="W622" s="329"/>
      <c r="X622" s="125"/>
      <c r="Y622" s="329"/>
      <c r="Z622" s="125"/>
      <c r="AA622" s="329"/>
      <c r="AB622" s="125"/>
      <c r="AC622" s="126"/>
      <c r="AD622" s="125"/>
      <c r="AE622" s="125"/>
      <c r="AF622" s="125"/>
      <c r="AG622" s="125"/>
      <c r="AH622" s="125"/>
      <c r="AI622" s="125"/>
      <c r="AJ622" s="125"/>
    </row>
    <row r="623" spans="1:36" ht="12.75" customHeight="1">
      <c r="A623" s="36"/>
      <c r="B623" s="331"/>
      <c r="C623" s="36" t="s">
        <v>1522</v>
      </c>
      <c r="D623" s="337"/>
      <c r="E623" s="407"/>
      <c r="F623" s="300"/>
      <c r="G623" s="407"/>
      <c r="H623" s="407"/>
      <c r="I623" s="407"/>
      <c r="J623" s="407"/>
      <c r="K623" s="407"/>
      <c r="L623" s="407"/>
      <c r="M623" s="407"/>
      <c r="N623" s="407"/>
      <c r="O623" s="407"/>
      <c r="P623" s="407"/>
      <c r="Q623" s="300"/>
      <c r="R623" s="466"/>
      <c r="S623" s="125"/>
      <c r="T623" s="125"/>
      <c r="U623" s="125"/>
      <c r="V623" s="125"/>
      <c r="W623" s="329"/>
      <c r="X623" s="125"/>
      <c r="Y623" s="329"/>
      <c r="Z623" s="125"/>
      <c r="AA623" s="329"/>
      <c r="AB623" s="125"/>
      <c r="AC623" s="126"/>
      <c r="AD623" s="125"/>
      <c r="AE623" s="125"/>
      <c r="AF623" s="125"/>
      <c r="AG623" s="125"/>
      <c r="AH623" s="125"/>
      <c r="AI623" s="125"/>
      <c r="AJ623" s="125"/>
    </row>
    <row r="624" spans="1:36" ht="12.75" customHeight="1">
      <c r="A624" s="222"/>
      <c r="B624" s="350"/>
      <c r="C624" s="222"/>
      <c r="D624" s="343"/>
      <c r="E624" s="344"/>
      <c r="F624" s="171"/>
      <c r="G624" s="344"/>
      <c r="H624" s="344"/>
      <c r="I624" s="344"/>
      <c r="J624" s="344"/>
      <c r="K624" s="344"/>
      <c r="L624" s="344"/>
      <c r="M624" s="344"/>
      <c r="N624" s="344"/>
      <c r="O624" s="344"/>
      <c r="P624" s="344"/>
      <c r="Q624" s="171"/>
      <c r="R624" s="306"/>
      <c r="S624" s="125"/>
      <c r="T624" s="125"/>
      <c r="U624" s="125"/>
      <c r="V624" s="125"/>
      <c r="W624" s="329"/>
      <c r="X624" s="125"/>
      <c r="Y624" s="329"/>
      <c r="Z624" s="125"/>
      <c r="AA624" s="329"/>
      <c r="AB624" s="125"/>
      <c r="AC624" s="126"/>
      <c r="AD624" s="125"/>
      <c r="AE624" s="125"/>
      <c r="AF624" s="125"/>
      <c r="AG624" s="125"/>
      <c r="AH624" s="125"/>
      <c r="AI624" s="125"/>
      <c r="AJ624" s="125"/>
    </row>
    <row r="625" spans="1:36" ht="12.75" customHeight="1">
      <c r="A625" s="36" t="s">
        <v>978</v>
      </c>
      <c r="B625" s="331">
        <v>1132</v>
      </c>
      <c r="C625" s="285" t="s">
        <v>1562</v>
      </c>
      <c r="D625" s="353">
        <v>582</v>
      </c>
      <c r="E625" s="232">
        <v>4560.2</v>
      </c>
      <c r="F625" s="216">
        <v>4509.8</v>
      </c>
      <c r="G625" s="232">
        <v>7548.6</v>
      </c>
      <c r="H625" s="232">
        <v>5656.2</v>
      </c>
      <c r="I625" s="232">
        <v>4283.7</v>
      </c>
      <c r="J625" s="232"/>
      <c r="K625" s="232">
        <v>6652.7</v>
      </c>
      <c r="L625" s="232"/>
      <c r="M625" s="232"/>
      <c r="N625" s="232"/>
      <c r="O625" s="169"/>
      <c r="P625" s="364"/>
      <c r="Q625" s="531">
        <f>SUM(E625:P625)</f>
        <v>33211.199999999997</v>
      </c>
      <c r="R625" s="460">
        <f>AVERAGE(E625:P625)</f>
        <v>5535.2</v>
      </c>
      <c r="S625" s="125"/>
      <c r="T625" s="125"/>
      <c r="U625" s="125"/>
      <c r="V625" s="125"/>
      <c r="W625" s="329"/>
      <c r="X625" s="125"/>
      <c r="Y625" s="329"/>
      <c r="Z625" s="125"/>
      <c r="AA625" s="329"/>
      <c r="AB625" s="125"/>
      <c r="AC625" s="126"/>
      <c r="AD625" s="125"/>
      <c r="AE625" s="125"/>
      <c r="AF625" s="125"/>
      <c r="AG625" s="125"/>
      <c r="AH625" s="125"/>
      <c r="AI625" s="125"/>
      <c r="AJ625" s="125"/>
    </row>
    <row r="626" spans="1:36" ht="12.75" customHeight="1">
      <c r="A626" s="36"/>
      <c r="B626" s="331"/>
      <c r="C626" s="36" t="s">
        <v>1564</v>
      </c>
      <c r="D626" s="2"/>
      <c r="E626" s="348" t="s">
        <v>372</v>
      </c>
      <c r="F626" s="233" t="s">
        <v>372</v>
      </c>
      <c r="G626" s="348" t="s">
        <v>372</v>
      </c>
      <c r="H626" s="348" t="s">
        <v>372</v>
      </c>
      <c r="I626" s="348" t="s">
        <v>372</v>
      </c>
      <c r="J626" s="276"/>
      <c r="K626" s="348" t="s">
        <v>372</v>
      </c>
      <c r="L626" s="276"/>
      <c r="M626" s="276"/>
      <c r="N626" s="276"/>
      <c r="O626" s="411"/>
      <c r="P626" s="407"/>
      <c r="Q626" s="532">
        <f>SUM(E626:P626)</f>
        <v>0</v>
      </c>
      <c r="R626" s="533">
        <f>Q626/12</f>
        <v>0</v>
      </c>
      <c r="S626" s="125"/>
      <c r="T626" s="125"/>
      <c r="U626" s="125"/>
      <c r="V626" s="329" t="s">
        <v>372</v>
      </c>
      <c r="W626" s="329" t="s">
        <v>372</v>
      </c>
      <c r="X626" s="329" t="s">
        <v>372</v>
      </c>
      <c r="Y626" s="329" t="s">
        <v>372</v>
      </c>
      <c r="Z626" s="329" t="s">
        <v>372</v>
      </c>
      <c r="AA626" s="329" t="s">
        <v>372</v>
      </c>
      <c r="AB626" s="125"/>
      <c r="AC626" s="126"/>
      <c r="AD626" s="125"/>
      <c r="AE626" s="125"/>
      <c r="AF626" s="125"/>
      <c r="AG626" s="125"/>
      <c r="AH626" s="125"/>
      <c r="AI626" s="125"/>
      <c r="AJ626" s="125"/>
    </row>
    <row r="627" spans="1:36" ht="12.75" customHeight="1">
      <c r="A627" s="36"/>
      <c r="B627" s="331"/>
      <c r="C627" s="36" t="s">
        <v>720</v>
      </c>
      <c r="D627" s="2"/>
      <c r="E627" s="110">
        <f t="shared" ref="E627:P627" si="79">E625/$D$625</f>
        <v>7.8353951890034397</v>
      </c>
      <c r="F627" s="110">
        <f t="shared" si="79"/>
        <v>7.7487972508591101</v>
      </c>
      <c r="G627" s="110">
        <f t="shared" si="79"/>
        <v>12.9701030927835</v>
      </c>
      <c r="H627" s="110">
        <f t="shared" si="79"/>
        <v>9.7185567010309306</v>
      </c>
      <c r="I627" s="110">
        <f t="shared" si="79"/>
        <v>7.3603092783505204</v>
      </c>
      <c r="J627" s="110">
        <f t="shared" si="79"/>
        <v>0</v>
      </c>
      <c r="K627" s="110">
        <f t="shared" si="79"/>
        <v>11.4307560137457</v>
      </c>
      <c r="L627" s="110">
        <f t="shared" si="79"/>
        <v>0</v>
      </c>
      <c r="M627" s="110">
        <f t="shared" si="79"/>
        <v>0</v>
      </c>
      <c r="N627" s="118">
        <f t="shared" si="79"/>
        <v>0</v>
      </c>
      <c r="O627" s="109">
        <f t="shared" si="79"/>
        <v>0</v>
      </c>
      <c r="P627" s="109">
        <f t="shared" si="79"/>
        <v>0</v>
      </c>
      <c r="Q627" s="51">
        <f>Q625/$D$619</f>
        <v>48.768281938325998</v>
      </c>
      <c r="R627" s="533">
        <f>+R625/D625</f>
        <v>9.5106529209621993</v>
      </c>
      <c r="S627" s="125"/>
      <c r="T627" s="125"/>
      <c r="U627" s="125"/>
      <c r="V627" s="125"/>
      <c r="W627" s="329"/>
      <c r="X627" s="125"/>
      <c r="Y627" s="329"/>
      <c r="Z627" s="125"/>
      <c r="AA627" s="329"/>
      <c r="AB627" s="125"/>
      <c r="AC627" s="126"/>
      <c r="AD627" s="125"/>
      <c r="AE627" s="125"/>
      <c r="AF627" s="125"/>
      <c r="AG627" s="125"/>
      <c r="AH627" s="125"/>
      <c r="AI627" s="125"/>
      <c r="AJ627" s="125"/>
    </row>
    <row r="628" spans="1:36" ht="12.75" customHeight="1">
      <c r="A628" s="36"/>
      <c r="B628" s="331"/>
      <c r="C628" s="36" t="s">
        <v>1567</v>
      </c>
      <c r="D628" s="337"/>
      <c r="E628" s="364"/>
      <c r="F628" s="126"/>
      <c r="G628" s="364"/>
      <c r="H628" s="364"/>
      <c r="I628" s="364"/>
      <c r="J628" s="364"/>
      <c r="K628" s="364"/>
      <c r="L628" s="364"/>
      <c r="M628" s="364"/>
      <c r="N628" s="364"/>
      <c r="O628" s="407"/>
      <c r="P628" s="407"/>
      <c r="Q628" s="300"/>
      <c r="R628" s="466"/>
      <c r="S628" s="125"/>
      <c r="T628" s="125"/>
      <c r="U628" s="125"/>
      <c r="V628" s="125"/>
      <c r="W628" s="329"/>
      <c r="X628" s="125"/>
      <c r="Y628" s="329"/>
      <c r="Z628" s="125"/>
      <c r="AA628" s="329"/>
      <c r="AB628" s="125"/>
      <c r="AC628" s="126"/>
      <c r="AD628" s="125"/>
      <c r="AE628" s="125"/>
      <c r="AF628" s="125"/>
      <c r="AG628" s="125"/>
      <c r="AH628" s="125"/>
      <c r="AI628" s="125"/>
      <c r="AJ628" s="125"/>
    </row>
    <row r="629" spans="1:36" ht="12.75" customHeight="1">
      <c r="A629" s="36"/>
      <c r="B629" s="331"/>
      <c r="C629" s="36" t="s">
        <v>1568</v>
      </c>
      <c r="D629" s="337"/>
      <c r="E629" s="407"/>
      <c r="F629" s="300"/>
      <c r="G629" s="407"/>
      <c r="H629" s="407"/>
      <c r="I629" s="407"/>
      <c r="J629" s="407"/>
      <c r="K629" s="407"/>
      <c r="L629" s="407"/>
      <c r="M629" s="407"/>
      <c r="N629" s="407"/>
      <c r="O629" s="407"/>
      <c r="P629" s="407"/>
      <c r="Q629" s="300"/>
      <c r="R629" s="466"/>
      <c r="S629" s="125"/>
      <c r="T629" s="125"/>
      <c r="U629" s="125"/>
      <c r="V629" s="125"/>
      <c r="W629" s="329"/>
      <c r="X629" s="125"/>
      <c r="Y629" s="329"/>
      <c r="Z629" s="125"/>
      <c r="AA629" s="329"/>
      <c r="AB629" s="125"/>
      <c r="AC629" s="126"/>
      <c r="AD629" s="125"/>
      <c r="AE629" s="125"/>
      <c r="AF629" s="125"/>
      <c r="AG629" s="125"/>
      <c r="AH629" s="125"/>
      <c r="AI629" s="125"/>
      <c r="AJ629" s="125"/>
    </row>
    <row r="630" spans="1:36" ht="12.75" customHeight="1">
      <c r="A630" s="36"/>
      <c r="B630" s="331"/>
      <c r="C630" s="36" t="s">
        <v>1569</v>
      </c>
      <c r="D630" s="337"/>
      <c r="E630" s="407"/>
      <c r="F630" s="300"/>
      <c r="G630" s="407"/>
      <c r="H630" s="407"/>
      <c r="I630" s="407"/>
      <c r="J630" s="407"/>
      <c r="K630" s="407"/>
      <c r="L630" s="407"/>
      <c r="M630" s="407"/>
      <c r="N630" s="407"/>
      <c r="O630" s="407"/>
      <c r="P630" s="407"/>
      <c r="Q630" s="300"/>
      <c r="R630" s="466"/>
      <c r="S630" s="125"/>
      <c r="T630" s="125"/>
      <c r="U630" s="125"/>
      <c r="V630" s="125"/>
      <c r="W630" s="329"/>
      <c r="X630" s="125"/>
      <c r="Y630" s="329"/>
      <c r="Z630" s="125"/>
      <c r="AA630" s="329"/>
      <c r="AB630" s="125"/>
      <c r="AC630" s="126"/>
      <c r="AD630" s="125"/>
      <c r="AE630" s="125"/>
      <c r="AF630" s="125"/>
      <c r="AG630" s="125"/>
      <c r="AH630" s="125"/>
      <c r="AI630" s="125"/>
      <c r="AJ630" s="125"/>
    </row>
    <row r="631" spans="1:36" ht="12.75" customHeight="1">
      <c r="A631" s="222"/>
      <c r="B631" s="350"/>
      <c r="C631" s="222"/>
      <c r="D631" s="343"/>
      <c r="E631" s="344"/>
      <c r="F631" s="171"/>
      <c r="G631" s="344"/>
      <c r="H631" s="344"/>
      <c r="I631" s="344"/>
      <c r="J631" s="344"/>
      <c r="K631" s="344"/>
      <c r="L631" s="344"/>
      <c r="M631" s="344"/>
      <c r="N631" s="344"/>
      <c r="O631" s="344"/>
      <c r="P631" s="344"/>
      <c r="Q631" s="171"/>
      <c r="R631" s="306"/>
      <c r="S631" s="125"/>
      <c r="T631" s="125"/>
      <c r="U631" s="125"/>
      <c r="V631" s="125"/>
      <c r="W631" s="329"/>
      <c r="X631" s="125"/>
      <c r="Y631" s="329"/>
      <c r="Z631" s="125"/>
      <c r="AA631" s="329"/>
      <c r="AB631" s="125"/>
      <c r="AC631" s="126"/>
      <c r="AD631" s="125"/>
      <c r="AE631" s="125"/>
      <c r="AF631" s="125"/>
      <c r="AG631" s="125"/>
      <c r="AH631" s="125"/>
      <c r="AI631" s="125"/>
      <c r="AJ631" s="125"/>
    </row>
    <row r="632" spans="1:36" ht="12.75" customHeight="1">
      <c r="A632" s="36" t="s">
        <v>650</v>
      </c>
      <c r="B632" s="331">
        <v>1139</v>
      </c>
      <c r="C632" s="285" t="s">
        <v>651</v>
      </c>
      <c r="D632" s="419">
        <v>1135.4000000000001</v>
      </c>
      <c r="E632" s="232">
        <v>37521.85</v>
      </c>
      <c r="F632" s="216">
        <v>45376.2</v>
      </c>
      <c r="G632" s="232">
        <v>53529.74</v>
      </c>
      <c r="H632" s="232">
        <v>45269.8</v>
      </c>
      <c r="I632" s="232">
        <v>49350.7</v>
      </c>
      <c r="J632" s="232">
        <v>51264.2</v>
      </c>
      <c r="K632" s="232">
        <v>51236.02</v>
      </c>
      <c r="L632" s="232"/>
      <c r="M632" s="232"/>
      <c r="N632" s="232"/>
      <c r="O632" s="232"/>
      <c r="P632" s="169"/>
      <c r="Q632" s="531">
        <f>SUM(E632:P632)</f>
        <v>333548.51</v>
      </c>
      <c r="R632" s="460">
        <f>AVERAGE(E632:P632)</f>
        <v>47649.787142857102</v>
      </c>
      <c r="S632" s="125"/>
      <c r="T632" s="125"/>
      <c r="U632" s="125"/>
      <c r="V632" s="125"/>
      <c r="W632" s="329"/>
      <c r="X632" s="125"/>
      <c r="Y632" s="329"/>
      <c r="Z632" s="125"/>
      <c r="AA632" s="329"/>
      <c r="AB632" s="125"/>
      <c r="AC632" s="126"/>
      <c r="AD632" s="125"/>
      <c r="AE632" s="125"/>
      <c r="AF632" s="125"/>
      <c r="AG632" s="125"/>
      <c r="AH632" s="125"/>
      <c r="AI632" s="125"/>
      <c r="AJ632" s="125"/>
    </row>
    <row r="633" spans="1:36" ht="12.75" customHeight="1">
      <c r="A633" s="36"/>
      <c r="B633" s="331"/>
      <c r="C633" s="36" t="s">
        <v>1570</v>
      </c>
      <c r="D633" s="2"/>
      <c r="E633" s="348" t="s">
        <v>372</v>
      </c>
      <c r="F633" s="233" t="s">
        <v>372</v>
      </c>
      <c r="G633" s="348" t="s">
        <v>372</v>
      </c>
      <c r="H633" s="348" t="s">
        <v>372</v>
      </c>
      <c r="I633" s="348" t="s">
        <v>372</v>
      </c>
      <c r="J633" s="348" t="s">
        <v>372</v>
      </c>
      <c r="K633" s="348" t="s">
        <v>372</v>
      </c>
      <c r="L633" s="276"/>
      <c r="M633" s="276"/>
      <c r="N633" s="276"/>
      <c r="O633" s="276"/>
      <c r="P633" s="411"/>
      <c r="Q633" s="532">
        <f>SUM(E633:P633)</f>
        <v>0</v>
      </c>
      <c r="R633" s="533">
        <f>Q633/12</f>
        <v>0</v>
      </c>
      <c r="S633" s="125"/>
      <c r="T633" s="125"/>
      <c r="U633" s="125"/>
      <c r="V633" s="329" t="s">
        <v>372</v>
      </c>
      <c r="W633" s="329" t="s">
        <v>372</v>
      </c>
      <c r="X633" s="329" t="s">
        <v>372</v>
      </c>
      <c r="Y633" s="329" t="s">
        <v>372</v>
      </c>
      <c r="Z633" s="329" t="s">
        <v>372</v>
      </c>
      <c r="AA633" s="329" t="s">
        <v>372</v>
      </c>
      <c r="AB633" s="125"/>
      <c r="AC633" s="126"/>
      <c r="AD633" s="125"/>
      <c r="AE633" s="125"/>
      <c r="AF633" s="125"/>
      <c r="AG633" s="125"/>
      <c r="AH633" s="125"/>
      <c r="AI633" s="125"/>
      <c r="AJ633" s="125"/>
    </row>
    <row r="634" spans="1:36" ht="12.75" customHeight="1">
      <c r="A634" s="36"/>
      <c r="B634" s="331"/>
      <c r="C634" s="36" t="s">
        <v>1571</v>
      </c>
      <c r="D634" s="2"/>
      <c r="E634" s="110">
        <f t="shared" ref="E634:Q634" si="80">E632/$D$632</f>
        <v>33.047252069755103</v>
      </c>
      <c r="F634" s="110">
        <f t="shared" si="80"/>
        <v>39.964946274440699</v>
      </c>
      <c r="G634" s="110">
        <f t="shared" si="80"/>
        <v>47.146151136163503</v>
      </c>
      <c r="H634" s="110">
        <f t="shared" si="80"/>
        <v>39.871234807116402</v>
      </c>
      <c r="I634" s="110">
        <f t="shared" si="80"/>
        <v>43.4654747225647</v>
      </c>
      <c r="J634" s="110">
        <f t="shared" si="80"/>
        <v>45.150783864717297</v>
      </c>
      <c r="K634" s="110">
        <f t="shared" si="80"/>
        <v>45.125964417826303</v>
      </c>
      <c r="L634" s="110">
        <f t="shared" si="80"/>
        <v>0</v>
      </c>
      <c r="M634" s="110">
        <f t="shared" si="80"/>
        <v>0</v>
      </c>
      <c r="N634" s="110">
        <f t="shared" si="80"/>
        <v>0</v>
      </c>
      <c r="O634" s="118">
        <f t="shared" si="80"/>
        <v>0</v>
      </c>
      <c r="P634" s="109">
        <f t="shared" si="80"/>
        <v>0</v>
      </c>
      <c r="Q634" s="51">
        <f t="shared" si="80"/>
        <v>293.77180729258401</v>
      </c>
      <c r="R634" s="533">
        <f>+R632/D632</f>
        <v>41.9674010417977</v>
      </c>
      <c r="S634" s="125"/>
      <c r="T634" s="125"/>
      <c r="U634" s="125"/>
      <c r="V634" s="125"/>
      <c r="W634" s="329"/>
      <c r="X634" s="125"/>
      <c r="Y634" s="329"/>
      <c r="Z634" s="125"/>
      <c r="AA634" s="329"/>
      <c r="AB634" s="125"/>
      <c r="AC634" s="126"/>
      <c r="AD634" s="125"/>
      <c r="AE634" s="125"/>
      <c r="AF634" s="125"/>
      <c r="AG634" s="125"/>
      <c r="AH634" s="125"/>
      <c r="AI634" s="125"/>
      <c r="AJ634" s="125"/>
    </row>
    <row r="635" spans="1:36" ht="12.75" customHeight="1">
      <c r="A635" s="36"/>
      <c r="B635" s="331"/>
      <c r="C635" s="36" t="s">
        <v>1572</v>
      </c>
      <c r="D635" s="337"/>
      <c r="E635" s="364"/>
      <c r="F635" s="126"/>
      <c r="G635" s="364"/>
      <c r="H635" s="364"/>
      <c r="I635" s="364"/>
      <c r="J635" s="364"/>
      <c r="K635" s="364"/>
      <c r="L635" s="364"/>
      <c r="M635" s="364"/>
      <c r="N635" s="364"/>
      <c r="O635" s="364"/>
      <c r="P635" s="407"/>
      <c r="Q635" s="300"/>
      <c r="R635" s="466"/>
      <c r="S635" s="125"/>
      <c r="T635" s="125"/>
      <c r="U635" s="125"/>
      <c r="V635" s="125"/>
      <c r="W635" s="329"/>
      <c r="X635" s="125"/>
      <c r="Y635" s="329"/>
      <c r="Z635" s="125"/>
      <c r="AA635" s="329"/>
      <c r="AB635" s="125"/>
      <c r="AC635" s="126"/>
      <c r="AD635" s="125"/>
      <c r="AE635" s="125"/>
      <c r="AF635" s="125"/>
      <c r="AG635" s="125"/>
      <c r="AH635" s="125"/>
      <c r="AI635" s="125"/>
      <c r="AJ635" s="125"/>
    </row>
    <row r="636" spans="1:36" ht="12.75" customHeight="1">
      <c r="A636" s="36"/>
      <c r="B636" s="331"/>
      <c r="C636" s="36" t="s">
        <v>1573</v>
      </c>
      <c r="D636" s="337"/>
      <c r="E636" s="407"/>
      <c r="F636" s="300"/>
      <c r="G636" s="407"/>
      <c r="H636" s="407"/>
      <c r="I636" s="407"/>
      <c r="J636" s="407"/>
      <c r="K636" s="407"/>
      <c r="L636" s="407"/>
      <c r="M636" s="407"/>
      <c r="N636" s="407"/>
      <c r="O636" s="407"/>
      <c r="P636" s="407"/>
      <c r="Q636" s="300"/>
      <c r="R636" s="466"/>
      <c r="S636" s="125"/>
      <c r="T636" s="125"/>
      <c r="U636" s="125"/>
      <c r="V636" s="125"/>
      <c r="W636" s="329"/>
      <c r="X636" s="125"/>
      <c r="Y636" s="329"/>
      <c r="Z636" s="125"/>
      <c r="AA636" s="329"/>
      <c r="AB636" s="125"/>
      <c r="AC636" s="126"/>
      <c r="AD636" s="125"/>
      <c r="AE636" s="125"/>
      <c r="AF636" s="125"/>
      <c r="AG636" s="125"/>
      <c r="AH636" s="125"/>
      <c r="AI636" s="125"/>
      <c r="AJ636" s="125"/>
    </row>
    <row r="637" spans="1:36" ht="12.75" customHeight="1">
      <c r="A637" s="36"/>
      <c r="B637" s="331"/>
      <c r="C637" s="36" t="s">
        <v>1574</v>
      </c>
      <c r="D637" s="337"/>
      <c r="E637" s="407"/>
      <c r="F637" s="300"/>
      <c r="G637" s="407"/>
      <c r="H637" s="407"/>
      <c r="I637" s="407"/>
      <c r="J637" s="407"/>
      <c r="K637" s="407"/>
      <c r="L637" s="407"/>
      <c r="M637" s="407"/>
      <c r="N637" s="407"/>
      <c r="O637" s="407"/>
      <c r="P637" s="407"/>
      <c r="Q637" s="300"/>
      <c r="R637" s="466"/>
      <c r="S637" s="125"/>
      <c r="T637" s="125"/>
      <c r="U637" s="125"/>
      <c r="V637" s="125"/>
      <c r="W637" s="329"/>
      <c r="X637" s="125"/>
      <c r="Y637" s="329"/>
      <c r="Z637" s="125"/>
      <c r="AA637" s="329"/>
      <c r="AB637" s="125"/>
      <c r="AC637" s="126"/>
      <c r="AD637" s="125"/>
      <c r="AE637" s="125"/>
      <c r="AF637" s="125"/>
      <c r="AG637" s="125"/>
      <c r="AH637" s="125"/>
      <c r="AI637" s="125"/>
      <c r="AJ637" s="125"/>
    </row>
    <row r="638" spans="1:36" ht="12.75" customHeight="1">
      <c r="A638" s="222"/>
      <c r="B638" s="350"/>
      <c r="C638" s="222"/>
      <c r="D638" s="343"/>
      <c r="E638" s="344"/>
      <c r="F638" s="171"/>
      <c r="G638" s="344"/>
      <c r="H638" s="344"/>
      <c r="I638" s="344"/>
      <c r="J638" s="344"/>
      <c r="K638" s="344"/>
      <c r="L638" s="344"/>
      <c r="M638" s="344"/>
      <c r="N638" s="344"/>
      <c r="O638" s="344"/>
      <c r="P638" s="344"/>
      <c r="Q638" s="171"/>
      <c r="R638" s="306"/>
      <c r="S638" s="125"/>
      <c r="T638" s="125"/>
      <c r="U638" s="125"/>
      <c r="V638" s="125"/>
      <c r="W638" s="329"/>
      <c r="X638" s="125"/>
      <c r="Y638" s="329"/>
      <c r="Z638" s="125"/>
      <c r="AA638" s="329"/>
      <c r="AB638" s="125"/>
      <c r="AC638" s="126"/>
      <c r="AD638" s="125"/>
      <c r="AE638" s="125"/>
      <c r="AF638" s="125"/>
      <c r="AG638" s="125"/>
      <c r="AH638" s="125"/>
      <c r="AI638" s="125"/>
      <c r="AJ638" s="125"/>
    </row>
    <row r="639" spans="1:36" ht="12.75" customHeight="1">
      <c r="A639" s="36" t="s">
        <v>442</v>
      </c>
      <c r="B639" s="331">
        <v>1141</v>
      </c>
      <c r="C639" s="285" t="s">
        <v>443</v>
      </c>
      <c r="D639" s="333">
        <v>344</v>
      </c>
      <c r="E639" s="232">
        <v>2708.1</v>
      </c>
      <c r="F639" s="216">
        <v>3523.9</v>
      </c>
      <c r="G639" s="232">
        <v>2988.1</v>
      </c>
      <c r="H639" s="232">
        <v>1514.3</v>
      </c>
      <c r="I639" s="232">
        <v>1423.55</v>
      </c>
      <c r="J639" s="232">
        <v>1884.51</v>
      </c>
      <c r="K639" s="232"/>
      <c r="L639" s="232"/>
      <c r="M639" s="232"/>
      <c r="N639" s="232"/>
      <c r="O639" s="232"/>
      <c r="P639" s="169"/>
      <c r="Q639" s="531">
        <f>SUM(E639:P639)</f>
        <v>14042.46</v>
      </c>
      <c r="R639" s="460">
        <f>AVERAGE(E639:P639)</f>
        <v>2340.41</v>
      </c>
      <c r="S639" s="125"/>
      <c r="T639" s="125"/>
      <c r="U639" s="125"/>
      <c r="V639" s="125"/>
      <c r="W639" s="329"/>
      <c r="X639" s="125"/>
      <c r="Y639" s="329"/>
      <c r="Z639" s="125"/>
      <c r="AA639" s="329"/>
      <c r="AB639" s="125"/>
      <c r="AC639" s="126"/>
      <c r="AD639" s="125"/>
      <c r="AE639" s="125"/>
      <c r="AF639" s="125"/>
      <c r="AG639" s="125"/>
      <c r="AH639" s="125"/>
      <c r="AI639" s="125"/>
      <c r="AJ639" s="125"/>
    </row>
    <row r="640" spans="1:36" ht="12.75" customHeight="1">
      <c r="A640" s="36"/>
      <c r="B640" s="331"/>
      <c r="C640" s="36" t="s">
        <v>1575</v>
      </c>
      <c r="D640" s="2"/>
      <c r="E640" s="348" t="s">
        <v>372</v>
      </c>
      <c r="F640" s="233" t="s">
        <v>372</v>
      </c>
      <c r="G640" s="348" t="s">
        <v>372</v>
      </c>
      <c r="H640" s="348" t="s">
        <v>372</v>
      </c>
      <c r="I640" s="348" t="s">
        <v>372</v>
      </c>
      <c r="J640" s="348" t="s">
        <v>372</v>
      </c>
      <c r="K640" s="276"/>
      <c r="L640" s="276"/>
      <c r="M640" s="276"/>
      <c r="N640" s="276"/>
      <c r="O640" s="276"/>
      <c r="P640" s="411"/>
      <c r="Q640" s="532">
        <f>SUM(E640:P640)</f>
        <v>0</v>
      </c>
      <c r="R640" s="533">
        <f>Q640/12</f>
        <v>0</v>
      </c>
      <c r="S640" s="125"/>
      <c r="T640" s="125"/>
      <c r="U640" s="125"/>
      <c r="V640" s="329" t="s">
        <v>372</v>
      </c>
      <c r="W640" s="329" t="s">
        <v>372</v>
      </c>
      <c r="X640" s="329" t="s">
        <v>372</v>
      </c>
      <c r="Y640" s="329" t="s">
        <v>372</v>
      </c>
      <c r="Z640" s="329" t="s">
        <v>372</v>
      </c>
      <c r="AA640" s="329" t="s">
        <v>372</v>
      </c>
      <c r="AB640" s="125"/>
      <c r="AC640" s="126"/>
      <c r="AD640" s="125"/>
      <c r="AE640" s="125"/>
      <c r="AF640" s="125"/>
      <c r="AG640" s="125"/>
      <c r="AH640" s="125"/>
      <c r="AI640" s="125"/>
      <c r="AJ640" s="125"/>
    </row>
    <row r="641" spans="1:36" ht="12.75" customHeight="1">
      <c r="A641" s="36"/>
      <c r="B641" s="331"/>
      <c r="C641" s="36" t="s">
        <v>1411</v>
      </c>
      <c r="D641" s="2"/>
      <c r="E641" s="110">
        <f t="shared" ref="E641:Q641" si="81">E639/$D$639</f>
        <v>7.8723837209302303</v>
      </c>
      <c r="F641" s="110">
        <f t="shared" si="81"/>
        <v>10.243895348837199</v>
      </c>
      <c r="G641" s="110">
        <f t="shared" si="81"/>
        <v>8.6863372093023195</v>
      </c>
      <c r="H641" s="110">
        <f t="shared" si="81"/>
        <v>4.4020348837209298</v>
      </c>
      <c r="I641" s="110">
        <f t="shared" si="81"/>
        <v>4.1382267441860501</v>
      </c>
      <c r="J641" s="110">
        <f t="shared" si="81"/>
        <v>5.4782267441860499</v>
      </c>
      <c r="K641" s="110">
        <f t="shared" si="81"/>
        <v>0</v>
      </c>
      <c r="L641" s="110">
        <f t="shared" si="81"/>
        <v>0</v>
      </c>
      <c r="M641" s="110">
        <f t="shared" si="81"/>
        <v>0</v>
      </c>
      <c r="N641" s="110">
        <f t="shared" si="81"/>
        <v>0</v>
      </c>
      <c r="O641" s="118">
        <f t="shared" si="81"/>
        <v>0</v>
      </c>
      <c r="P641" s="109">
        <f t="shared" si="81"/>
        <v>0</v>
      </c>
      <c r="Q641" s="51">
        <f t="shared" si="81"/>
        <v>40.821104651162798</v>
      </c>
      <c r="R641" s="533">
        <f>+R639/D639</f>
        <v>6.8035174418604596</v>
      </c>
      <c r="S641" s="125"/>
      <c r="T641" s="125"/>
      <c r="U641" s="125"/>
      <c r="V641" s="125"/>
      <c r="W641" s="329"/>
      <c r="X641" s="125"/>
      <c r="Y641" s="329"/>
      <c r="Z641" s="125"/>
      <c r="AA641" s="329"/>
      <c r="AB641" s="125"/>
      <c r="AC641" s="126"/>
      <c r="AD641" s="125"/>
      <c r="AE641" s="125"/>
      <c r="AF641" s="125"/>
      <c r="AG641" s="125"/>
      <c r="AH641" s="125"/>
      <c r="AI641" s="125"/>
      <c r="AJ641" s="125"/>
    </row>
    <row r="642" spans="1:36" ht="12.75" customHeight="1">
      <c r="A642" s="36"/>
      <c r="B642" s="331"/>
      <c r="C642" s="36" t="s">
        <v>1576</v>
      </c>
      <c r="D642" s="337"/>
      <c r="E642" s="364"/>
      <c r="F642" s="126"/>
      <c r="G642" s="364"/>
      <c r="H642" s="364"/>
      <c r="I642" s="364"/>
      <c r="J642" s="364"/>
      <c r="K642" s="364"/>
      <c r="L642" s="364"/>
      <c r="M642" s="364"/>
      <c r="N642" s="364"/>
      <c r="O642" s="364"/>
      <c r="P642" s="407"/>
      <c r="Q642" s="300"/>
      <c r="R642" s="466"/>
      <c r="S642" s="125"/>
      <c r="T642" s="125"/>
      <c r="U642" s="125"/>
      <c r="V642" s="125"/>
      <c r="W642" s="329"/>
      <c r="X642" s="125"/>
      <c r="Y642" s="329"/>
      <c r="Z642" s="125"/>
      <c r="AA642" s="329"/>
      <c r="AB642" s="125"/>
      <c r="AC642" s="126"/>
      <c r="AD642" s="125"/>
      <c r="AE642" s="125"/>
      <c r="AF642" s="125"/>
      <c r="AG642" s="125"/>
      <c r="AH642" s="125"/>
      <c r="AI642" s="125"/>
      <c r="AJ642" s="125"/>
    </row>
    <row r="643" spans="1:36" ht="12.75" customHeight="1">
      <c r="A643" s="36"/>
      <c r="B643" s="331"/>
      <c r="C643" s="36" t="s">
        <v>1577</v>
      </c>
      <c r="D643" s="337"/>
      <c r="E643" s="407"/>
      <c r="F643" s="300"/>
      <c r="G643" s="407"/>
      <c r="H643" s="407"/>
      <c r="I643" s="407"/>
      <c r="J643" s="407"/>
      <c r="K643" s="407"/>
      <c r="L643" s="407"/>
      <c r="M643" s="407"/>
      <c r="N643" s="407"/>
      <c r="O643" s="407"/>
      <c r="P643" s="407"/>
      <c r="Q643" s="300"/>
      <c r="R643" s="466"/>
      <c r="S643" s="125"/>
      <c r="T643" s="125"/>
      <c r="U643" s="125"/>
      <c r="V643" s="125"/>
      <c r="W643" s="329"/>
      <c r="X643" s="125"/>
      <c r="Y643" s="329"/>
      <c r="Z643" s="125"/>
      <c r="AA643" s="329"/>
      <c r="AB643" s="125"/>
      <c r="AC643" s="126"/>
      <c r="AD643" s="125"/>
      <c r="AE643" s="125"/>
      <c r="AF643" s="125"/>
      <c r="AG643" s="125"/>
      <c r="AH643" s="125"/>
      <c r="AI643" s="125"/>
      <c r="AJ643" s="125"/>
    </row>
    <row r="644" spans="1:36" ht="12.75" customHeight="1">
      <c r="A644" s="222"/>
      <c r="B644" s="350"/>
      <c r="C644" s="222"/>
      <c r="D644" s="343"/>
      <c r="E644" s="344"/>
      <c r="F644" s="171"/>
      <c r="G644" s="344"/>
      <c r="H644" s="344"/>
      <c r="I644" s="344"/>
      <c r="J644" s="344"/>
      <c r="K644" s="344"/>
      <c r="L644" s="344"/>
      <c r="M644" s="344"/>
      <c r="N644" s="344"/>
      <c r="O644" s="344"/>
      <c r="P644" s="344"/>
      <c r="Q644" s="171"/>
      <c r="R644" s="306"/>
      <c r="S644" s="125"/>
      <c r="T644" s="125"/>
      <c r="U644" s="125"/>
      <c r="V644" s="125"/>
      <c r="W644" s="329"/>
      <c r="X644" s="125"/>
      <c r="Y644" s="329"/>
      <c r="Z644" s="125"/>
      <c r="AA644" s="329"/>
      <c r="AB644" s="125"/>
      <c r="AC644" s="126"/>
      <c r="AD644" s="125"/>
      <c r="AE644" s="125"/>
      <c r="AF644" s="125"/>
      <c r="AG644" s="125"/>
      <c r="AH644" s="125"/>
      <c r="AI644" s="125"/>
      <c r="AJ644" s="125"/>
    </row>
    <row r="645" spans="1:36" ht="12.75" customHeight="1">
      <c r="A645" s="36" t="s">
        <v>1741</v>
      </c>
      <c r="B645" s="331">
        <v>1122</v>
      </c>
      <c r="C645" s="285" t="s">
        <v>1742</v>
      </c>
      <c r="D645" s="537">
        <v>8752</v>
      </c>
      <c r="E645" s="364">
        <v>202812.52</v>
      </c>
      <c r="F645" s="254">
        <v>215381.86</v>
      </c>
      <c r="G645" s="364">
        <v>292565.38</v>
      </c>
      <c r="H645" s="364">
        <v>241645</v>
      </c>
      <c r="I645" s="364">
        <v>265603.43</v>
      </c>
      <c r="J645" s="364">
        <v>285240.86</v>
      </c>
      <c r="K645" s="364">
        <v>273365.95</v>
      </c>
      <c r="L645" s="364"/>
      <c r="M645" s="364"/>
      <c r="N645" s="364"/>
      <c r="O645" s="364"/>
      <c r="P645" s="364"/>
      <c r="Q645" s="531">
        <f>SUM(E645:P645)</f>
        <v>1776615</v>
      </c>
      <c r="R645" s="460">
        <f>AVERAGE(E645:P645)</f>
        <v>253802.14285714299</v>
      </c>
      <c r="S645" s="125"/>
      <c r="T645" s="125"/>
      <c r="U645" s="125"/>
      <c r="V645" s="125"/>
      <c r="W645" s="329"/>
      <c r="X645" s="125"/>
      <c r="Y645" s="329"/>
      <c r="Z645" s="125"/>
      <c r="AA645" s="329"/>
      <c r="AB645" s="125"/>
      <c r="AC645" s="126"/>
      <c r="AD645" s="125"/>
      <c r="AE645" s="125"/>
      <c r="AF645" s="125"/>
      <c r="AG645" s="125"/>
      <c r="AH645" s="125"/>
      <c r="AI645" s="125"/>
      <c r="AJ645" s="125"/>
    </row>
    <row r="646" spans="1:36" ht="12.75" customHeight="1">
      <c r="A646" s="36" t="s">
        <v>1743</v>
      </c>
      <c r="B646" s="331"/>
      <c r="C646" s="36" t="s">
        <v>1744</v>
      </c>
      <c r="D646" s="337"/>
      <c r="E646" s="412" t="s">
        <v>372</v>
      </c>
      <c r="F646" s="498" t="s">
        <v>372</v>
      </c>
      <c r="G646" s="407">
        <v>4475.8500000000004</v>
      </c>
      <c r="H646" s="412" t="s">
        <v>372</v>
      </c>
      <c r="I646" s="407">
        <v>1240.4100000000001</v>
      </c>
      <c r="J646" s="407">
        <v>3596.9</v>
      </c>
      <c r="K646" s="407">
        <v>2171.91</v>
      </c>
      <c r="L646" s="407"/>
      <c r="M646" s="407"/>
      <c r="N646" s="407"/>
      <c r="O646" s="407"/>
      <c r="P646" s="407"/>
      <c r="Q646" s="532">
        <f>SUM(E646:P646)</f>
        <v>11485.07</v>
      </c>
      <c r="R646" s="533">
        <f>Q646/12</f>
        <v>957.08916666666698</v>
      </c>
      <c r="S646" s="125"/>
      <c r="T646" s="125"/>
      <c r="U646" s="125"/>
      <c r="V646" s="329" t="s">
        <v>372</v>
      </c>
      <c r="W646" s="329" t="s">
        <v>372</v>
      </c>
      <c r="X646" s="168">
        <f>G646</f>
        <v>4475.8500000000004</v>
      </c>
      <c r="Y646" s="329" t="s">
        <v>372</v>
      </c>
      <c r="Z646" s="168">
        <f>I646</f>
        <v>1240.4100000000001</v>
      </c>
      <c r="AA646" s="527">
        <f>J646</f>
        <v>3596.9</v>
      </c>
      <c r="AB646" s="125"/>
      <c r="AC646" s="126"/>
      <c r="AD646" s="125"/>
      <c r="AE646" s="125"/>
      <c r="AF646" s="125"/>
      <c r="AG646" s="125"/>
      <c r="AH646" s="125"/>
      <c r="AI646" s="125"/>
      <c r="AJ646" s="125"/>
    </row>
    <row r="647" spans="1:36" ht="12.75" customHeight="1">
      <c r="A647" s="36"/>
      <c r="B647" s="331"/>
      <c r="C647" s="36" t="s">
        <v>720</v>
      </c>
      <c r="D647" s="337"/>
      <c r="E647" s="49">
        <f t="shared" ref="E647:Q647" si="82">E645/$D$645</f>
        <v>23.173276965265099</v>
      </c>
      <c r="F647" s="49">
        <f t="shared" si="82"/>
        <v>24.6094446983547</v>
      </c>
      <c r="G647" s="49">
        <f t="shared" si="82"/>
        <v>33.428402650822697</v>
      </c>
      <c r="H647" s="49">
        <f t="shared" si="82"/>
        <v>27.610260511882998</v>
      </c>
      <c r="I647" s="49">
        <f t="shared" si="82"/>
        <v>30.347741087751398</v>
      </c>
      <c r="J647" s="49">
        <f t="shared" si="82"/>
        <v>32.591505941499101</v>
      </c>
      <c r="K647" s="49">
        <f t="shared" si="82"/>
        <v>31.234683500914102</v>
      </c>
      <c r="L647" s="49">
        <f t="shared" si="82"/>
        <v>0</v>
      </c>
      <c r="M647" s="49">
        <f t="shared" si="82"/>
        <v>0</v>
      </c>
      <c r="N647" s="49">
        <f t="shared" si="82"/>
        <v>0</v>
      </c>
      <c r="O647" s="49">
        <f t="shared" si="82"/>
        <v>0</v>
      </c>
      <c r="P647" s="49">
        <f t="shared" si="82"/>
        <v>0</v>
      </c>
      <c r="Q647" s="548">
        <f t="shared" si="82"/>
        <v>202.99531535649001</v>
      </c>
      <c r="R647" s="533">
        <f>+R645/D645</f>
        <v>28.9993307652128</v>
      </c>
      <c r="S647" s="125"/>
      <c r="T647" s="125"/>
      <c r="U647" s="125"/>
      <c r="V647" s="125"/>
      <c r="W647" s="329"/>
      <c r="X647" s="125"/>
      <c r="Y647" s="329"/>
      <c r="Z647" s="125"/>
      <c r="AA647" s="329"/>
      <c r="AB647" s="125"/>
      <c r="AC647" s="126"/>
      <c r="AD647" s="125"/>
      <c r="AE647" s="125"/>
      <c r="AF647" s="125"/>
      <c r="AG647" s="125"/>
      <c r="AH647" s="125"/>
      <c r="AI647" s="125"/>
      <c r="AJ647" s="125"/>
    </row>
    <row r="648" spans="1:36" ht="12.75" customHeight="1">
      <c r="A648" s="36"/>
      <c r="B648" s="331"/>
      <c r="C648" s="36" t="s">
        <v>1745</v>
      </c>
      <c r="D648" s="337"/>
      <c r="E648" s="407"/>
      <c r="F648" s="300"/>
      <c r="G648" s="412" t="s">
        <v>1746</v>
      </c>
      <c r="H648" s="407"/>
      <c r="I648" s="412" t="s">
        <v>1747</v>
      </c>
      <c r="J648" s="412" t="s">
        <v>1748</v>
      </c>
      <c r="K648" s="412" t="s">
        <v>1749</v>
      </c>
      <c r="L648" s="407"/>
      <c r="M648" s="407"/>
      <c r="N648" s="407"/>
      <c r="O648" s="407"/>
      <c r="P648" s="407"/>
      <c r="Q648" s="300"/>
      <c r="R648" s="466"/>
      <c r="S648" s="125"/>
      <c r="T648" s="125"/>
      <c r="U648" s="125"/>
      <c r="V648" s="125"/>
      <c r="W648" s="329"/>
      <c r="X648" s="125"/>
      <c r="Y648" s="329"/>
      <c r="Z648" s="125"/>
      <c r="AA648" s="329"/>
      <c r="AB648" s="125"/>
      <c r="AC648" s="126"/>
      <c r="AD648" s="125"/>
      <c r="AE648" s="125"/>
      <c r="AF648" s="125"/>
      <c r="AG648" s="125"/>
      <c r="AH648" s="125"/>
      <c r="AI648" s="125"/>
      <c r="AJ648" s="125"/>
    </row>
    <row r="649" spans="1:36" ht="12.75" customHeight="1">
      <c r="A649" s="36"/>
      <c r="B649" s="331"/>
      <c r="C649" s="36" t="s">
        <v>1750</v>
      </c>
      <c r="D649" s="337"/>
      <c r="E649" s="407"/>
      <c r="F649" s="300"/>
      <c r="G649" s="407"/>
      <c r="H649" s="407"/>
      <c r="I649" s="407"/>
      <c r="J649" s="407"/>
      <c r="K649" s="407"/>
      <c r="L649" s="407"/>
      <c r="M649" s="407"/>
      <c r="N649" s="407"/>
      <c r="O649" s="407"/>
      <c r="P649" s="407"/>
      <c r="Q649" s="300"/>
      <c r="R649" s="466"/>
      <c r="S649" s="125"/>
      <c r="T649" s="125"/>
      <c r="U649" s="125"/>
      <c r="V649" s="125"/>
      <c r="W649" s="329"/>
      <c r="X649" s="125"/>
      <c r="Y649" s="329"/>
      <c r="Z649" s="125"/>
      <c r="AA649" s="329"/>
      <c r="AB649" s="125"/>
      <c r="AC649" s="126"/>
      <c r="AD649" s="125"/>
      <c r="AE649" s="125"/>
      <c r="AF649" s="125"/>
      <c r="AG649" s="125"/>
      <c r="AH649" s="125"/>
      <c r="AI649" s="125"/>
      <c r="AJ649" s="125"/>
    </row>
    <row r="650" spans="1:36" ht="12.75" customHeight="1">
      <c r="A650" s="222"/>
      <c r="B650" s="350"/>
      <c r="C650" s="222"/>
      <c r="D650" s="343"/>
      <c r="E650" s="344"/>
      <c r="F650" s="171"/>
      <c r="G650" s="344"/>
      <c r="H650" s="344"/>
      <c r="I650" s="344"/>
      <c r="J650" s="344"/>
      <c r="K650" s="344"/>
      <c r="L650" s="344"/>
      <c r="M650" s="344"/>
      <c r="N650" s="344"/>
      <c r="O650" s="344"/>
      <c r="P650" s="344"/>
      <c r="Q650" s="171"/>
      <c r="R650" s="306"/>
      <c r="S650" s="125"/>
      <c r="T650" s="125"/>
      <c r="U650" s="125"/>
      <c r="V650" s="125"/>
      <c r="W650" s="329"/>
      <c r="X650" s="125"/>
      <c r="Y650" s="329"/>
      <c r="Z650" s="125"/>
      <c r="AA650" s="329"/>
      <c r="AB650" s="125"/>
      <c r="AC650" s="126"/>
      <c r="AD650" s="125"/>
      <c r="AE650" s="125"/>
      <c r="AF650" s="125"/>
      <c r="AG650" s="125"/>
      <c r="AH650" s="125"/>
      <c r="AI650" s="125"/>
      <c r="AJ650" s="125"/>
    </row>
    <row r="651" spans="1:36" ht="12.75" customHeight="1">
      <c r="A651" s="36" t="s">
        <v>556</v>
      </c>
      <c r="B651" s="331">
        <v>1127</v>
      </c>
      <c r="C651" s="285" t="s">
        <v>1751</v>
      </c>
      <c r="D651" s="333">
        <v>818</v>
      </c>
      <c r="E651" s="334"/>
      <c r="F651" s="125"/>
      <c r="G651" s="169"/>
      <c r="H651" s="169">
        <v>8143.04</v>
      </c>
      <c r="I651" s="364">
        <v>5449.79</v>
      </c>
      <c r="J651" s="364">
        <v>12469.99</v>
      </c>
      <c r="K651" s="364"/>
      <c r="L651" s="364"/>
      <c r="M651" s="364"/>
      <c r="N651" s="364"/>
      <c r="O651" s="364"/>
      <c r="P651" s="364"/>
      <c r="Q651" s="531">
        <f>SUM(E651:P651)</f>
        <v>26062.82</v>
      </c>
      <c r="R651" s="460">
        <f>AVERAGE(E651:P651)</f>
        <v>8687.6066666666702</v>
      </c>
      <c r="S651" s="125"/>
      <c r="T651" s="125"/>
      <c r="U651" s="125"/>
      <c r="V651" s="125"/>
      <c r="W651" s="329"/>
      <c r="X651" s="125"/>
      <c r="Y651" s="329"/>
      <c r="Z651" s="125"/>
      <c r="AA651" s="329"/>
      <c r="AB651" s="125"/>
      <c r="AC651" s="126"/>
      <c r="AD651" s="125"/>
      <c r="AE651" s="125"/>
      <c r="AF651" s="125"/>
      <c r="AG651" s="125"/>
      <c r="AH651" s="125"/>
      <c r="AI651" s="125"/>
      <c r="AJ651" s="125"/>
    </row>
    <row r="652" spans="1:36" ht="12.75" customHeight="1">
      <c r="A652" s="36"/>
      <c r="B652" s="331"/>
      <c r="C652" s="36" t="s">
        <v>1752</v>
      </c>
      <c r="D652" s="2"/>
      <c r="E652" s="334"/>
      <c r="F652" s="125"/>
      <c r="G652" s="169"/>
      <c r="H652" s="413" t="s">
        <v>372</v>
      </c>
      <c r="I652" s="412" t="s">
        <v>372</v>
      </c>
      <c r="J652" s="412" t="s">
        <v>372</v>
      </c>
      <c r="K652" s="407"/>
      <c r="L652" s="407"/>
      <c r="M652" s="407"/>
      <c r="N652" s="407"/>
      <c r="O652" s="407"/>
      <c r="P652" s="407"/>
      <c r="Q652" s="532">
        <f>SUM(E652:P652)</f>
        <v>0</v>
      </c>
      <c r="R652" s="533">
        <f>Q652/9</f>
        <v>0</v>
      </c>
      <c r="S652" s="125"/>
      <c r="T652" s="125"/>
      <c r="U652" s="125"/>
      <c r="V652" s="329" t="s">
        <v>372</v>
      </c>
      <c r="W652" s="329" t="s">
        <v>372</v>
      </c>
      <c r="X652" s="329" t="s">
        <v>372</v>
      </c>
      <c r="Y652" s="329" t="s">
        <v>372</v>
      </c>
      <c r="Z652" s="329" t="s">
        <v>372</v>
      </c>
      <c r="AA652" s="329" t="s">
        <v>372</v>
      </c>
      <c r="AB652" s="125"/>
      <c r="AC652" s="126"/>
      <c r="AD652" s="125"/>
      <c r="AE652" s="125"/>
      <c r="AF652" s="125"/>
      <c r="AG652" s="125"/>
      <c r="AH652" s="125"/>
      <c r="AI652" s="125"/>
      <c r="AJ652" s="125"/>
    </row>
    <row r="653" spans="1:36" ht="12.75" customHeight="1">
      <c r="A653" s="36"/>
      <c r="B653" s="331"/>
      <c r="C653" s="36" t="s">
        <v>685</v>
      </c>
      <c r="D653" s="2"/>
      <c r="E653" s="265"/>
      <c r="F653" s="402"/>
      <c r="G653" s="368"/>
      <c r="H653" s="49">
        <f t="shared" ref="H653:Q653" si="83">H651/$D$651</f>
        <v>9.9548166259168696</v>
      </c>
      <c r="I653" s="49">
        <f t="shared" si="83"/>
        <v>6.66233496332518</v>
      </c>
      <c r="J653" s="49">
        <f t="shared" si="83"/>
        <v>15.244486552567199</v>
      </c>
      <c r="K653" s="49">
        <f t="shared" si="83"/>
        <v>0</v>
      </c>
      <c r="L653" s="49">
        <f t="shared" si="83"/>
        <v>0</v>
      </c>
      <c r="M653" s="49">
        <f t="shared" si="83"/>
        <v>0</v>
      </c>
      <c r="N653" s="49">
        <f t="shared" si="83"/>
        <v>0</v>
      </c>
      <c r="O653" s="49">
        <f t="shared" si="83"/>
        <v>0</v>
      </c>
      <c r="P653" s="49">
        <f t="shared" si="83"/>
        <v>0</v>
      </c>
      <c r="Q653" s="548">
        <f t="shared" si="83"/>
        <v>31.861638141809301</v>
      </c>
      <c r="R653" s="533">
        <f>+R651/D651</f>
        <v>10.6205460472698</v>
      </c>
      <c r="S653" s="125"/>
      <c r="T653" s="125"/>
      <c r="U653" s="125"/>
      <c r="V653" s="125"/>
      <c r="W653" s="329"/>
      <c r="X653" s="125"/>
      <c r="Y653" s="329"/>
      <c r="Z653" s="125"/>
      <c r="AA653" s="329"/>
      <c r="AB653" s="125"/>
      <c r="AC653" s="126"/>
      <c r="AD653" s="125"/>
      <c r="AE653" s="125"/>
      <c r="AF653" s="125"/>
      <c r="AG653" s="125"/>
      <c r="AH653" s="125"/>
      <c r="AI653" s="125"/>
      <c r="AJ653" s="125"/>
    </row>
    <row r="654" spans="1:36" ht="12.75" customHeight="1">
      <c r="A654" s="36"/>
      <c r="B654" s="331"/>
      <c r="C654" s="36" t="s">
        <v>1753</v>
      </c>
      <c r="D654" s="337"/>
      <c r="E654" s="364"/>
      <c r="F654" s="126"/>
      <c r="G654" s="364"/>
      <c r="H654" s="407"/>
      <c r="I654" s="407"/>
      <c r="J654" s="407"/>
      <c r="K654" s="407"/>
      <c r="L654" s="407"/>
      <c r="M654" s="407"/>
      <c r="N654" s="407"/>
      <c r="O654" s="407"/>
      <c r="P654" s="407"/>
      <c r="Q654" s="300"/>
      <c r="R654" s="466"/>
      <c r="S654" s="125"/>
      <c r="T654" s="125"/>
      <c r="U654" s="125"/>
      <c r="V654" s="125"/>
      <c r="W654" s="329"/>
      <c r="X654" s="125"/>
      <c r="Y654" s="329"/>
      <c r="Z654" s="125"/>
      <c r="AA654" s="329"/>
      <c r="AB654" s="125"/>
      <c r="AC654" s="126"/>
      <c r="AD654" s="125"/>
      <c r="AE654" s="125"/>
      <c r="AF654" s="125"/>
      <c r="AG654" s="125"/>
      <c r="AH654" s="125"/>
      <c r="AI654" s="125"/>
      <c r="AJ654" s="125"/>
    </row>
    <row r="655" spans="1:36" ht="12.75" customHeight="1">
      <c r="A655" s="36"/>
      <c r="B655" s="331"/>
      <c r="C655" s="36" t="s">
        <v>1754</v>
      </c>
      <c r="D655" s="337"/>
      <c r="E655" s="407"/>
      <c r="F655" s="300"/>
      <c r="G655" s="407"/>
      <c r="H655" s="407"/>
      <c r="I655" s="407"/>
      <c r="J655" s="407"/>
      <c r="K655" s="407"/>
      <c r="L655" s="407"/>
      <c r="M655" s="407"/>
      <c r="N655" s="407"/>
      <c r="O655" s="407"/>
      <c r="P655" s="407"/>
      <c r="Q655" s="300"/>
      <c r="R655" s="466"/>
      <c r="S655" s="125"/>
      <c r="T655" s="125"/>
      <c r="U655" s="125"/>
      <c r="V655" s="125"/>
      <c r="W655" s="329"/>
      <c r="X655" s="125"/>
      <c r="Y655" s="329"/>
      <c r="Z655" s="125"/>
      <c r="AA655" s="329"/>
      <c r="AB655" s="125"/>
      <c r="AC655" s="126"/>
      <c r="AD655" s="125"/>
      <c r="AE655" s="125"/>
      <c r="AF655" s="125"/>
      <c r="AG655" s="125"/>
      <c r="AH655" s="125"/>
      <c r="AI655" s="125"/>
      <c r="AJ655" s="125"/>
    </row>
    <row r="656" spans="1:36" ht="12.75" customHeight="1">
      <c r="A656" s="222"/>
      <c r="B656" s="350"/>
      <c r="C656" s="222"/>
      <c r="D656" s="343"/>
      <c r="E656" s="344"/>
      <c r="F656" s="171"/>
      <c r="G656" s="344"/>
      <c r="H656" s="344"/>
      <c r="I656" s="344"/>
      <c r="J656" s="344"/>
      <c r="K656" s="344"/>
      <c r="L656" s="344"/>
      <c r="M656" s="344"/>
      <c r="N656" s="344"/>
      <c r="O656" s="344"/>
      <c r="P656" s="344"/>
      <c r="Q656" s="171"/>
      <c r="R656" s="306"/>
      <c r="S656" s="125"/>
      <c r="T656" s="125"/>
      <c r="U656" s="125"/>
      <c r="V656" s="125"/>
      <c r="W656" s="329"/>
      <c r="X656" s="125"/>
      <c r="Y656" s="329"/>
      <c r="Z656" s="125"/>
      <c r="AA656" s="329"/>
      <c r="AB656" s="125"/>
      <c r="AC656" s="126"/>
      <c r="AD656" s="125"/>
      <c r="AE656" s="125"/>
      <c r="AF656" s="125"/>
      <c r="AG656" s="125"/>
      <c r="AH656" s="125"/>
      <c r="AI656" s="125"/>
      <c r="AJ656" s="125"/>
    </row>
    <row r="657" spans="1:36" ht="12.75" customHeight="1">
      <c r="A657" s="36" t="s">
        <v>1755</v>
      </c>
      <c r="B657" s="331">
        <v>1147</v>
      </c>
      <c r="C657" s="285" t="s">
        <v>1756</v>
      </c>
      <c r="D657" s="537">
        <v>2348</v>
      </c>
      <c r="E657" s="334"/>
      <c r="F657" s="125"/>
      <c r="G657" s="168"/>
      <c r="H657" s="168"/>
      <c r="I657" s="168"/>
      <c r="J657" s="168"/>
      <c r="K657" s="169"/>
      <c r="L657" s="169"/>
      <c r="M657" s="364"/>
      <c r="N657" s="364"/>
      <c r="O657" s="364"/>
      <c r="P657" s="364"/>
      <c r="Q657" s="531">
        <f>SUM(E657:P657)</f>
        <v>0</v>
      </c>
      <c r="R657" s="460" t="e">
        <f>AVERAGE(E657:P657)</f>
        <v>#DIV/0!</v>
      </c>
      <c r="S657" s="125"/>
      <c r="T657" s="125"/>
      <c r="U657" s="125"/>
      <c r="V657" s="125"/>
      <c r="W657" s="329"/>
      <c r="X657" s="125"/>
      <c r="Y657" s="329"/>
      <c r="Z657" s="125"/>
      <c r="AA657" s="329"/>
      <c r="AB657" s="125"/>
      <c r="AC657" s="126"/>
      <c r="AD657" s="125"/>
      <c r="AE657" s="125"/>
      <c r="AF657" s="125"/>
      <c r="AG657" s="125"/>
      <c r="AH657" s="125"/>
      <c r="AI657" s="125"/>
      <c r="AJ657" s="125"/>
    </row>
    <row r="658" spans="1:36" ht="12.75" customHeight="1">
      <c r="A658" s="36"/>
      <c r="B658" s="331"/>
      <c r="C658" s="36" t="s">
        <v>1757</v>
      </c>
      <c r="D658" s="2"/>
      <c r="E658" s="334"/>
      <c r="F658" s="125"/>
      <c r="G658" s="168"/>
      <c r="H658" s="168"/>
      <c r="I658" s="168"/>
      <c r="J658" s="168"/>
      <c r="K658" s="169"/>
      <c r="L658" s="411"/>
      <c r="M658" s="407"/>
      <c r="N658" s="407"/>
      <c r="O658" s="407"/>
      <c r="P658" s="407"/>
      <c r="Q658" s="532">
        <f>SUM(E658:P658)</f>
        <v>0</v>
      </c>
      <c r="R658" s="533">
        <f>Q658/5</f>
        <v>0</v>
      </c>
      <c r="S658" s="125"/>
      <c r="T658" s="125"/>
      <c r="U658" s="125"/>
      <c r="V658" s="329" t="s">
        <v>372</v>
      </c>
      <c r="W658" s="329" t="s">
        <v>372</v>
      </c>
      <c r="X658" s="329" t="s">
        <v>372</v>
      </c>
      <c r="Y658" s="329" t="s">
        <v>372</v>
      </c>
      <c r="Z658" s="329" t="s">
        <v>372</v>
      </c>
      <c r="AA658" s="329" t="s">
        <v>372</v>
      </c>
      <c r="AB658" s="125"/>
      <c r="AC658" s="126"/>
      <c r="AD658" s="125"/>
      <c r="AE658" s="125"/>
      <c r="AF658" s="125"/>
      <c r="AG658" s="125"/>
      <c r="AH658" s="125"/>
      <c r="AI658" s="125"/>
      <c r="AJ658" s="125"/>
    </row>
    <row r="659" spans="1:36" ht="12.75" customHeight="1">
      <c r="A659" s="36"/>
      <c r="B659" s="331"/>
      <c r="C659" s="36" t="s">
        <v>1082</v>
      </c>
      <c r="D659" s="2"/>
      <c r="E659" s="370"/>
      <c r="F659" s="402"/>
      <c r="G659" s="403"/>
      <c r="H659" s="403"/>
      <c r="I659" s="403"/>
      <c r="J659" s="403"/>
      <c r="K659" s="368"/>
      <c r="L659" s="49">
        <f t="shared" ref="L659:Q659" si="84">L657/$D$657</f>
        <v>0</v>
      </c>
      <c r="M659" s="49">
        <f t="shared" si="84"/>
        <v>0</v>
      </c>
      <c r="N659" s="49">
        <f t="shared" si="84"/>
        <v>0</v>
      </c>
      <c r="O659" s="49">
        <f t="shared" si="84"/>
        <v>0</v>
      </c>
      <c r="P659" s="49">
        <f t="shared" si="84"/>
        <v>0</v>
      </c>
      <c r="Q659" s="548">
        <f t="shared" si="84"/>
        <v>0</v>
      </c>
      <c r="R659" s="533" t="e">
        <f>+R657/D657</f>
        <v>#DIV/0!</v>
      </c>
      <c r="S659" s="125"/>
      <c r="T659" s="125"/>
      <c r="U659" s="125"/>
      <c r="V659" s="125"/>
      <c r="W659" s="329"/>
      <c r="X659" s="125"/>
      <c r="Y659" s="329"/>
      <c r="Z659" s="125"/>
      <c r="AA659" s="329"/>
      <c r="AB659" s="125"/>
      <c r="AC659" s="126"/>
      <c r="AD659" s="125"/>
      <c r="AE659" s="125"/>
      <c r="AF659" s="125"/>
      <c r="AG659" s="125"/>
      <c r="AH659" s="125"/>
      <c r="AI659" s="125"/>
      <c r="AJ659" s="125"/>
    </row>
    <row r="660" spans="1:36" ht="12.75" customHeight="1">
      <c r="A660" s="36"/>
      <c r="B660" s="331"/>
      <c r="C660" s="36" t="s">
        <v>1758</v>
      </c>
      <c r="D660" s="337"/>
      <c r="E660" s="364"/>
      <c r="F660" s="126"/>
      <c r="G660" s="364"/>
      <c r="H660" s="364"/>
      <c r="I660" s="364"/>
      <c r="J660" s="364"/>
      <c r="K660" s="364"/>
      <c r="L660" s="407"/>
      <c r="M660" s="407"/>
      <c r="N660" s="407"/>
      <c r="O660" s="407"/>
      <c r="P660" s="407"/>
      <c r="Q660" s="300"/>
      <c r="R660" s="466"/>
      <c r="S660" s="125"/>
      <c r="T660" s="125"/>
      <c r="U660" s="125"/>
      <c r="V660" s="125"/>
      <c r="W660" s="329"/>
      <c r="X660" s="125"/>
      <c r="Y660" s="329"/>
      <c r="Z660" s="125"/>
      <c r="AA660" s="329"/>
      <c r="AB660" s="125"/>
      <c r="AC660" s="126"/>
      <c r="AD660" s="125"/>
      <c r="AE660" s="125"/>
      <c r="AF660" s="125"/>
      <c r="AG660" s="125"/>
      <c r="AH660" s="125"/>
      <c r="AI660" s="125"/>
      <c r="AJ660" s="125"/>
    </row>
    <row r="661" spans="1:36" ht="12.75" customHeight="1">
      <c r="A661" s="36"/>
      <c r="B661" s="331"/>
      <c r="C661" s="36" t="s">
        <v>1759</v>
      </c>
      <c r="D661" s="337"/>
      <c r="E661" s="407"/>
      <c r="F661" s="300"/>
      <c r="G661" s="407"/>
      <c r="H661" s="407"/>
      <c r="I661" s="407"/>
      <c r="J661" s="407"/>
      <c r="K661" s="407"/>
      <c r="L661" s="407"/>
      <c r="M661" s="407"/>
      <c r="N661" s="407"/>
      <c r="O661" s="407"/>
      <c r="P661" s="407"/>
      <c r="Q661" s="300"/>
      <c r="R661" s="466"/>
      <c r="S661" s="125"/>
      <c r="T661" s="125"/>
      <c r="U661" s="125"/>
      <c r="V661" s="125"/>
      <c r="W661" s="329"/>
      <c r="X661" s="125"/>
      <c r="Y661" s="329"/>
      <c r="Z661" s="125"/>
      <c r="AA661" s="329"/>
      <c r="AB661" s="125"/>
      <c r="AC661" s="126"/>
      <c r="AD661" s="125"/>
      <c r="AE661" s="125"/>
      <c r="AF661" s="125"/>
      <c r="AG661" s="125"/>
      <c r="AH661" s="125"/>
      <c r="AI661" s="125"/>
      <c r="AJ661" s="125"/>
    </row>
    <row r="662" spans="1:36" ht="12.75" customHeight="1">
      <c r="A662" s="222"/>
      <c r="B662" s="350"/>
      <c r="C662" s="222"/>
      <c r="D662" s="343"/>
      <c r="E662" s="344"/>
      <c r="F662" s="171"/>
      <c r="G662" s="344"/>
      <c r="H662" s="344"/>
      <c r="I662" s="344"/>
      <c r="J662" s="344"/>
      <c r="K662" s="344"/>
      <c r="L662" s="344"/>
      <c r="M662" s="344"/>
      <c r="N662" s="344"/>
      <c r="O662" s="344"/>
      <c r="P662" s="344"/>
      <c r="Q662" s="171"/>
      <c r="R662" s="306"/>
      <c r="S662" s="125"/>
      <c r="T662" s="125"/>
      <c r="U662" s="125"/>
      <c r="V662" s="125"/>
      <c r="W662" s="329"/>
      <c r="X662" s="125"/>
      <c r="Y662" s="329"/>
      <c r="Z662" s="125"/>
      <c r="AA662" s="329"/>
      <c r="AB662" s="125"/>
      <c r="AC662" s="126"/>
      <c r="AD662" s="125"/>
      <c r="AE662" s="125"/>
      <c r="AF662" s="125"/>
      <c r="AG662" s="125"/>
      <c r="AH662" s="125"/>
      <c r="AI662" s="125"/>
      <c r="AJ662" s="125"/>
    </row>
    <row r="663" spans="1:36" ht="12.75" customHeight="1">
      <c r="A663" s="36" t="s">
        <v>445</v>
      </c>
      <c r="B663" s="331">
        <v>1148</v>
      </c>
      <c r="C663" s="285" t="s">
        <v>446</v>
      </c>
      <c r="D663" s="333">
        <v>491</v>
      </c>
      <c r="E663" s="364">
        <v>6060.2</v>
      </c>
      <c r="F663" s="254">
        <v>4765.2</v>
      </c>
      <c r="G663" s="364">
        <v>17595.5</v>
      </c>
      <c r="H663" s="364">
        <v>15923.5</v>
      </c>
      <c r="I663" s="364">
        <v>102373.9</v>
      </c>
      <c r="J663" s="364">
        <v>109286.7</v>
      </c>
      <c r="K663" s="364">
        <v>98145</v>
      </c>
      <c r="L663" s="364"/>
      <c r="M663" s="364"/>
      <c r="N663" s="364"/>
      <c r="O663" s="364"/>
      <c r="P663" s="364"/>
      <c r="Q663" s="531">
        <f>SUM(E663:P663)</f>
        <v>354150</v>
      </c>
      <c r="R663" s="460">
        <f>AVERAGE(E663:P663)</f>
        <v>50592.857142857101</v>
      </c>
      <c r="S663" s="125"/>
      <c r="T663" s="125"/>
      <c r="U663" s="125"/>
      <c r="V663" s="125"/>
      <c r="W663" s="329"/>
      <c r="X663" s="125"/>
      <c r="Y663" s="329"/>
      <c r="Z663" s="125"/>
      <c r="AA663" s="329"/>
      <c r="AB663" s="125"/>
      <c r="AC663" s="126"/>
      <c r="AD663" s="125"/>
      <c r="AE663" s="125"/>
      <c r="AF663" s="125"/>
      <c r="AG663" s="125"/>
      <c r="AH663" s="125"/>
      <c r="AI663" s="125"/>
      <c r="AJ663" s="125"/>
    </row>
    <row r="664" spans="1:36" ht="12.75" customHeight="1">
      <c r="A664" s="36"/>
      <c r="B664" s="331"/>
      <c r="C664" s="36" t="s">
        <v>1584</v>
      </c>
      <c r="D664" s="337"/>
      <c r="E664" s="349" t="s">
        <v>372</v>
      </c>
      <c r="F664" s="94" t="s">
        <v>372</v>
      </c>
      <c r="G664" s="349" t="s">
        <v>372</v>
      </c>
      <c r="H664" s="349" t="s">
        <v>372</v>
      </c>
      <c r="I664" s="340">
        <v>945.2</v>
      </c>
      <c r="J664" s="340">
        <v>1290.8399999999999</v>
      </c>
      <c r="K664" s="340">
        <v>733.75</v>
      </c>
      <c r="L664" s="340"/>
      <c r="M664" s="340"/>
      <c r="N664" s="340"/>
      <c r="O664" s="340"/>
      <c r="P664" s="340"/>
      <c r="Q664" s="532">
        <f>SUM(E664:P664)</f>
        <v>2969.79</v>
      </c>
      <c r="R664" s="533">
        <f>Q664/12</f>
        <v>247.48249999999999</v>
      </c>
      <c r="S664" s="125"/>
      <c r="T664" s="125"/>
      <c r="U664" s="125"/>
      <c r="V664" s="329" t="s">
        <v>372</v>
      </c>
      <c r="W664" s="329" t="s">
        <v>372</v>
      </c>
      <c r="X664" s="329" t="s">
        <v>372</v>
      </c>
      <c r="Y664" s="329" t="s">
        <v>372</v>
      </c>
      <c r="Z664" s="168">
        <f>I664</f>
        <v>945.2</v>
      </c>
      <c r="AA664" s="527">
        <f>J664</f>
        <v>1290.8399999999999</v>
      </c>
      <c r="AB664" s="125"/>
      <c r="AC664" s="475">
        <f>SUM(E664:K664)</f>
        <v>2969.79</v>
      </c>
      <c r="AD664" s="125"/>
      <c r="AE664" s="125"/>
      <c r="AF664" s="125"/>
      <c r="AG664" s="125"/>
      <c r="AH664" s="125"/>
      <c r="AI664" s="125"/>
      <c r="AJ664" s="125"/>
    </row>
    <row r="665" spans="1:36" ht="12.75" customHeight="1">
      <c r="A665" s="36"/>
      <c r="B665" s="331"/>
      <c r="C665" s="36" t="s">
        <v>1411</v>
      </c>
      <c r="D665" s="337"/>
      <c r="E665" s="49">
        <f t="shared" ref="E665:Q665" si="85">E663/$D$663</f>
        <v>12.342566191446</v>
      </c>
      <c r="F665" s="49">
        <f t="shared" si="85"/>
        <v>9.7050916496945003</v>
      </c>
      <c r="G665" s="49">
        <f t="shared" si="85"/>
        <v>35.836048879837101</v>
      </c>
      <c r="H665" s="49">
        <f t="shared" si="85"/>
        <v>32.430753564154799</v>
      </c>
      <c r="I665" s="49">
        <f t="shared" si="85"/>
        <v>208.50081466395099</v>
      </c>
      <c r="J665" s="49">
        <f t="shared" si="85"/>
        <v>222.57983706721001</v>
      </c>
      <c r="K665" s="49">
        <f t="shared" si="85"/>
        <v>199.887983706721</v>
      </c>
      <c r="L665" s="49">
        <f t="shared" si="85"/>
        <v>0</v>
      </c>
      <c r="M665" s="49">
        <f t="shared" si="85"/>
        <v>0</v>
      </c>
      <c r="N665" s="49">
        <f t="shared" si="85"/>
        <v>0</v>
      </c>
      <c r="O665" s="49">
        <f t="shared" si="85"/>
        <v>0</v>
      </c>
      <c r="P665" s="49">
        <f t="shared" si="85"/>
        <v>0</v>
      </c>
      <c r="Q665" s="548">
        <f t="shared" si="85"/>
        <v>721.28309572301396</v>
      </c>
      <c r="R665" s="533">
        <f>+R663/D663</f>
        <v>103.04044224614501</v>
      </c>
      <c r="S665" s="125"/>
      <c r="T665" s="125"/>
      <c r="U665" s="125"/>
      <c r="V665" s="125"/>
      <c r="W665" s="329"/>
      <c r="X665" s="125"/>
      <c r="Y665" s="329"/>
      <c r="Z665" s="125"/>
      <c r="AA665" s="329"/>
      <c r="AB665" s="125"/>
      <c r="AC665" s="126"/>
      <c r="AD665" s="125"/>
      <c r="AE665" s="125"/>
      <c r="AF665" s="125"/>
      <c r="AG665" s="125"/>
      <c r="AH665" s="125"/>
      <c r="AI665" s="125"/>
      <c r="AJ665" s="125"/>
    </row>
    <row r="666" spans="1:36" ht="12.75" customHeight="1">
      <c r="A666" s="36"/>
      <c r="B666" s="331"/>
      <c r="C666" s="36" t="s">
        <v>1760</v>
      </c>
      <c r="D666" s="337"/>
      <c r="E666" s="340"/>
      <c r="F666" s="95"/>
      <c r="G666" s="340"/>
      <c r="H666" s="340"/>
      <c r="I666" s="349" t="s">
        <v>1761</v>
      </c>
      <c r="J666" s="349" t="s">
        <v>1762</v>
      </c>
      <c r="K666" s="349" t="s">
        <v>1763</v>
      </c>
      <c r="L666" s="340"/>
      <c r="M666" s="340"/>
      <c r="N666" s="340"/>
      <c r="O666" s="340"/>
      <c r="P666" s="340"/>
      <c r="Q666" s="95"/>
      <c r="R666" s="310"/>
      <c r="S666" s="125"/>
      <c r="T666" s="125"/>
      <c r="U666" s="125"/>
      <c r="V666" s="125"/>
      <c r="W666" s="329"/>
      <c r="X666" s="125"/>
      <c r="Y666" s="329"/>
      <c r="Z666" s="125"/>
      <c r="AA666" s="329"/>
      <c r="AB666" s="125"/>
      <c r="AC666" s="126"/>
      <c r="AD666" s="125"/>
      <c r="AE666" s="125"/>
      <c r="AF666" s="125"/>
      <c r="AG666" s="125"/>
      <c r="AH666" s="125"/>
      <c r="AI666" s="125"/>
      <c r="AJ666" s="125"/>
    </row>
    <row r="667" spans="1:36" ht="12.75" customHeight="1">
      <c r="A667" s="36"/>
      <c r="B667" s="331"/>
      <c r="C667" s="36" t="s">
        <v>1587</v>
      </c>
      <c r="D667" s="337"/>
      <c r="E667" s="340"/>
      <c r="F667" s="95"/>
      <c r="G667" s="340"/>
      <c r="H667" s="340"/>
      <c r="I667" s="340"/>
      <c r="J667" s="340"/>
      <c r="K667" s="340"/>
      <c r="L667" s="340"/>
      <c r="M667" s="340"/>
      <c r="N667" s="340"/>
      <c r="O667" s="340"/>
      <c r="P667" s="340"/>
      <c r="Q667" s="95"/>
      <c r="R667" s="310"/>
      <c r="S667" s="125"/>
      <c r="T667" s="125"/>
      <c r="U667" s="125"/>
      <c r="V667" s="125"/>
      <c r="W667" s="329"/>
      <c r="X667" s="125"/>
      <c r="Y667" s="329"/>
      <c r="Z667" s="125"/>
      <c r="AA667" s="329"/>
      <c r="AB667" s="125"/>
      <c r="AC667" s="126"/>
      <c r="AD667" s="125"/>
      <c r="AE667" s="125"/>
      <c r="AF667" s="125"/>
      <c r="AG667" s="125"/>
      <c r="AH667" s="125"/>
      <c r="AI667" s="125"/>
      <c r="AJ667" s="125"/>
    </row>
    <row r="668" spans="1:36" ht="12.75" customHeight="1">
      <c r="A668" s="222"/>
      <c r="B668" s="350"/>
      <c r="C668" s="222"/>
      <c r="D668" s="343"/>
      <c r="E668" s="344"/>
      <c r="F668" s="171"/>
      <c r="G668" s="344"/>
      <c r="H668" s="344"/>
      <c r="I668" s="344"/>
      <c r="J668" s="344"/>
      <c r="K668" s="344"/>
      <c r="L668" s="344"/>
      <c r="M668" s="344"/>
      <c r="N668" s="344"/>
      <c r="O668" s="344"/>
      <c r="P668" s="344"/>
      <c r="Q668" s="171"/>
      <c r="R668" s="306"/>
      <c r="S668" s="125"/>
      <c r="T668" s="125"/>
      <c r="U668" s="125"/>
      <c r="V668" s="125"/>
      <c r="W668" s="329"/>
      <c r="X668" s="125"/>
      <c r="Y668" s="329"/>
      <c r="Z668" s="125"/>
      <c r="AA668" s="329"/>
      <c r="AB668" s="125"/>
      <c r="AC668" s="126"/>
      <c r="AD668" s="125"/>
      <c r="AE668" s="125"/>
      <c r="AF668" s="125"/>
      <c r="AG668" s="125"/>
      <c r="AH668" s="125"/>
      <c r="AI668" s="125"/>
      <c r="AJ668" s="125"/>
    </row>
    <row r="669" spans="1:36" ht="12.75" customHeight="1">
      <c r="A669" s="36" t="s">
        <v>1764</v>
      </c>
      <c r="B669" s="331">
        <v>1152</v>
      </c>
      <c r="C669" s="285" t="s">
        <v>1765</v>
      </c>
      <c r="D669" s="419">
        <v>2709</v>
      </c>
      <c r="E669" s="364"/>
      <c r="F669" s="368">
        <v>0</v>
      </c>
      <c r="G669" s="339">
        <v>36343.120000000003</v>
      </c>
      <c r="H669" s="339">
        <v>135352.79</v>
      </c>
      <c r="I669" s="339">
        <v>128526.72</v>
      </c>
      <c r="J669" s="339">
        <v>128237</v>
      </c>
      <c r="K669" s="339"/>
      <c r="L669" s="339"/>
      <c r="M669" s="339"/>
      <c r="N669" s="339"/>
      <c r="O669" s="339"/>
      <c r="P669" s="339"/>
      <c r="Q669" s="531">
        <f>SUM(E669:P669)</f>
        <v>428459.63</v>
      </c>
      <c r="R669" s="460">
        <f>AVERAGE(E669:P669)</f>
        <v>85691.926000000007</v>
      </c>
      <c r="S669" s="125"/>
      <c r="T669" s="125"/>
      <c r="U669" s="125"/>
      <c r="V669" s="125"/>
      <c r="W669" s="329"/>
      <c r="X669" s="125"/>
      <c r="Y669" s="329"/>
      <c r="Z669" s="125"/>
      <c r="AA669" s="329"/>
      <c r="AB669" s="125"/>
      <c r="AC669" s="126"/>
      <c r="AD669" s="125"/>
      <c r="AE669" s="125"/>
      <c r="AF669" s="125"/>
      <c r="AG669" s="125"/>
      <c r="AH669" s="125"/>
      <c r="AI669" s="125"/>
      <c r="AJ669" s="125"/>
    </row>
    <row r="670" spans="1:36" ht="12.75" customHeight="1">
      <c r="A670" s="36"/>
      <c r="B670" s="331"/>
      <c r="C670" s="187" t="s">
        <v>1766</v>
      </c>
      <c r="D670" s="2"/>
      <c r="E670" s="364"/>
      <c r="F670" s="538" t="s">
        <v>372</v>
      </c>
      <c r="G670" s="338" t="s">
        <v>372</v>
      </c>
      <c r="H670" s="339">
        <v>3907.06</v>
      </c>
      <c r="I670" s="339">
        <v>3770.53</v>
      </c>
      <c r="J670" s="339">
        <v>3764.74</v>
      </c>
      <c r="K670" s="339"/>
      <c r="L670" s="339"/>
      <c r="M670" s="339"/>
      <c r="N670" s="339"/>
      <c r="O670" s="339"/>
      <c r="P670" s="339"/>
      <c r="Q670" s="532">
        <f>SUM(E670:P670)</f>
        <v>11442.33</v>
      </c>
      <c r="R670" s="533">
        <f>Q670/11</f>
        <v>1040.21181818182</v>
      </c>
      <c r="S670" s="125"/>
      <c r="T670" s="125"/>
      <c r="U670" s="125"/>
      <c r="V670" s="329" t="s">
        <v>372</v>
      </c>
      <c r="W670" s="329" t="s">
        <v>372</v>
      </c>
      <c r="X670" s="329" t="s">
        <v>372</v>
      </c>
      <c r="Y670" s="527">
        <f>H670</f>
        <v>3907.06</v>
      </c>
      <c r="Z670" s="527">
        <f>I670</f>
        <v>3770.53</v>
      </c>
      <c r="AA670" s="527">
        <f>J670</f>
        <v>3764.74</v>
      </c>
      <c r="AB670" s="125"/>
      <c r="AC670" s="126"/>
      <c r="AD670" s="125"/>
      <c r="AE670" s="125"/>
      <c r="AF670" s="125"/>
      <c r="AG670" s="125"/>
      <c r="AH670" s="125"/>
      <c r="AI670" s="125"/>
      <c r="AJ670" s="125"/>
    </row>
    <row r="671" spans="1:36" ht="12.75" customHeight="1">
      <c r="A671" s="36"/>
      <c r="B671" s="331"/>
      <c r="C671" s="187" t="s">
        <v>1767</v>
      </c>
      <c r="D671" s="2"/>
      <c r="E671" s="339"/>
      <c r="F671" s="118">
        <f t="shared" ref="F671:Q671" si="86">F669/$D$669</f>
        <v>0</v>
      </c>
      <c r="G671" s="118">
        <f t="shared" si="86"/>
        <v>13.4156958287191</v>
      </c>
      <c r="H671" s="118">
        <f t="shared" si="86"/>
        <v>49.964115909929902</v>
      </c>
      <c r="I671" s="118">
        <f t="shared" si="86"/>
        <v>47.444341085271297</v>
      </c>
      <c r="J671" s="118">
        <f t="shared" si="86"/>
        <v>47.337393872277602</v>
      </c>
      <c r="K671" s="118">
        <f t="shared" si="86"/>
        <v>0</v>
      </c>
      <c r="L671" s="118">
        <f t="shared" si="86"/>
        <v>0</v>
      </c>
      <c r="M671" s="118">
        <f t="shared" si="86"/>
        <v>0</v>
      </c>
      <c r="N671" s="118">
        <f t="shared" si="86"/>
        <v>0</v>
      </c>
      <c r="O671" s="118">
        <f t="shared" si="86"/>
        <v>0</v>
      </c>
      <c r="P671" s="118">
        <f t="shared" si="86"/>
        <v>0</v>
      </c>
      <c r="Q671" s="51">
        <f t="shared" si="86"/>
        <v>158.161546696198</v>
      </c>
      <c r="R671" s="533">
        <f>+R669/D669</f>
        <v>31.632309339239601</v>
      </c>
      <c r="S671" s="125"/>
      <c r="T671" s="125"/>
      <c r="U671" s="125"/>
      <c r="V671" s="125"/>
      <c r="W671" s="329"/>
      <c r="X671" s="125"/>
      <c r="Y671" s="329"/>
      <c r="Z671" s="125"/>
      <c r="AA671" s="329"/>
      <c r="AB671" s="125"/>
      <c r="AC671" s="126"/>
      <c r="AD671" s="125"/>
      <c r="AE671" s="125"/>
      <c r="AF671" s="125"/>
      <c r="AG671" s="125"/>
      <c r="AH671" s="125"/>
      <c r="AI671" s="125"/>
      <c r="AJ671" s="125"/>
    </row>
    <row r="672" spans="1:36" ht="12.75" customHeight="1">
      <c r="A672" s="36"/>
      <c r="B672" s="331"/>
      <c r="C672" s="187" t="s">
        <v>1768</v>
      </c>
      <c r="D672" s="337"/>
      <c r="E672" s="339"/>
      <c r="F672" s="243"/>
      <c r="G672" s="339"/>
      <c r="H672" s="338" t="s">
        <v>1769</v>
      </c>
      <c r="I672" s="338" t="s">
        <v>1770</v>
      </c>
      <c r="J672" s="338" t="s">
        <v>1771</v>
      </c>
      <c r="K672" s="339"/>
      <c r="L672" s="339"/>
      <c r="M672" s="339"/>
      <c r="N672" s="339"/>
      <c r="O672" s="339"/>
      <c r="P672" s="339"/>
      <c r="Q672" s="243"/>
      <c r="R672" s="477"/>
      <c r="S672" s="125"/>
      <c r="T672" s="125"/>
      <c r="U672" s="125"/>
      <c r="V672" s="125"/>
      <c r="W672" s="329"/>
      <c r="X672" s="125"/>
      <c r="Y672" s="329"/>
      <c r="Z672" s="125"/>
      <c r="AA672" s="329"/>
      <c r="AB672" s="125"/>
      <c r="AC672" s="126"/>
      <c r="AD672" s="125"/>
      <c r="AE672" s="125"/>
      <c r="AF672" s="125"/>
      <c r="AG672" s="125"/>
      <c r="AH672" s="125"/>
      <c r="AI672" s="125"/>
      <c r="AJ672" s="125"/>
    </row>
    <row r="673" spans="1:36" ht="12.75" customHeight="1">
      <c r="A673" s="36"/>
      <c r="B673" s="331"/>
      <c r="C673" s="187" t="s">
        <v>1772</v>
      </c>
      <c r="D673" s="337"/>
      <c r="E673" s="340"/>
      <c r="F673" s="95"/>
      <c r="G673" s="340"/>
      <c r="H673" s="340"/>
      <c r="I673" s="340"/>
      <c r="J673" s="340"/>
      <c r="K673" s="340"/>
      <c r="L673" s="340"/>
      <c r="M673" s="340"/>
      <c r="N673" s="340"/>
      <c r="O673" s="340"/>
      <c r="P673" s="340"/>
      <c r="Q673" s="95"/>
      <c r="R673" s="310"/>
      <c r="S673" s="125"/>
      <c r="T673" s="125"/>
      <c r="U673" s="125"/>
      <c r="V673" s="125"/>
      <c r="W673" s="329"/>
      <c r="X673" s="125"/>
      <c r="Y673" s="329"/>
      <c r="Z673" s="125"/>
      <c r="AA673" s="329"/>
      <c r="AB673" s="125"/>
      <c r="AC673" s="126"/>
      <c r="AD673" s="125"/>
      <c r="AE673" s="125"/>
      <c r="AF673" s="125"/>
      <c r="AG673" s="125"/>
      <c r="AH673" s="125"/>
      <c r="AI673" s="125"/>
      <c r="AJ673" s="125"/>
    </row>
    <row r="674" spans="1:36" ht="12.75" customHeight="1">
      <c r="A674" s="36"/>
      <c r="B674" s="331"/>
      <c r="C674" s="187" t="s">
        <v>1773</v>
      </c>
      <c r="D674" s="337"/>
      <c r="E674" s="340"/>
      <c r="F674" s="95"/>
      <c r="G674" s="340"/>
      <c r="H674" s="340"/>
      <c r="I674" s="340"/>
      <c r="J674" s="340"/>
      <c r="K674" s="340"/>
      <c r="L674" s="340"/>
      <c r="M674" s="340"/>
      <c r="N674" s="340"/>
      <c r="O674" s="340"/>
      <c r="P674" s="340"/>
      <c r="Q674" s="95"/>
      <c r="R674" s="310"/>
      <c r="S674" s="125"/>
      <c r="T674" s="125"/>
      <c r="U674" s="125"/>
      <c r="V674" s="125"/>
      <c r="W674" s="329"/>
      <c r="X674" s="125"/>
      <c r="Y674" s="329"/>
      <c r="Z674" s="125"/>
      <c r="AA674" s="329"/>
      <c r="AB674" s="125"/>
      <c r="AC674" s="126"/>
      <c r="AD674" s="125"/>
      <c r="AE674" s="125"/>
      <c r="AF674" s="125"/>
      <c r="AG674" s="125"/>
      <c r="AH674" s="125"/>
      <c r="AI674" s="125"/>
      <c r="AJ674" s="125"/>
    </row>
    <row r="675" spans="1:36" ht="12.75" customHeight="1">
      <c r="A675" s="36"/>
      <c r="B675" s="331"/>
      <c r="C675" s="187" t="s">
        <v>1774</v>
      </c>
      <c r="D675" s="337"/>
      <c r="E675" s="339"/>
      <c r="F675" s="243"/>
      <c r="G675" s="339"/>
      <c r="H675" s="339"/>
      <c r="I675" s="339"/>
      <c r="J675" s="339"/>
      <c r="K675" s="339"/>
      <c r="L675" s="339"/>
      <c r="M675" s="339"/>
      <c r="N675" s="339"/>
      <c r="O675" s="339"/>
      <c r="P675" s="339"/>
      <c r="Q675" s="243"/>
      <c r="R675" s="477"/>
      <c r="S675" s="125"/>
      <c r="T675" s="125"/>
      <c r="U675" s="125"/>
      <c r="V675" s="125"/>
      <c r="W675" s="329"/>
      <c r="X675" s="125"/>
      <c r="Y675" s="329"/>
      <c r="Z675" s="125"/>
      <c r="AA675" s="329"/>
      <c r="AB675" s="125"/>
      <c r="AC675" s="126"/>
      <c r="AD675" s="125"/>
      <c r="AE675" s="125"/>
      <c r="AF675" s="125"/>
      <c r="AG675" s="125"/>
      <c r="AH675" s="125"/>
      <c r="AI675" s="125"/>
      <c r="AJ675" s="125"/>
    </row>
    <row r="676" spans="1:36" ht="12.75" customHeight="1">
      <c r="A676" s="36"/>
      <c r="B676" s="331"/>
      <c r="C676" s="187" t="s">
        <v>1488</v>
      </c>
      <c r="D676" s="337"/>
      <c r="E676" s="364"/>
      <c r="F676" s="126"/>
      <c r="G676" s="364"/>
      <c r="H676" s="364"/>
      <c r="I676" s="364"/>
      <c r="J676" s="364"/>
      <c r="K676" s="364"/>
      <c r="L676" s="364"/>
      <c r="M676" s="364"/>
      <c r="N676" s="364"/>
      <c r="O676" s="364"/>
      <c r="P676" s="364"/>
      <c r="Q676" s="126"/>
      <c r="R676" s="476"/>
      <c r="S676" s="125"/>
      <c r="T676" s="125"/>
      <c r="U676" s="125"/>
      <c r="V676" s="125"/>
      <c r="W676" s="329"/>
      <c r="X676" s="125"/>
      <c r="Y676" s="329"/>
      <c r="Z676" s="125"/>
      <c r="AA676" s="329"/>
      <c r="AB676" s="125"/>
      <c r="AC676" s="126"/>
      <c r="AD676" s="125"/>
      <c r="AE676" s="125"/>
      <c r="AF676" s="125"/>
      <c r="AG676" s="125"/>
      <c r="AH676" s="125"/>
      <c r="AI676" s="125"/>
      <c r="AJ676" s="125"/>
    </row>
    <row r="677" spans="1:36" ht="12.75" customHeight="1">
      <c r="A677" s="36"/>
      <c r="B677" s="331"/>
      <c r="C677" s="187" t="s">
        <v>1413</v>
      </c>
      <c r="D677" s="337"/>
      <c r="E677" s="407"/>
      <c r="F677" s="300"/>
      <c r="G677" s="407"/>
      <c r="H677" s="407"/>
      <c r="I677" s="407"/>
      <c r="J677" s="407"/>
      <c r="K677" s="407"/>
      <c r="L677" s="407"/>
      <c r="M677" s="407"/>
      <c r="N677" s="407"/>
      <c r="O677" s="407"/>
      <c r="P677" s="407"/>
      <c r="Q677" s="300"/>
      <c r="R677" s="466"/>
      <c r="S677" s="125"/>
      <c r="T677" s="125"/>
      <c r="U677" s="125"/>
      <c r="V677" s="125"/>
      <c r="W677" s="329"/>
      <c r="X677" s="125"/>
      <c r="Y677" s="329"/>
      <c r="Z677" s="125"/>
      <c r="AA677" s="329"/>
      <c r="AB677" s="125"/>
      <c r="AC677" s="126"/>
      <c r="AD677" s="125"/>
      <c r="AE677" s="125"/>
      <c r="AF677" s="125"/>
      <c r="AG677" s="125"/>
      <c r="AH677" s="125"/>
      <c r="AI677" s="125"/>
      <c r="AJ677" s="125"/>
    </row>
    <row r="678" spans="1:36" ht="12.75" customHeight="1">
      <c r="A678" s="222"/>
      <c r="B678" s="350"/>
      <c r="C678" s="67"/>
      <c r="D678" s="343"/>
      <c r="E678" s="344"/>
      <c r="F678" s="171"/>
      <c r="G678" s="344"/>
      <c r="H678" s="344"/>
      <c r="I678" s="344"/>
      <c r="J678" s="344"/>
      <c r="K678" s="344"/>
      <c r="L678" s="344"/>
      <c r="M678" s="344"/>
      <c r="N678" s="344"/>
      <c r="O678" s="344"/>
      <c r="P678" s="344"/>
      <c r="Q678" s="171"/>
      <c r="R678" s="306"/>
      <c r="S678" s="125"/>
      <c r="T678" s="125"/>
      <c r="U678" s="125"/>
      <c r="V678" s="125"/>
      <c r="W678" s="329"/>
      <c r="X678" s="125"/>
      <c r="Y678" s="329"/>
      <c r="Z678" s="125"/>
      <c r="AA678" s="329"/>
      <c r="AB678" s="125"/>
      <c r="AC678" s="126"/>
      <c r="AD678" s="125"/>
      <c r="AE678" s="125"/>
      <c r="AF678" s="125"/>
      <c r="AG678" s="125"/>
      <c r="AH678" s="125"/>
      <c r="AI678" s="125"/>
      <c r="AJ678" s="125"/>
    </row>
    <row r="679" spans="1:36" ht="12.75" customHeight="1">
      <c r="A679" s="539" t="s">
        <v>427</v>
      </c>
      <c r="B679" s="540">
        <v>1109</v>
      </c>
      <c r="C679" s="332" t="s">
        <v>1578</v>
      </c>
      <c r="D679" s="353">
        <v>323</v>
      </c>
      <c r="E679" s="541"/>
      <c r="F679" s="3"/>
      <c r="G679" s="542"/>
      <c r="H679" s="542"/>
      <c r="I679" s="542"/>
      <c r="J679" s="542"/>
      <c r="K679" s="542"/>
      <c r="L679" s="542"/>
      <c r="M679" s="542"/>
      <c r="N679" s="168"/>
      <c r="O679" s="168"/>
      <c r="P679" s="169"/>
      <c r="Q679" s="531">
        <f>SUM(E679:P679)</f>
        <v>0</v>
      </c>
      <c r="R679" s="460" t="e">
        <f>AVERAGE(E679:P679)</f>
        <v>#DIV/0!</v>
      </c>
      <c r="S679" s="125"/>
      <c r="T679" s="125"/>
      <c r="U679" s="125"/>
      <c r="V679" s="125"/>
      <c r="W679" s="329"/>
      <c r="X679" s="125"/>
      <c r="Y679" s="329"/>
      <c r="Z679" s="125"/>
      <c r="AA679" s="329"/>
      <c r="AB679" s="125"/>
      <c r="AC679" s="126"/>
      <c r="AD679" s="125"/>
      <c r="AE679" s="125"/>
      <c r="AF679" s="125"/>
      <c r="AG679" s="125"/>
      <c r="AH679" s="125"/>
      <c r="AI679" s="125"/>
      <c r="AJ679" s="125"/>
    </row>
    <row r="680" spans="1:36" ht="12.75" customHeight="1">
      <c r="A680" s="543"/>
      <c r="B680" s="331"/>
      <c r="C680" s="3" t="s">
        <v>1579</v>
      </c>
      <c r="D680" s="2"/>
      <c r="E680" s="541"/>
      <c r="F680" s="3"/>
      <c r="G680" s="542"/>
      <c r="H680" s="542"/>
      <c r="I680" s="542"/>
      <c r="J680" s="542"/>
      <c r="K680" s="542"/>
      <c r="L680" s="542"/>
      <c r="M680" s="542"/>
      <c r="N680" s="168"/>
      <c r="O680" s="168"/>
      <c r="P680" s="169"/>
      <c r="Q680" s="532">
        <f>SUM(E680:P680)</f>
        <v>0</v>
      </c>
      <c r="R680" s="533">
        <f>Q680/12</f>
        <v>0</v>
      </c>
      <c r="S680" s="125"/>
      <c r="T680" s="125"/>
      <c r="U680" s="125"/>
      <c r="V680" s="329" t="s">
        <v>372</v>
      </c>
      <c r="W680" s="329" t="s">
        <v>372</v>
      </c>
      <c r="X680" s="329" t="s">
        <v>372</v>
      </c>
      <c r="Y680" s="329" t="s">
        <v>372</v>
      </c>
      <c r="Z680" s="329" t="s">
        <v>372</v>
      </c>
      <c r="AA680" s="329" t="s">
        <v>372</v>
      </c>
      <c r="AB680" s="125"/>
      <c r="AC680" s="126"/>
      <c r="AD680" s="125"/>
      <c r="AE680" s="125"/>
      <c r="AF680" s="125"/>
      <c r="AG680" s="125"/>
      <c r="AH680" s="125"/>
      <c r="AI680" s="125"/>
      <c r="AJ680" s="125"/>
    </row>
    <row r="681" spans="1:36" ht="12.75" customHeight="1">
      <c r="A681" s="543"/>
      <c r="B681" s="331"/>
      <c r="C681" s="3" t="s">
        <v>1580</v>
      </c>
      <c r="D681" s="2"/>
      <c r="E681" s="265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38"/>
      <c r="Q681" s="234">
        <f>Q679/$D$679</f>
        <v>0</v>
      </c>
      <c r="R681" s="533" t="e">
        <f>+R679/D679</f>
        <v>#DIV/0!</v>
      </c>
      <c r="S681" s="125"/>
      <c r="T681" s="125"/>
      <c r="U681" s="125"/>
      <c r="V681" s="125"/>
      <c r="W681" s="329"/>
      <c r="X681" s="125"/>
      <c r="Y681" s="329"/>
      <c r="Z681" s="125"/>
      <c r="AA681" s="329"/>
      <c r="AB681" s="125"/>
      <c r="AC681" s="126"/>
      <c r="AD681" s="125"/>
      <c r="AE681" s="125"/>
      <c r="AF681" s="125"/>
      <c r="AG681" s="125"/>
      <c r="AH681" s="125"/>
      <c r="AI681" s="125"/>
      <c r="AJ681" s="125"/>
    </row>
    <row r="682" spans="1:36" ht="12.75" customHeight="1">
      <c r="A682" s="543"/>
      <c r="B682" s="331"/>
      <c r="C682" s="3" t="s">
        <v>1581</v>
      </c>
      <c r="D682" s="2"/>
      <c r="E682" s="339"/>
      <c r="F682" s="243"/>
      <c r="G682" s="339"/>
      <c r="H682" s="339"/>
      <c r="I682" s="339"/>
      <c r="J682" s="339"/>
      <c r="K682" s="339"/>
      <c r="L682" s="339"/>
      <c r="M682" s="339"/>
      <c r="N682" s="339"/>
      <c r="O682" s="339"/>
      <c r="P682" s="339"/>
      <c r="Q682" s="95"/>
      <c r="R682" s="310"/>
      <c r="S682" s="125"/>
      <c r="T682" s="125"/>
      <c r="U682" s="125"/>
      <c r="V682" s="125"/>
      <c r="W682" s="329"/>
      <c r="X682" s="125"/>
      <c r="Y682" s="329"/>
      <c r="Z682" s="125"/>
      <c r="AA682" s="329"/>
      <c r="AB682" s="125"/>
      <c r="AC682" s="126"/>
      <c r="AD682" s="125"/>
      <c r="AE682" s="125"/>
      <c r="AF682" s="125"/>
      <c r="AG682" s="125"/>
      <c r="AH682" s="125"/>
      <c r="AI682" s="125"/>
      <c r="AJ682" s="125"/>
    </row>
    <row r="683" spans="1:36" ht="39" customHeight="1">
      <c r="A683" s="544"/>
      <c r="B683" s="350"/>
      <c r="C683" s="545" t="s">
        <v>1775</v>
      </c>
      <c r="D683" s="343"/>
      <c r="E683" s="344"/>
      <c r="F683" s="171"/>
      <c r="G683" s="344"/>
      <c r="H683" s="344"/>
      <c r="I683" s="344"/>
      <c r="J683" s="344"/>
      <c r="K683" s="344"/>
      <c r="L683" s="344"/>
      <c r="M683" s="344"/>
      <c r="N683" s="344"/>
      <c r="O683" s="344"/>
      <c r="P683" s="344"/>
      <c r="Q683" s="171"/>
      <c r="R683" s="306"/>
      <c r="S683" s="125"/>
      <c r="T683" s="125"/>
      <c r="U683" s="125"/>
      <c r="V683" s="125"/>
      <c r="W683" s="329"/>
      <c r="X683" s="125"/>
      <c r="Y683" s="329"/>
      <c r="Z683" s="125"/>
      <c r="AA683" s="329"/>
      <c r="AB683" s="125"/>
      <c r="AC683" s="126"/>
      <c r="AD683" s="125"/>
      <c r="AE683" s="125"/>
      <c r="AF683" s="125"/>
      <c r="AG683" s="125"/>
      <c r="AH683" s="125"/>
      <c r="AI683" s="125"/>
      <c r="AJ683" s="125"/>
    </row>
    <row r="684" spans="1:36" ht="12.75" customHeight="1">
      <c r="A684" s="543" t="s">
        <v>1776</v>
      </c>
      <c r="B684" s="331"/>
      <c r="C684" s="285" t="s">
        <v>1777</v>
      </c>
      <c r="D684" s="546">
        <v>4150.21</v>
      </c>
      <c r="E684" s="334"/>
      <c r="F684" s="125"/>
      <c r="G684" s="168"/>
      <c r="H684" s="168"/>
      <c r="I684" s="169"/>
      <c r="J684" s="169">
        <v>35386.86</v>
      </c>
      <c r="K684" s="364"/>
      <c r="L684" s="364"/>
      <c r="M684" s="364"/>
      <c r="N684" s="364"/>
      <c r="O684" s="364"/>
      <c r="P684" s="364"/>
      <c r="Q684" s="531">
        <f>SUM(E684:P684)</f>
        <v>35386.86</v>
      </c>
      <c r="R684" s="460">
        <f>AVERAGE(E684:P684)</f>
        <v>35386.86</v>
      </c>
      <c r="S684" s="125"/>
      <c r="T684" s="125"/>
      <c r="U684" s="125"/>
      <c r="V684" s="125"/>
      <c r="W684" s="329"/>
      <c r="X684" s="125"/>
      <c r="Y684" s="329"/>
      <c r="Z684" s="125"/>
      <c r="AA684" s="329"/>
      <c r="AB684" s="125"/>
      <c r="AC684" s="126"/>
      <c r="AD684" s="125"/>
      <c r="AE684" s="125"/>
      <c r="AF684" s="125"/>
      <c r="AG684" s="125"/>
      <c r="AH684" s="125"/>
      <c r="AI684" s="125"/>
      <c r="AJ684" s="125"/>
    </row>
    <row r="685" spans="1:36" ht="12.75" customHeight="1">
      <c r="A685" s="543"/>
      <c r="B685" s="331"/>
      <c r="C685" s="3" t="s">
        <v>1778</v>
      </c>
      <c r="D685" s="2"/>
      <c r="E685" s="334"/>
      <c r="F685" s="125"/>
      <c r="G685" s="168"/>
      <c r="H685" s="168"/>
      <c r="I685" s="169"/>
      <c r="J685" s="413" t="s">
        <v>372</v>
      </c>
      <c r="K685" s="407"/>
      <c r="L685" s="407"/>
      <c r="M685" s="407"/>
      <c r="N685" s="407"/>
      <c r="O685" s="407"/>
      <c r="P685" s="407"/>
      <c r="Q685" s="532">
        <f>SUM(E685:P685)</f>
        <v>0</v>
      </c>
      <c r="R685" s="533">
        <f>Q685/7</f>
        <v>0</v>
      </c>
      <c r="S685" s="125"/>
      <c r="T685" s="125"/>
      <c r="U685" s="125"/>
      <c r="V685" s="125"/>
      <c r="W685" s="329" t="s">
        <v>372</v>
      </c>
      <c r="X685" s="329" t="s">
        <v>372</v>
      </c>
      <c r="Y685" s="329" t="s">
        <v>372</v>
      </c>
      <c r="Z685" s="329" t="s">
        <v>372</v>
      </c>
      <c r="AA685" s="329" t="s">
        <v>372</v>
      </c>
      <c r="AB685" s="125"/>
      <c r="AC685" s="126"/>
      <c r="AD685" s="125"/>
      <c r="AE685" s="125"/>
      <c r="AF685" s="125"/>
      <c r="AG685" s="125"/>
      <c r="AH685" s="125"/>
      <c r="AI685" s="125"/>
      <c r="AJ685" s="125"/>
    </row>
    <row r="686" spans="1:36" ht="12.75" customHeight="1">
      <c r="A686" s="543"/>
      <c r="B686" s="331"/>
      <c r="C686" s="3" t="s">
        <v>1779</v>
      </c>
      <c r="D686" s="2"/>
      <c r="E686" s="370"/>
      <c r="F686" s="402"/>
      <c r="G686" s="403"/>
      <c r="H686" s="403"/>
      <c r="I686" s="368"/>
      <c r="J686" s="118">
        <f t="shared" ref="J686:Q686" si="87">J684/$D$684</f>
        <v>8.5265227542702693</v>
      </c>
      <c r="K686" s="118">
        <f t="shared" si="87"/>
        <v>0</v>
      </c>
      <c r="L686" s="118">
        <f t="shared" si="87"/>
        <v>0</v>
      </c>
      <c r="M686" s="118">
        <f t="shared" si="87"/>
        <v>0</v>
      </c>
      <c r="N686" s="118">
        <f t="shared" si="87"/>
        <v>0</v>
      </c>
      <c r="O686" s="118">
        <f t="shared" si="87"/>
        <v>0</v>
      </c>
      <c r="P686" s="118">
        <f t="shared" si="87"/>
        <v>0</v>
      </c>
      <c r="Q686" s="51">
        <f t="shared" si="87"/>
        <v>8.5265227542702693</v>
      </c>
      <c r="R686" s="533">
        <f>+R684/D684</f>
        <v>8.5265227542702693</v>
      </c>
      <c r="S686" s="125"/>
      <c r="T686" s="125"/>
      <c r="U686" s="125"/>
      <c r="V686" s="125"/>
      <c r="W686" s="329"/>
      <c r="X686" s="125"/>
      <c r="Y686" s="329"/>
      <c r="Z686" s="125"/>
      <c r="AA686" s="329"/>
      <c r="AB686" s="125"/>
      <c r="AC686" s="126"/>
      <c r="AD686" s="125"/>
      <c r="AE686" s="125"/>
      <c r="AF686" s="125"/>
      <c r="AG686" s="125"/>
      <c r="AH686" s="125"/>
      <c r="AI686" s="125"/>
      <c r="AJ686" s="125"/>
    </row>
    <row r="687" spans="1:36" ht="12.75" customHeight="1">
      <c r="A687" s="543"/>
      <c r="B687" s="331"/>
      <c r="C687" s="3" t="s">
        <v>1780</v>
      </c>
      <c r="D687" s="2"/>
      <c r="E687" s="364"/>
      <c r="F687" s="126"/>
      <c r="G687" s="364"/>
      <c r="H687" s="364"/>
      <c r="I687" s="364"/>
      <c r="J687" s="407"/>
      <c r="K687" s="407"/>
      <c r="L687" s="407"/>
      <c r="M687" s="407"/>
      <c r="N687" s="407"/>
      <c r="O687" s="407"/>
      <c r="P687" s="407"/>
      <c r="Q687" s="300"/>
      <c r="R687" s="466"/>
      <c r="S687" s="125"/>
      <c r="T687" s="125"/>
      <c r="U687" s="125"/>
      <c r="V687" s="125"/>
      <c r="W687" s="329"/>
      <c r="X687" s="125"/>
      <c r="Y687" s="329"/>
      <c r="Z687" s="125"/>
      <c r="AA687" s="329"/>
      <c r="AB687" s="125"/>
      <c r="AC687" s="126"/>
      <c r="AD687" s="125"/>
      <c r="AE687" s="125"/>
      <c r="AF687" s="125"/>
      <c r="AG687" s="125"/>
      <c r="AH687" s="125"/>
      <c r="AI687" s="125"/>
      <c r="AJ687" s="125"/>
    </row>
    <row r="688" spans="1:36" ht="12.75" customHeight="1">
      <c r="A688" s="543"/>
      <c r="B688" s="331"/>
      <c r="C688" s="3" t="s">
        <v>1781</v>
      </c>
      <c r="D688" s="2"/>
      <c r="E688" s="407"/>
      <c r="F688" s="300"/>
      <c r="G688" s="407"/>
      <c r="H688" s="407"/>
      <c r="I688" s="407"/>
      <c r="J688" s="407"/>
      <c r="K688" s="407"/>
      <c r="L688" s="407"/>
      <c r="M688" s="407"/>
      <c r="N688" s="407"/>
      <c r="O688" s="407"/>
      <c r="P688" s="407"/>
      <c r="Q688" s="300"/>
      <c r="R688" s="466"/>
      <c r="S688" s="125"/>
      <c r="T688" s="125"/>
      <c r="U688" s="125"/>
      <c r="V688" s="125"/>
      <c r="W688" s="329"/>
      <c r="X688" s="125"/>
      <c r="Y688" s="329"/>
      <c r="Z688" s="125"/>
      <c r="AA688" s="329"/>
      <c r="AB688" s="125"/>
      <c r="AC688" s="126"/>
      <c r="AD688" s="125"/>
      <c r="AE688" s="125"/>
      <c r="AF688" s="125"/>
      <c r="AG688" s="125"/>
      <c r="AH688" s="125"/>
      <c r="AI688" s="125"/>
      <c r="AJ688" s="125"/>
    </row>
    <row r="689" spans="1:36" ht="12.75" customHeight="1">
      <c r="A689" s="544"/>
      <c r="B689" s="350"/>
      <c r="C689" s="359"/>
      <c r="D689" s="356"/>
      <c r="E689" s="344"/>
      <c r="F689" s="171"/>
      <c r="G689" s="344"/>
      <c r="H689" s="344"/>
      <c r="I689" s="344"/>
      <c r="J689" s="344"/>
      <c r="K689" s="344"/>
      <c r="L689" s="344"/>
      <c r="M689" s="344"/>
      <c r="N689" s="344"/>
      <c r="O689" s="344"/>
      <c r="P689" s="344"/>
      <c r="Q689" s="171"/>
      <c r="R689" s="306"/>
      <c r="S689" s="125"/>
      <c r="T689" s="125"/>
      <c r="U689" s="125"/>
      <c r="V689" s="125"/>
      <c r="W689" s="329"/>
      <c r="X689" s="125"/>
      <c r="Y689" s="329"/>
      <c r="Z689" s="125"/>
      <c r="AA689" s="329"/>
      <c r="AB689" s="125"/>
      <c r="AC689" s="126"/>
      <c r="AD689" s="125"/>
      <c r="AE689" s="125"/>
      <c r="AF689" s="125"/>
      <c r="AG689" s="125"/>
      <c r="AH689" s="125"/>
      <c r="AI689" s="125"/>
      <c r="AJ689" s="125"/>
    </row>
    <row r="690" spans="1:36" ht="12.75" customHeight="1">
      <c r="A690" s="543" t="s">
        <v>1782</v>
      </c>
      <c r="B690" s="331"/>
      <c r="C690" s="357" t="s">
        <v>1783</v>
      </c>
      <c r="D690" s="358">
        <v>1300</v>
      </c>
      <c r="E690" s="334"/>
      <c r="F690" s="125"/>
      <c r="G690" s="168"/>
      <c r="H690" s="168"/>
      <c r="I690" s="334"/>
      <c r="J690" s="394">
        <v>26083.67</v>
      </c>
      <c r="K690" s="169"/>
      <c r="L690" s="364"/>
      <c r="M690" s="364"/>
      <c r="N690" s="364"/>
      <c r="O690" s="364"/>
      <c r="P690" s="364"/>
      <c r="Q690" s="531">
        <f>SUM(E690:P690)</f>
        <v>26083.67</v>
      </c>
      <c r="R690" s="460">
        <f>AVERAGE(E690:P690)</f>
        <v>26083.67</v>
      </c>
      <c r="S690" s="125"/>
      <c r="T690" s="125"/>
      <c r="U690" s="125"/>
      <c r="V690" s="125"/>
      <c r="W690" s="329"/>
      <c r="X690" s="125"/>
      <c r="Y690" s="329"/>
      <c r="Z690" s="125"/>
      <c r="AA690" s="329"/>
      <c r="AB690" s="125"/>
      <c r="AC690" s="126"/>
      <c r="AD690" s="125"/>
      <c r="AE690" s="125"/>
      <c r="AF690" s="125"/>
      <c r="AG690" s="125"/>
      <c r="AH690" s="125"/>
      <c r="AI690" s="125"/>
      <c r="AJ690" s="125"/>
    </row>
    <row r="691" spans="1:36" ht="12.75" customHeight="1">
      <c r="A691" s="543"/>
      <c r="B691" s="331"/>
      <c r="C691" s="3" t="s">
        <v>1784</v>
      </c>
      <c r="D691" s="2"/>
      <c r="E691" s="334"/>
      <c r="F691" s="125"/>
      <c r="G691" s="168"/>
      <c r="H691" s="168"/>
      <c r="I691" s="168"/>
      <c r="J691" s="348" t="s">
        <v>372</v>
      </c>
      <c r="K691" s="411"/>
      <c r="L691" s="407"/>
      <c r="M691" s="407"/>
      <c r="N691" s="407"/>
      <c r="O691" s="407"/>
      <c r="P691" s="407"/>
      <c r="Q691" s="532">
        <f>SUM(E691:P691)</f>
        <v>0</v>
      </c>
      <c r="R691" s="533">
        <f>Q691/6</f>
        <v>0</v>
      </c>
      <c r="S691" s="125"/>
      <c r="T691" s="125"/>
      <c r="U691" s="125"/>
      <c r="V691" s="125"/>
      <c r="W691" s="329"/>
      <c r="X691" s="329" t="s">
        <v>372</v>
      </c>
      <c r="Y691" s="329" t="s">
        <v>372</v>
      </c>
      <c r="Z691" s="329" t="s">
        <v>372</v>
      </c>
      <c r="AA691" s="329" t="s">
        <v>372</v>
      </c>
      <c r="AB691" s="125"/>
      <c r="AC691" s="126"/>
      <c r="AD691" s="125"/>
      <c r="AE691" s="125"/>
      <c r="AF691" s="125"/>
      <c r="AG691" s="125"/>
      <c r="AH691" s="125"/>
      <c r="AI691" s="125"/>
      <c r="AJ691" s="125"/>
    </row>
    <row r="692" spans="1:36" ht="12.75" customHeight="1">
      <c r="A692" s="543"/>
      <c r="B692" s="331"/>
      <c r="C692" s="3" t="s">
        <v>678</v>
      </c>
      <c r="D692" s="2"/>
      <c r="E692" s="370"/>
      <c r="F692" s="402"/>
      <c r="G692" s="403"/>
      <c r="H692" s="403"/>
      <c r="I692" s="403"/>
      <c r="J692" s="118">
        <f t="shared" ref="J692:Q692" si="88">J690/$D$690</f>
        <v>20.064361538461501</v>
      </c>
      <c r="K692" s="118">
        <f t="shared" si="88"/>
        <v>0</v>
      </c>
      <c r="L692" s="118">
        <f t="shared" si="88"/>
        <v>0</v>
      </c>
      <c r="M692" s="118">
        <f t="shared" si="88"/>
        <v>0</v>
      </c>
      <c r="N692" s="118">
        <f t="shared" si="88"/>
        <v>0</v>
      </c>
      <c r="O692" s="118">
        <f t="shared" si="88"/>
        <v>0</v>
      </c>
      <c r="P692" s="118">
        <f t="shared" si="88"/>
        <v>0</v>
      </c>
      <c r="Q692" s="51">
        <f t="shared" si="88"/>
        <v>20.064361538461501</v>
      </c>
      <c r="R692" s="533">
        <f>+R690/D690</f>
        <v>20.064361538461501</v>
      </c>
      <c r="S692" s="125"/>
      <c r="T692" s="125"/>
      <c r="U692" s="125"/>
      <c r="V692" s="125"/>
      <c r="W692" s="329"/>
      <c r="X692" s="125"/>
      <c r="Y692" s="329"/>
      <c r="Z692" s="125"/>
      <c r="AA692" s="329"/>
      <c r="AB692" s="125"/>
      <c r="AC692" s="126"/>
      <c r="AD692" s="125"/>
      <c r="AE692" s="125"/>
      <c r="AF692" s="125"/>
      <c r="AG692" s="125"/>
      <c r="AH692" s="125"/>
      <c r="AI692" s="125"/>
      <c r="AJ692" s="125"/>
    </row>
    <row r="693" spans="1:36" ht="12.75" customHeight="1">
      <c r="A693" s="543"/>
      <c r="B693" s="331"/>
      <c r="C693" s="3" t="s">
        <v>1785</v>
      </c>
      <c r="D693" s="2"/>
      <c r="E693" s="364"/>
      <c r="F693" s="126"/>
      <c r="G693" s="364"/>
      <c r="H693" s="364"/>
      <c r="I693" s="364"/>
      <c r="J693" s="364"/>
      <c r="K693" s="407"/>
      <c r="L693" s="407"/>
      <c r="M693" s="407"/>
      <c r="N693" s="407"/>
      <c r="O693" s="407"/>
      <c r="P693" s="407"/>
      <c r="Q693" s="300"/>
      <c r="R693" s="466"/>
      <c r="S693" s="125"/>
      <c r="T693" s="125"/>
      <c r="U693" s="125"/>
      <c r="V693" s="125"/>
      <c r="W693" s="329"/>
      <c r="X693" s="125"/>
      <c r="Y693" s="329"/>
      <c r="Z693" s="125"/>
      <c r="AA693" s="329"/>
      <c r="AB693" s="125"/>
      <c r="AC693" s="126"/>
      <c r="AD693" s="125"/>
      <c r="AE693" s="125"/>
      <c r="AF693" s="125"/>
      <c r="AG693" s="125"/>
      <c r="AH693" s="125"/>
      <c r="AI693" s="125"/>
      <c r="AJ693" s="125"/>
    </row>
    <row r="694" spans="1:36" ht="12.75" customHeight="1">
      <c r="A694" s="543"/>
      <c r="B694" s="331"/>
      <c r="C694" s="3" t="s">
        <v>1786</v>
      </c>
      <c r="D694" s="2"/>
      <c r="E694" s="407"/>
      <c r="F694" s="300"/>
      <c r="G694" s="407"/>
      <c r="H694" s="407"/>
      <c r="I694" s="407"/>
      <c r="J694" s="407"/>
      <c r="K694" s="407"/>
      <c r="L694" s="407"/>
      <c r="M694" s="407"/>
      <c r="N694" s="407"/>
      <c r="O694" s="407"/>
      <c r="P694" s="407"/>
      <c r="Q694" s="300"/>
      <c r="R694" s="466"/>
      <c r="S694" s="125"/>
      <c r="T694" s="125"/>
      <c r="U694" s="125"/>
      <c r="V694" s="125"/>
      <c r="W694" s="329"/>
      <c r="X694" s="125"/>
      <c r="Y694" s="329"/>
      <c r="Z694" s="125"/>
      <c r="AA694" s="329"/>
      <c r="AB694" s="125"/>
      <c r="AC694" s="126"/>
      <c r="AD694" s="125"/>
      <c r="AE694" s="125"/>
      <c r="AF694" s="125"/>
      <c r="AG694" s="125"/>
      <c r="AH694" s="125"/>
      <c r="AI694" s="125"/>
      <c r="AJ694" s="125"/>
    </row>
    <row r="695" spans="1:36" ht="12.75" customHeight="1">
      <c r="A695" s="543"/>
      <c r="B695" s="331"/>
      <c r="C695" s="547" t="s">
        <v>1787</v>
      </c>
      <c r="D695" s="2"/>
      <c r="E695" s="407"/>
      <c r="F695" s="300"/>
      <c r="G695" s="407"/>
      <c r="H695" s="407"/>
      <c r="I695" s="407"/>
      <c r="J695" s="407"/>
      <c r="K695" s="407"/>
      <c r="L695" s="407"/>
      <c r="M695" s="407"/>
      <c r="N695" s="407"/>
      <c r="O695" s="407"/>
      <c r="P695" s="407"/>
      <c r="Q695" s="300"/>
      <c r="R695" s="466"/>
      <c r="S695" s="125"/>
      <c r="T695" s="125"/>
      <c r="U695" s="125"/>
      <c r="V695" s="125"/>
      <c r="W695" s="329"/>
      <c r="X695" s="125"/>
      <c r="Y695" s="329"/>
      <c r="Z695" s="125"/>
      <c r="AA695" s="329"/>
      <c r="AB695" s="125"/>
      <c r="AC695" s="126"/>
      <c r="AD695" s="125"/>
      <c r="AE695" s="125"/>
      <c r="AF695" s="125"/>
      <c r="AG695" s="125"/>
      <c r="AH695" s="125"/>
      <c r="AI695" s="125"/>
      <c r="AJ695" s="125"/>
    </row>
    <row r="696" spans="1:36" ht="12.75" customHeight="1">
      <c r="A696" s="544"/>
      <c r="B696" s="350"/>
      <c r="C696" s="359"/>
      <c r="D696" s="343"/>
      <c r="E696" s="344"/>
      <c r="F696" s="171"/>
      <c r="G696" s="344"/>
      <c r="H696" s="344"/>
      <c r="I696" s="344"/>
      <c r="J696" s="344"/>
      <c r="K696" s="344"/>
      <c r="L696" s="344"/>
      <c r="M696" s="344"/>
      <c r="N696" s="344"/>
      <c r="O696" s="344"/>
      <c r="P696" s="344"/>
      <c r="Q696" s="171"/>
      <c r="R696" s="306"/>
      <c r="S696" s="125"/>
      <c r="T696" s="125"/>
      <c r="U696" s="125"/>
      <c r="V696" s="125"/>
      <c r="W696" s="329"/>
      <c r="X696" s="125"/>
      <c r="Y696" s="329"/>
      <c r="Z696" s="125"/>
      <c r="AA696" s="329"/>
      <c r="AB696" s="125"/>
      <c r="AC696" s="126"/>
      <c r="AD696" s="125"/>
      <c r="AE696" s="125"/>
      <c r="AF696" s="125"/>
      <c r="AG696" s="125"/>
      <c r="AH696" s="125"/>
      <c r="AI696" s="125"/>
      <c r="AJ696" s="125"/>
    </row>
    <row r="697" spans="1:36" ht="12.75" customHeight="1">
      <c r="A697" s="543" t="s">
        <v>1216</v>
      </c>
      <c r="B697" s="331"/>
      <c r="C697" s="285" t="s">
        <v>1788</v>
      </c>
      <c r="D697" s="353">
        <v>2008</v>
      </c>
      <c r="E697" s="334"/>
      <c r="F697" s="125"/>
      <c r="G697" s="168"/>
      <c r="H697" s="168"/>
      <c r="I697" s="169"/>
      <c r="J697" s="169">
        <v>11188.74</v>
      </c>
      <c r="K697" s="364"/>
      <c r="L697" s="364"/>
      <c r="M697" s="364"/>
      <c r="N697" s="364"/>
      <c r="O697" s="364"/>
      <c r="P697" s="364"/>
      <c r="Q697" s="531">
        <f>SUM(E697:P697)</f>
        <v>11188.74</v>
      </c>
      <c r="R697" s="460">
        <f>AVERAGE(E697:P697)</f>
        <v>11188.74</v>
      </c>
      <c r="S697" s="125"/>
      <c r="T697" s="125"/>
      <c r="U697" s="125"/>
      <c r="V697" s="125"/>
      <c r="W697" s="329"/>
      <c r="X697" s="125"/>
      <c r="Y697" s="329"/>
      <c r="Z697" s="125"/>
      <c r="AA697" s="329"/>
      <c r="AB697" s="125"/>
      <c r="AC697" s="126"/>
      <c r="AD697" s="125"/>
      <c r="AE697" s="125"/>
      <c r="AF697" s="125"/>
      <c r="AG697" s="125"/>
      <c r="AH697" s="125"/>
      <c r="AI697" s="125"/>
      <c r="AJ697" s="125"/>
    </row>
    <row r="698" spans="1:36" ht="12.75" customHeight="1">
      <c r="A698" s="543"/>
      <c r="B698" s="331"/>
      <c r="C698" s="3" t="s">
        <v>1789</v>
      </c>
      <c r="D698" s="2"/>
      <c r="E698" s="334"/>
      <c r="F698" s="125"/>
      <c r="G698" s="168"/>
      <c r="H698" s="168"/>
      <c r="I698" s="169"/>
      <c r="J698" s="413" t="s">
        <v>372</v>
      </c>
      <c r="K698" s="407"/>
      <c r="L698" s="407"/>
      <c r="M698" s="407"/>
      <c r="N698" s="407"/>
      <c r="O698" s="407"/>
      <c r="P698" s="407"/>
      <c r="Q698" s="532">
        <f>SUM(E698:P698)</f>
        <v>0</v>
      </c>
      <c r="R698" s="533">
        <f>Q698/7</f>
        <v>0</v>
      </c>
      <c r="S698" s="125"/>
      <c r="T698" s="125"/>
      <c r="U698" s="125"/>
      <c r="V698" s="125"/>
      <c r="W698" s="329"/>
      <c r="X698" s="329" t="s">
        <v>372</v>
      </c>
      <c r="Y698" s="329" t="s">
        <v>372</v>
      </c>
      <c r="Z698" s="329" t="s">
        <v>372</v>
      </c>
      <c r="AA698" s="329" t="s">
        <v>372</v>
      </c>
      <c r="AB698" s="125"/>
      <c r="AC698" s="126"/>
      <c r="AD698" s="125"/>
      <c r="AE698" s="125"/>
      <c r="AF698" s="125"/>
      <c r="AG698" s="125"/>
      <c r="AH698" s="125"/>
      <c r="AI698" s="125"/>
      <c r="AJ698" s="125"/>
    </row>
    <row r="699" spans="1:36" ht="12.75" customHeight="1">
      <c r="A699" s="543"/>
      <c r="B699" s="331"/>
      <c r="C699" s="3" t="s">
        <v>1790</v>
      </c>
      <c r="D699" s="2"/>
      <c r="E699" s="370"/>
      <c r="F699" s="402"/>
      <c r="G699" s="403"/>
      <c r="H699" s="403"/>
      <c r="I699" s="368"/>
      <c r="J699" s="118">
        <f t="shared" ref="J699:Q699" si="89">J697/$D$697</f>
        <v>5.5720816733067702</v>
      </c>
      <c r="K699" s="118">
        <f t="shared" si="89"/>
        <v>0</v>
      </c>
      <c r="L699" s="118">
        <f t="shared" si="89"/>
        <v>0</v>
      </c>
      <c r="M699" s="118">
        <f t="shared" si="89"/>
        <v>0</v>
      </c>
      <c r="N699" s="118">
        <f t="shared" si="89"/>
        <v>0</v>
      </c>
      <c r="O699" s="118">
        <f t="shared" si="89"/>
        <v>0</v>
      </c>
      <c r="P699" s="118">
        <f t="shared" si="89"/>
        <v>0</v>
      </c>
      <c r="Q699" s="51">
        <f t="shared" si="89"/>
        <v>5.5720816733067702</v>
      </c>
      <c r="R699" s="533">
        <f>+R697/D697</f>
        <v>5.5720816733067702</v>
      </c>
      <c r="S699" s="125"/>
      <c r="T699" s="125"/>
      <c r="U699" s="125"/>
      <c r="V699" s="125"/>
      <c r="W699" s="329"/>
      <c r="X699" s="125"/>
      <c r="Y699" s="329"/>
      <c r="Z699" s="125"/>
      <c r="AA699" s="329"/>
      <c r="AB699" s="125"/>
      <c r="AC699" s="126"/>
      <c r="AD699" s="125"/>
      <c r="AE699" s="125"/>
      <c r="AF699" s="125"/>
      <c r="AG699" s="125"/>
      <c r="AH699" s="125"/>
      <c r="AI699" s="125"/>
      <c r="AJ699" s="125"/>
    </row>
    <row r="700" spans="1:36" ht="12.75" customHeight="1">
      <c r="A700" s="543"/>
      <c r="B700" s="331"/>
      <c r="C700" s="3" t="s">
        <v>1791</v>
      </c>
      <c r="D700" s="2"/>
      <c r="E700" s="364"/>
      <c r="F700" s="126"/>
      <c r="G700" s="364"/>
      <c r="H700" s="364"/>
      <c r="I700" s="364"/>
      <c r="J700" s="407"/>
      <c r="K700" s="407"/>
      <c r="L700" s="407"/>
      <c r="M700" s="407"/>
      <c r="N700" s="407"/>
      <c r="O700" s="407"/>
      <c r="P700" s="407"/>
      <c r="Q700" s="300"/>
      <c r="R700" s="466"/>
      <c r="S700" s="125"/>
      <c r="T700" s="125"/>
      <c r="U700" s="125"/>
      <c r="V700" s="125"/>
      <c r="W700" s="329"/>
      <c r="X700" s="125"/>
      <c r="Y700" s="329"/>
      <c r="Z700" s="125"/>
      <c r="AA700" s="329"/>
      <c r="AB700" s="125"/>
      <c r="AC700" s="126"/>
      <c r="AD700" s="125"/>
      <c r="AE700" s="125"/>
      <c r="AF700" s="125"/>
      <c r="AG700" s="125"/>
      <c r="AH700" s="125"/>
      <c r="AI700" s="125"/>
      <c r="AJ700" s="125"/>
    </row>
    <row r="701" spans="1:36" ht="12.75" customHeight="1">
      <c r="A701" s="543"/>
      <c r="B701" s="331"/>
      <c r="C701" s="3" t="s">
        <v>1792</v>
      </c>
      <c r="D701" s="2"/>
      <c r="E701" s="407"/>
      <c r="F701" s="300"/>
      <c r="G701" s="407"/>
      <c r="H701" s="407"/>
      <c r="I701" s="407"/>
      <c r="J701" s="407"/>
      <c r="K701" s="407"/>
      <c r="L701" s="407"/>
      <c r="M701" s="407"/>
      <c r="N701" s="407"/>
      <c r="O701" s="407"/>
      <c r="P701" s="407"/>
      <c r="Q701" s="300"/>
      <c r="R701" s="466"/>
      <c r="S701" s="125"/>
      <c r="T701" s="125"/>
      <c r="U701" s="125"/>
      <c r="V701" s="125"/>
      <c r="W701" s="329"/>
      <c r="X701" s="125"/>
      <c r="Y701" s="329"/>
      <c r="Z701" s="125"/>
      <c r="AA701" s="329"/>
      <c r="AB701" s="125"/>
      <c r="AC701" s="126"/>
      <c r="AD701" s="125"/>
      <c r="AE701" s="125"/>
      <c r="AF701" s="125"/>
      <c r="AG701" s="125"/>
      <c r="AH701" s="125"/>
      <c r="AI701" s="125"/>
      <c r="AJ701" s="125"/>
    </row>
    <row r="702" spans="1:36" ht="12.75" customHeight="1">
      <c r="A702" s="543"/>
      <c r="B702" s="331"/>
      <c r="C702" s="3" t="s">
        <v>1793</v>
      </c>
      <c r="D702" s="2"/>
      <c r="E702" s="407"/>
      <c r="F702" s="300"/>
      <c r="G702" s="407"/>
      <c r="H702" s="407"/>
      <c r="I702" s="407"/>
      <c r="J702" s="407"/>
      <c r="K702" s="407"/>
      <c r="L702" s="407"/>
      <c r="M702" s="407"/>
      <c r="N702" s="407"/>
      <c r="O702" s="407"/>
      <c r="P702" s="407"/>
      <c r="Q702" s="300"/>
      <c r="R702" s="466"/>
      <c r="S702" s="125"/>
      <c r="T702" s="125"/>
      <c r="U702" s="125"/>
      <c r="V702" s="125"/>
      <c r="W702" s="329"/>
      <c r="X702" s="125"/>
      <c r="Y702" s="329"/>
      <c r="Z702" s="125"/>
      <c r="AA702" s="329"/>
      <c r="AB702" s="125"/>
      <c r="AC702" s="126"/>
      <c r="AD702" s="125"/>
      <c r="AE702" s="125"/>
      <c r="AF702" s="125"/>
      <c r="AG702" s="125"/>
      <c r="AH702" s="125"/>
      <c r="AI702" s="125"/>
      <c r="AJ702" s="125"/>
    </row>
    <row r="703" spans="1:36" ht="12.75" customHeight="1">
      <c r="A703" s="544"/>
      <c r="B703" s="350"/>
      <c r="C703" s="359"/>
      <c r="D703" s="343"/>
      <c r="E703" s="344"/>
      <c r="F703" s="171"/>
      <c r="G703" s="344"/>
      <c r="H703" s="344"/>
      <c r="I703" s="344"/>
      <c r="J703" s="344"/>
      <c r="K703" s="344"/>
      <c r="L703" s="344"/>
      <c r="M703" s="344"/>
      <c r="N703" s="344"/>
      <c r="O703" s="344"/>
      <c r="P703" s="344"/>
      <c r="Q703" s="171"/>
      <c r="R703" s="306"/>
      <c r="S703" s="125"/>
      <c r="T703" s="125"/>
      <c r="U703" s="125"/>
      <c r="V703" s="125"/>
      <c r="W703" s="329"/>
      <c r="X703" s="125"/>
      <c r="Y703" s="329"/>
      <c r="Z703" s="125"/>
      <c r="AA703" s="329"/>
      <c r="AB703" s="125"/>
      <c r="AC703" s="126"/>
      <c r="AD703" s="125"/>
      <c r="AE703" s="125"/>
      <c r="AF703" s="125"/>
      <c r="AG703" s="125"/>
      <c r="AH703" s="125"/>
      <c r="AI703" s="125"/>
      <c r="AJ703" s="125"/>
    </row>
    <row r="704" spans="1:36" ht="12.75" customHeight="1">
      <c r="A704" s="543" t="s">
        <v>1794</v>
      </c>
      <c r="B704" s="331"/>
      <c r="C704" s="346" t="s">
        <v>1795</v>
      </c>
      <c r="D704" s="358">
        <v>711</v>
      </c>
      <c r="E704" s="334"/>
      <c r="F704" s="125"/>
      <c r="G704" s="168"/>
      <c r="H704" s="168"/>
      <c r="I704" s="169"/>
      <c r="J704" s="169"/>
      <c r="K704" s="364"/>
      <c r="L704" s="364"/>
      <c r="M704" s="364"/>
      <c r="N704" s="364"/>
      <c r="O704" s="364"/>
      <c r="P704" s="364"/>
      <c r="Q704" s="531">
        <f>SUM(E704:P704)</f>
        <v>0</v>
      </c>
      <c r="R704" s="460" t="e">
        <f>AVERAGE(E704:P704)</f>
        <v>#DIV/0!</v>
      </c>
      <c r="S704" s="125"/>
      <c r="T704" s="125"/>
      <c r="U704" s="125"/>
      <c r="V704" s="125"/>
      <c r="W704" s="329"/>
      <c r="X704" s="125"/>
      <c r="Y704" s="329"/>
      <c r="Z704" s="125"/>
      <c r="AA704" s="329"/>
      <c r="AB704" s="125"/>
      <c r="AC704" s="126"/>
      <c r="AD704" s="125"/>
      <c r="AE704" s="125"/>
      <c r="AF704" s="125"/>
      <c r="AG704" s="125"/>
      <c r="AH704" s="125"/>
      <c r="AI704" s="125"/>
      <c r="AJ704" s="125"/>
    </row>
    <row r="705" spans="1:36" ht="12.75" customHeight="1">
      <c r="A705" s="543"/>
      <c r="B705" s="331"/>
      <c r="C705" s="3" t="s">
        <v>1796</v>
      </c>
      <c r="D705" s="2"/>
      <c r="E705" s="334"/>
      <c r="F705" s="125"/>
      <c r="G705" s="168"/>
      <c r="H705" s="168"/>
      <c r="I705" s="169"/>
      <c r="J705" s="411"/>
      <c r="K705" s="407"/>
      <c r="L705" s="407"/>
      <c r="M705" s="407"/>
      <c r="N705" s="407"/>
      <c r="O705" s="407"/>
      <c r="P705" s="407"/>
      <c r="Q705" s="532">
        <f>SUM(E705:P705)</f>
        <v>0</v>
      </c>
      <c r="R705" s="533">
        <f>Q705/7</f>
        <v>0</v>
      </c>
      <c r="S705" s="125"/>
      <c r="T705" s="125"/>
      <c r="U705" s="125"/>
      <c r="V705" s="125"/>
      <c r="W705" s="329"/>
      <c r="X705" s="329" t="s">
        <v>372</v>
      </c>
      <c r="Y705" s="329" t="s">
        <v>372</v>
      </c>
      <c r="Z705" s="329" t="s">
        <v>372</v>
      </c>
      <c r="AA705" s="329" t="s">
        <v>372</v>
      </c>
      <c r="AB705" s="125"/>
      <c r="AC705" s="126"/>
      <c r="AD705" s="125"/>
      <c r="AE705" s="125"/>
      <c r="AF705" s="125"/>
      <c r="AG705" s="125"/>
      <c r="AH705" s="125"/>
      <c r="AI705" s="125"/>
      <c r="AJ705" s="125"/>
    </row>
    <row r="706" spans="1:36" ht="12.75" customHeight="1">
      <c r="A706" s="543"/>
      <c r="B706" s="331"/>
      <c r="C706" s="3" t="s">
        <v>692</v>
      </c>
      <c r="D706" s="2"/>
      <c r="E706" s="370"/>
      <c r="F706" s="402"/>
      <c r="G706" s="403"/>
      <c r="H706" s="403"/>
      <c r="I706" s="368"/>
      <c r="J706" s="118">
        <f t="shared" ref="J706:Q706" si="90">J704/$D$704</f>
        <v>0</v>
      </c>
      <c r="K706" s="118">
        <f t="shared" si="90"/>
        <v>0</v>
      </c>
      <c r="L706" s="118">
        <f t="shared" si="90"/>
        <v>0</v>
      </c>
      <c r="M706" s="118">
        <f t="shared" si="90"/>
        <v>0</v>
      </c>
      <c r="N706" s="118">
        <f t="shared" si="90"/>
        <v>0</v>
      </c>
      <c r="O706" s="118">
        <f t="shared" si="90"/>
        <v>0</v>
      </c>
      <c r="P706" s="118">
        <f t="shared" si="90"/>
        <v>0</v>
      </c>
      <c r="Q706" s="51">
        <f t="shared" si="90"/>
        <v>0</v>
      </c>
      <c r="R706" s="533" t="e">
        <f>+R704/D704</f>
        <v>#DIV/0!</v>
      </c>
      <c r="S706" s="125"/>
      <c r="T706" s="125"/>
      <c r="U706" s="125"/>
      <c r="V706" s="125"/>
      <c r="W706" s="329"/>
      <c r="X706" s="125"/>
      <c r="Y706" s="329"/>
      <c r="Z706" s="125"/>
      <c r="AA706" s="329"/>
      <c r="AB706" s="125"/>
      <c r="AC706" s="126"/>
      <c r="AD706" s="125"/>
      <c r="AE706" s="125"/>
      <c r="AF706" s="125"/>
      <c r="AG706" s="125"/>
      <c r="AH706" s="125"/>
      <c r="AI706" s="125"/>
      <c r="AJ706" s="125"/>
    </row>
    <row r="707" spans="1:36" ht="12.75" customHeight="1">
      <c r="A707" s="543"/>
      <c r="B707" s="331"/>
      <c r="C707" s="3" t="s">
        <v>1797</v>
      </c>
      <c r="D707" s="2"/>
      <c r="E707" s="364"/>
      <c r="F707" s="126"/>
      <c r="G707" s="364"/>
      <c r="H707" s="364"/>
      <c r="I707" s="364"/>
      <c r="J707" s="407"/>
      <c r="K707" s="407"/>
      <c r="L707" s="407"/>
      <c r="M707" s="407"/>
      <c r="N707" s="407"/>
      <c r="O707" s="407"/>
      <c r="P707" s="407"/>
      <c r="Q707" s="300"/>
      <c r="R707" s="466"/>
      <c r="S707" s="125"/>
      <c r="T707" s="125"/>
      <c r="U707" s="125"/>
      <c r="V707" s="125"/>
      <c r="W707" s="329"/>
      <c r="X707" s="125"/>
      <c r="Y707" s="329"/>
      <c r="Z707" s="125"/>
      <c r="AA707" s="329"/>
      <c r="AB707" s="125"/>
      <c r="AC707" s="126"/>
      <c r="AD707" s="125"/>
      <c r="AE707" s="125"/>
      <c r="AF707" s="125"/>
      <c r="AG707" s="125"/>
      <c r="AH707" s="125"/>
      <c r="AI707" s="125"/>
      <c r="AJ707" s="125"/>
    </row>
    <row r="708" spans="1:36" ht="12.75" customHeight="1">
      <c r="A708" s="543"/>
      <c r="B708" s="331"/>
      <c r="C708" s="3" t="s">
        <v>1798</v>
      </c>
      <c r="D708" s="2"/>
      <c r="E708" s="407"/>
      <c r="F708" s="300"/>
      <c r="G708" s="407"/>
      <c r="H708" s="407"/>
      <c r="I708" s="407"/>
      <c r="J708" s="407"/>
      <c r="K708" s="407"/>
      <c r="L708" s="407"/>
      <c r="M708" s="407"/>
      <c r="N708" s="407"/>
      <c r="O708" s="407"/>
      <c r="P708" s="407"/>
      <c r="Q708" s="300"/>
      <c r="R708" s="466"/>
      <c r="S708" s="125"/>
      <c r="T708" s="125"/>
      <c r="U708" s="125"/>
      <c r="V708" s="125"/>
      <c r="W708" s="329"/>
      <c r="X708" s="125"/>
      <c r="Y708" s="329"/>
      <c r="Z708" s="125"/>
      <c r="AA708" s="329"/>
      <c r="AB708" s="125"/>
      <c r="AC708" s="126"/>
      <c r="AD708" s="125"/>
      <c r="AE708" s="125"/>
      <c r="AF708" s="125"/>
      <c r="AG708" s="125"/>
      <c r="AH708" s="125"/>
      <c r="AI708" s="125"/>
      <c r="AJ708" s="125"/>
    </row>
    <row r="709" spans="1:36" ht="12.75" customHeight="1">
      <c r="A709" s="543"/>
      <c r="B709" s="331"/>
      <c r="C709" s="3" t="s">
        <v>1799</v>
      </c>
      <c r="D709" s="2"/>
      <c r="E709" s="407"/>
      <c r="F709" s="300"/>
      <c r="G709" s="407"/>
      <c r="H709" s="407"/>
      <c r="I709" s="407"/>
      <c r="J709" s="407"/>
      <c r="K709" s="407"/>
      <c r="L709" s="407"/>
      <c r="M709" s="407"/>
      <c r="N709" s="407"/>
      <c r="O709" s="407"/>
      <c r="P709" s="407"/>
      <c r="Q709" s="300"/>
      <c r="R709" s="466"/>
      <c r="S709" s="125"/>
      <c r="T709" s="125"/>
      <c r="U709" s="125"/>
      <c r="V709" s="125"/>
      <c r="W709" s="329"/>
      <c r="X709" s="125"/>
      <c r="Y709" s="329"/>
      <c r="Z709" s="125"/>
      <c r="AA709" s="329"/>
      <c r="AB709" s="125"/>
      <c r="AC709" s="126"/>
      <c r="AD709" s="125"/>
      <c r="AE709" s="125"/>
      <c r="AF709" s="125"/>
      <c r="AG709" s="125"/>
      <c r="AH709" s="125"/>
      <c r="AI709" s="125"/>
      <c r="AJ709" s="125"/>
    </row>
    <row r="710" spans="1:36" ht="12.75" customHeight="1">
      <c r="A710" s="543"/>
      <c r="B710" s="331"/>
      <c r="C710" s="3" t="s">
        <v>1800</v>
      </c>
      <c r="D710" s="2"/>
      <c r="E710" s="407"/>
      <c r="F710" s="300"/>
      <c r="G710" s="407"/>
      <c r="H710" s="407"/>
      <c r="I710" s="407"/>
      <c r="J710" s="407"/>
      <c r="K710" s="407"/>
      <c r="L710" s="407"/>
      <c r="M710" s="407"/>
      <c r="N710" s="407"/>
      <c r="O710" s="407"/>
      <c r="P710" s="407"/>
      <c r="Q710" s="300"/>
      <c r="R710" s="466"/>
      <c r="S710" s="125"/>
      <c r="T710" s="125"/>
      <c r="U710" s="125"/>
      <c r="V710" s="125"/>
      <c r="W710" s="329"/>
      <c r="X710" s="125"/>
      <c r="Y710" s="329"/>
      <c r="Z710" s="125"/>
      <c r="AA710" s="329"/>
      <c r="AB710" s="125"/>
      <c r="AC710" s="126"/>
      <c r="AD710" s="125"/>
      <c r="AE710" s="125"/>
      <c r="AF710" s="125"/>
      <c r="AG710" s="125"/>
      <c r="AH710" s="125"/>
      <c r="AI710" s="125"/>
      <c r="AJ710" s="125"/>
    </row>
    <row r="711" spans="1:36" ht="12.75" customHeight="1">
      <c r="A711" s="544"/>
      <c r="B711" s="350"/>
      <c r="C711" s="222"/>
      <c r="D711" s="343"/>
      <c r="E711" s="344"/>
      <c r="F711" s="171"/>
      <c r="G711" s="344"/>
      <c r="H711" s="344"/>
      <c r="I711" s="344"/>
      <c r="J711" s="344"/>
      <c r="K711" s="344"/>
      <c r="L711" s="344"/>
      <c r="M711" s="344"/>
      <c r="N711" s="344"/>
      <c r="O711" s="344"/>
      <c r="P711" s="344"/>
      <c r="Q711" s="171"/>
      <c r="R711" s="306"/>
      <c r="S711" s="125"/>
      <c r="T711" s="125"/>
      <c r="U711" s="125"/>
      <c r="V711" s="125"/>
      <c r="W711" s="329"/>
      <c r="X711" s="125"/>
      <c r="Y711" s="329"/>
      <c r="Z711" s="125"/>
      <c r="AA711" s="329"/>
      <c r="AB711" s="125"/>
      <c r="AC711" s="126"/>
      <c r="AD711" s="125"/>
      <c r="AE711" s="125"/>
      <c r="AF711" s="125"/>
      <c r="AG711" s="125"/>
      <c r="AH711" s="125"/>
      <c r="AI711" s="125"/>
      <c r="AJ711" s="125"/>
    </row>
    <row r="712" spans="1:36" ht="12.75" customHeight="1">
      <c r="A712" s="543" t="s">
        <v>1242</v>
      </c>
      <c r="B712" s="331"/>
      <c r="C712" s="408" t="s">
        <v>1801</v>
      </c>
      <c r="D712" s="358">
        <v>1394</v>
      </c>
      <c r="E712" s="399"/>
      <c r="F712" s="125"/>
      <c r="G712" s="168"/>
      <c r="H712" s="168"/>
      <c r="I712" s="168"/>
      <c r="J712" s="422"/>
      <c r="K712" s="169"/>
      <c r="L712" s="364"/>
      <c r="M712" s="364"/>
      <c r="N712" s="364"/>
      <c r="O712" s="364"/>
      <c r="P712" s="364"/>
      <c r="Q712" s="531">
        <f>SUM(E712:P712)</f>
        <v>0</v>
      </c>
      <c r="R712" s="460" t="e">
        <f>AVERAGE(E712:P712)</f>
        <v>#DIV/0!</v>
      </c>
      <c r="S712" s="125"/>
      <c r="T712" s="125"/>
      <c r="U712" s="125"/>
      <c r="V712" s="125"/>
      <c r="W712" s="329"/>
      <c r="X712" s="125"/>
      <c r="Y712" s="329"/>
      <c r="Z712" s="125"/>
      <c r="AA712" s="329"/>
      <c r="AB712" s="125"/>
      <c r="AC712" s="126"/>
      <c r="AD712" s="125"/>
      <c r="AE712" s="125"/>
      <c r="AF712" s="125"/>
      <c r="AG712" s="125"/>
      <c r="AH712" s="125"/>
      <c r="AI712" s="125"/>
      <c r="AJ712" s="125"/>
    </row>
    <row r="713" spans="1:36" ht="12.75" customHeight="1">
      <c r="A713" s="543"/>
      <c r="B713" s="331"/>
      <c r="C713" s="3" t="s">
        <v>1802</v>
      </c>
      <c r="D713" s="2"/>
      <c r="E713" s="334"/>
      <c r="F713" s="125"/>
      <c r="G713" s="168"/>
      <c r="H713" s="168"/>
      <c r="I713" s="168"/>
      <c r="J713" s="169"/>
      <c r="K713" s="411"/>
      <c r="L713" s="407"/>
      <c r="M713" s="407"/>
      <c r="N713" s="407"/>
      <c r="O713" s="407"/>
      <c r="P713" s="407"/>
      <c r="Q713" s="532">
        <f>SUM(E713:P713)</f>
        <v>0</v>
      </c>
      <c r="R713" s="533">
        <f>Q713/6</f>
        <v>0</v>
      </c>
      <c r="S713" s="125"/>
      <c r="T713" s="125"/>
      <c r="U713" s="125"/>
      <c r="V713" s="125"/>
      <c r="W713" s="329"/>
      <c r="X713" s="329" t="s">
        <v>372</v>
      </c>
      <c r="Y713" s="329" t="s">
        <v>372</v>
      </c>
      <c r="Z713" s="329" t="s">
        <v>372</v>
      </c>
      <c r="AA713" s="329" t="s">
        <v>372</v>
      </c>
      <c r="AB713" s="125"/>
      <c r="AC713" s="126"/>
      <c r="AD713" s="125"/>
      <c r="AE713" s="125"/>
      <c r="AF713" s="125"/>
      <c r="AG713" s="125"/>
      <c r="AH713" s="125"/>
      <c r="AI713" s="125"/>
      <c r="AJ713" s="125"/>
    </row>
    <row r="714" spans="1:36" ht="12.75" customHeight="1">
      <c r="A714" s="543"/>
      <c r="B714" s="331"/>
      <c r="C714" s="3" t="s">
        <v>692</v>
      </c>
      <c r="D714" s="2"/>
      <c r="E714" s="370"/>
      <c r="F714" s="402"/>
      <c r="G714" s="403"/>
      <c r="H714" s="403"/>
      <c r="I714" s="403"/>
      <c r="J714" s="368"/>
      <c r="K714" s="214">
        <f t="shared" ref="K714:Q714" si="91">K712/$D$712</f>
        <v>0</v>
      </c>
      <c r="L714" s="118">
        <f t="shared" si="91"/>
        <v>0</v>
      </c>
      <c r="M714" s="118">
        <f t="shared" si="91"/>
        <v>0</v>
      </c>
      <c r="N714" s="118">
        <f t="shared" si="91"/>
        <v>0</v>
      </c>
      <c r="O714" s="118">
        <f t="shared" si="91"/>
        <v>0</v>
      </c>
      <c r="P714" s="118">
        <f t="shared" si="91"/>
        <v>0</v>
      </c>
      <c r="Q714" s="51">
        <f t="shared" si="91"/>
        <v>0</v>
      </c>
      <c r="R714" s="533" t="e">
        <f>+R712/D712</f>
        <v>#DIV/0!</v>
      </c>
      <c r="S714" s="125"/>
      <c r="T714" s="125"/>
      <c r="U714" s="125"/>
      <c r="V714" s="125"/>
      <c r="W714" s="329"/>
      <c r="X714" s="125"/>
      <c r="Y714" s="329"/>
      <c r="Z714" s="125"/>
      <c r="AA714" s="329"/>
      <c r="AB714" s="125"/>
      <c r="AC714" s="126"/>
      <c r="AD714" s="125"/>
      <c r="AE714" s="125"/>
      <c r="AF714" s="125"/>
      <c r="AG714" s="125"/>
      <c r="AH714" s="125"/>
      <c r="AI714" s="125"/>
      <c r="AJ714" s="125"/>
    </row>
    <row r="715" spans="1:36" ht="12.75" customHeight="1">
      <c r="A715" s="543"/>
      <c r="B715" s="331"/>
      <c r="C715" s="3" t="s">
        <v>1803</v>
      </c>
      <c r="D715" s="2"/>
      <c r="E715" s="364"/>
      <c r="F715" s="126"/>
      <c r="G715" s="364"/>
      <c r="H715" s="364"/>
      <c r="I715" s="364"/>
      <c r="J715" s="364"/>
      <c r="K715" s="407"/>
      <c r="L715" s="407"/>
      <c r="M715" s="407"/>
      <c r="N715" s="407"/>
      <c r="O715" s="407"/>
      <c r="P715" s="407"/>
      <c r="Q715" s="300"/>
      <c r="R715" s="466"/>
      <c r="S715" s="125"/>
      <c r="T715" s="125"/>
      <c r="U715" s="125"/>
      <c r="V715" s="125"/>
      <c r="W715" s="329"/>
      <c r="X715" s="125"/>
      <c r="Y715" s="329"/>
      <c r="Z715" s="125"/>
      <c r="AA715" s="329"/>
      <c r="AB715" s="125"/>
      <c r="AC715" s="126"/>
      <c r="AD715" s="125"/>
      <c r="AE715" s="125"/>
      <c r="AF715" s="125"/>
      <c r="AG715" s="125"/>
      <c r="AH715" s="125"/>
      <c r="AI715" s="125"/>
      <c r="AJ715" s="125"/>
    </row>
    <row r="716" spans="1:36" ht="12.75" customHeight="1">
      <c r="A716" s="543"/>
      <c r="B716" s="331"/>
      <c r="C716" s="3" t="s">
        <v>1804</v>
      </c>
      <c r="D716" s="2"/>
      <c r="E716" s="407"/>
      <c r="F716" s="300"/>
      <c r="G716" s="407"/>
      <c r="H716" s="407"/>
      <c r="I716" s="407"/>
      <c r="J716" s="407"/>
      <c r="K716" s="407"/>
      <c r="L716" s="407"/>
      <c r="M716" s="407"/>
      <c r="N716" s="407"/>
      <c r="O716" s="407"/>
      <c r="P716" s="407"/>
      <c r="Q716" s="300"/>
      <c r="R716" s="466"/>
      <c r="S716" s="125"/>
      <c r="T716" s="125"/>
      <c r="U716" s="125"/>
      <c r="V716" s="125"/>
      <c r="W716" s="329"/>
      <c r="X716" s="125"/>
      <c r="Y716" s="329"/>
      <c r="Z716" s="125"/>
      <c r="AA716" s="329"/>
      <c r="AB716" s="125"/>
      <c r="AC716" s="126"/>
      <c r="AD716" s="125"/>
      <c r="AE716" s="125"/>
      <c r="AF716" s="125"/>
      <c r="AG716" s="125"/>
      <c r="AH716" s="125"/>
      <c r="AI716" s="125"/>
      <c r="AJ716" s="125"/>
    </row>
    <row r="717" spans="1:36" ht="12.75" customHeight="1">
      <c r="A717" s="544"/>
      <c r="B717" s="350"/>
      <c r="C717" s="359"/>
      <c r="D717" s="356"/>
      <c r="E717" s="344"/>
      <c r="F717" s="171"/>
      <c r="G717" s="344"/>
      <c r="H717" s="344"/>
      <c r="I717" s="344"/>
      <c r="J717" s="344"/>
      <c r="K717" s="344"/>
      <c r="L717" s="344"/>
      <c r="M717" s="344"/>
      <c r="N717" s="344"/>
      <c r="O717" s="344"/>
      <c r="P717" s="344"/>
      <c r="Q717" s="171"/>
      <c r="R717" s="306"/>
      <c r="S717" s="125"/>
      <c r="T717" s="125"/>
      <c r="U717" s="125"/>
      <c r="V717" s="125"/>
      <c r="W717" s="329"/>
      <c r="X717" s="125"/>
      <c r="Y717" s="329"/>
      <c r="Z717" s="125"/>
      <c r="AA717" s="329"/>
      <c r="AB717" s="125"/>
      <c r="AC717" s="126"/>
      <c r="AD717" s="125"/>
      <c r="AE717" s="125"/>
      <c r="AF717" s="125"/>
      <c r="AG717" s="125"/>
      <c r="AH717" s="125"/>
      <c r="AI717" s="125"/>
      <c r="AJ717" s="125"/>
    </row>
    <row r="718" spans="1:36" ht="12.75" customHeight="1">
      <c r="A718" s="543" t="s">
        <v>611</v>
      </c>
      <c r="B718" s="331"/>
      <c r="C718" s="285" t="s">
        <v>1805</v>
      </c>
      <c r="D718" s="353">
        <v>710</v>
      </c>
      <c r="E718" s="334"/>
      <c r="F718" s="125"/>
      <c r="G718" s="168"/>
      <c r="H718" s="168"/>
      <c r="I718" s="168"/>
      <c r="J718" s="169"/>
      <c r="K718" s="169"/>
      <c r="L718" s="364"/>
      <c r="M718" s="364"/>
      <c r="N718" s="364"/>
      <c r="O718" s="364"/>
      <c r="P718" s="364"/>
      <c r="Q718" s="531">
        <f>SUM(E718:P718)</f>
        <v>0</v>
      </c>
      <c r="R718" s="460" t="e">
        <f>AVERAGE(E718:P718)</f>
        <v>#DIV/0!</v>
      </c>
      <c r="S718" s="125"/>
      <c r="T718" s="125"/>
      <c r="U718" s="125"/>
      <c r="V718" s="125"/>
      <c r="W718" s="329"/>
      <c r="X718" s="125"/>
      <c r="Y718" s="329"/>
      <c r="Z718" s="125"/>
      <c r="AA718" s="329"/>
      <c r="AB718" s="125"/>
      <c r="AC718" s="126"/>
      <c r="AD718" s="125"/>
      <c r="AE718" s="125"/>
      <c r="AF718" s="125"/>
      <c r="AG718" s="125"/>
      <c r="AH718" s="125"/>
      <c r="AI718" s="125"/>
      <c r="AJ718" s="125"/>
    </row>
    <row r="719" spans="1:36" ht="12.75" customHeight="1">
      <c r="A719" s="543"/>
      <c r="B719" s="331"/>
      <c r="C719" s="3" t="s">
        <v>1806</v>
      </c>
      <c r="D719" s="2"/>
      <c r="E719" s="334"/>
      <c r="F719" s="125"/>
      <c r="G719" s="168"/>
      <c r="H719" s="168"/>
      <c r="I719" s="168"/>
      <c r="J719" s="169"/>
      <c r="K719" s="550"/>
      <c r="L719" s="340"/>
      <c r="M719" s="340"/>
      <c r="N719" s="340"/>
      <c r="O719" s="340"/>
      <c r="P719" s="340"/>
      <c r="Q719" s="532">
        <f>SUM(E719:P719)</f>
        <v>0</v>
      </c>
      <c r="R719" s="533">
        <f>Q719/6</f>
        <v>0</v>
      </c>
      <c r="S719" s="125"/>
      <c r="T719" s="125"/>
      <c r="U719" s="125"/>
      <c r="V719" s="125"/>
      <c r="W719" s="329"/>
      <c r="X719" s="329" t="s">
        <v>372</v>
      </c>
      <c r="Y719" s="329" t="s">
        <v>372</v>
      </c>
      <c r="Z719" s="329" t="s">
        <v>372</v>
      </c>
      <c r="AA719" s="329" t="s">
        <v>372</v>
      </c>
      <c r="AB719" s="125"/>
      <c r="AC719" s="126"/>
      <c r="AD719" s="125"/>
      <c r="AE719" s="125"/>
      <c r="AF719" s="125"/>
      <c r="AG719" s="125"/>
      <c r="AH719" s="125"/>
      <c r="AI719" s="125"/>
      <c r="AJ719" s="125"/>
    </row>
    <row r="720" spans="1:36" ht="12.75" customHeight="1">
      <c r="A720" s="543"/>
      <c r="B720" s="331"/>
      <c r="C720" s="3" t="s">
        <v>1082</v>
      </c>
      <c r="D720" s="2"/>
      <c r="E720" s="370"/>
      <c r="F720" s="402"/>
      <c r="G720" s="403"/>
      <c r="H720" s="403"/>
      <c r="I720" s="403"/>
      <c r="J720" s="368"/>
      <c r="K720" s="214">
        <f t="shared" ref="K720:Q720" si="92">K718/$D$718</f>
        <v>0</v>
      </c>
      <c r="L720" s="214">
        <f t="shared" si="92"/>
        <v>0</v>
      </c>
      <c r="M720" s="214">
        <f t="shared" si="92"/>
        <v>0</v>
      </c>
      <c r="N720" s="214">
        <f t="shared" si="92"/>
        <v>0</v>
      </c>
      <c r="O720" s="214">
        <f t="shared" si="92"/>
        <v>0</v>
      </c>
      <c r="P720" s="214">
        <f t="shared" si="92"/>
        <v>0</v>
      </c>
      <c r="Q720" s="51">
        <f t="shared" si="92"/>
        <v>0</v>
      </c>
      <c r="R720" s="533" t="e">
        <f>+R718/D718</f>
        <v>#DIV/0!</v>
      </c>
      <c r="S720" s="125"/>
      <c r="T720" s="125"/>
      <c r="U720" s="125"/>
      <c r="V720" s="125"/>
      <c r="W720" s="329"/>
      <c r="X720" s="125"/>
      <c r="Y720" s="329"/>
      <c r="Z720" s="125"/>
      <c r="AA720" s="329"/>
      <c r="AB720" s="125"/>
      <c r="AC720" s="126"/>
      <c r="AD720" s="125"/>
      <c r="AE720" s="125"/>
      <c r="AF720" s="125"/>
      <c r="AG720" s="125"/>
      <c r="AH720" s="125"/>
      <c r="AI720" s="125"/>
      <c r="AJ720" s="125"/>
    </row>
    <row r="721" spans="1:36" ht="12.75" customHeight="1">
      <c r="A721" s="543"/>
      <c r="B721" s="331"/>
      <c r="C721" s="3" t="s">
        <v>1807</v>
      </c>
      <c r="D721" s="2"/>
      <c r="E721" s="339"/>
      <c r="F721" s="243"/>
      <c r="G721" s="339"/>
      <c r="H721" s="339"/>
      <c r="I721" s="339"/>
      <c r="J721" s="339"/>
      <c r="K721" s="340"/>
      <c r="L721" s="340"/>
      <c r="M721" s="340"/>
      <c r="N721" s="340"/>
      <c r="O721" s="340"/>
      <c r="P721" s="340"/>
      <c r="Q721" s="95"/>
      <c r="R721" s="310"/>
      <c r="S721" s="125"/>
      <c r="T721" s="125"/>
      <c r="U721" s="125"/>
      <c r="V721" s="125"/>
      <c r="W721" s="329"/>
      <c r="X721" s="125"/>
      <c r="Y721" s="329"/>
      <c r="Z721" s="125"/>
      <c r="AA721" s="329"/>
      <c r="AB721" s="125"/>
      <c r="AC721" s="126"/>
      <c r="AD721" s="125"/>
      <c r="AE721" s="125"/>
      <c r="AF721" s="125"/>
      <c r="AG721" s="125"/>
      <c r="AH721" s="125"/>
      <c r="AI721" s="125"/>
      <c r="AJ721" s="125"/>
    </row>
    <row r="722" spans="1:36" ht="12.75" customHeight="1">
      <c r="A722" s="543"/>
      <c r="B722" s="331"/>
      <c r="C722" s="3" t="s">
        <v>1808</v>
      </c>
      <c r="D722" s="2"/>
      <c r="E722" s="340"/>
      <c r="F722" s="95"/>
      <c r="G722" s="340"/>
      <c r="H722" s="340"/>
      <c r="I722" s="340"/>
      <c r="J722" s="340"/>
      <c r="K722" s="340"/>
      <c r="L722" s="340"/>
      <c r="M722" s="340"/>
      <c r="N722" s="340"/>
      <c r="O722" s="340"/>
      <c r="P722" s="340"/>
      <c r="Q722" s="95"/>
      <c r="R722" s="310"/>
      <c r="S722" s="125"/>
      <c r="T722" s="125"/>
      <c r="U722" s="125"/>
      <c r="V722" s="125"/>
      <c r="W722" s="329"/>
      <c r="X722" s="125"/>
      <c r="Y722" s="329"/>
      <c r="Z722" s="125"/>
      <c r="AA722" s="329"/>
      <c r="AB722" s="125"/>
      <c r="AC722" s="126"/>
      <c r="AD722" s="125"/>
      <c r="AE722" s="125"/>
      <c r="AF722" s="125"/>
      <c r="AG722" s="125"/>
      <c r="AH722" s="125"/>
      <c r="AI722" s="125"/>
      <c r="AJ722" s="125"/>
    </row>
    <row r="723" spans="1:36" ht="12.75" customHeight="1">
      <c r="A723" s="544"/>
      <c r="B723" s="350"/>
      <c r="C723" s="359"/>
      <c r="D723" s="343"/>
      <c r="E723" s="344"/>
      <c r="F723" s="171"/>
      <c r="G723" s="344"/>
      <c r="H723" s="344"/>
      <c r="I723" s="344"/>
      <c r="J723" s="344"/>
      <c r="K723" s="344"/>
      <c r="L723" s="344"/>
      <c r="M723" s="344"/>
      <c r="N723" s="344"/>
      <c r="O723" s="344"/>
      <c r="P723" s="344"/>
      <c r="Q723" s="171"/>
      <c r="R723" s="306"/>
      <c r="S723" s="125"/>
      <c r="T723" s="125"/>
      <c r="U723" s="125"/>
      <c r="V723" s="125"/>
      <c r="W723" s="329"/>
      <c r="X723" s="125"/>
      <c r="Y723" s="329"/>
      <c r="Z723" s="125"/>
      <c r="AA723" s="329"/>
      <c r="AB723" s="125"/>
      <c r="AC723" s="126"/>
      <c r="AD723" s="125"/>
      <c r="AE723" s="125"/>
      <c r="AF723" s="125"/>
      <c r="AG723" s="125"/>
      <c r="AH723" s="125"/>
      <c r="AI723" s="125"/>
      <c r="AJ723" s="125"/>
    </row>
    <row r="724" spans="1:36" ht="12.75" customHeight="1">
      <c r="A724" s="543" t="s">
        <v>1143</v>
      </c>
      <c r="B724" s="331"/>
      <c r="C724" s="285" t="s">
        <v>1809</v>
      </c>
      <c r="D724" s="353">
        <v>1144</v>
      </c>
      <c r="E724" s="334"/>
      <c r="F724" s="125"/>
      <c r="G724" s="168"/>
      <c r="H724" s="168"/>
      <c r="I724" s="168"/>
      <c r="J724" s="169"/>
      <c r="K724" s="169"/>
      <c r="L724" s="364"/>
      <c r="M724" s="364"/>
      <c r="N724" s="364"/>
      <c r="O724" s="364"/>
      <c r="P724" s="364"/>
      <c r="Q724" s="531">
        <f>SUM(E724:P724)</f>
        <v>0</v>
      </c>
      <c r="R724" s="460" t="e">
        <f>AVERAGE(E724:P724)</f>
        <v>#DIV/0!</v>
      </c>
      <c r="S724" s="125"/>
      <c r="T724" s="125"/>
      <c r="U724" s="125"/>
      <c r="V724" s="125"/>
      <c r="W724" s="329"/>
      <c r="X724" s="125"/>
      <c r="Y724" s="329"/>
      <c r="Z724" s="125"/>
      <c r="AA724" s="329"/>
      <c r="AB724" s="125"/>
      <c r="AC724" s="126"/>
      <c r="AD724" s="125"/>
      <c r="AE724" s="125"/>
      <c r="AF724" s="125"/>
      <c r="AG724" s="125"/>
      <c r="AH724" s="125"/>
      <c r="AI724" s="125"/>
      <c r="AJ724" s="125"/>
    </row>
    <row r="725" spans="1:36" ht="12.75" customHeight="1">
      <c r="A725" s="543"/>
      <c r="B725" s="331"/>
      <c r="C725" s="3" t="s">
        <v>1810</v>
      </c>
      <c r="D725" s="2"/>
      <c r="E725" s="334"/>
      <c r="F725" s="125"/>
      <c r="G725" s="168"/>
      <c r="H725" s="168"/>
      <c r="I725" s="168"/>
      <c r="J725" s="169"/>
      <c r="K725" s="411"/>
      <c r="L725" s="407"/>
      <c r="M725" s="407"/>
      <c r="N725" s="407"/>
      <c r="O725" s="407"/>
      <c r="P725" s="407"/>
      <c r="Q725" s="532">
        <f>SUM(E725:P725)</f>
        <v>0</v>
      </c>
      <c r="R725" s="533">
        <f>Q725/6</f>
        <v>0</v>
      </c>
      <c r="S725" s="125"/>
      <c r="T725" s="125"/>
      <c r="U725" s="125"/>
      <c r="V725" s="125"/>
      <c r="W725" s="329"/>
      <c r="X725" s="329" t="s">
        <v>372</v>
      </c>
      <c r="Y725" s="329" t="s">
        <v>372</v>
      </c>
      <c r="Z725" s="329" t="s">
        <v>372</v>
      </c>
      <c r="AA725" s="329" t="s">
        <v>372</v>
      </c>
      <c r="AB725" s="125"/>
      <c r="AC725" s="126"/>
      <c r="AD725" s="125"/>
      <c r="AE725" s="125"/>
      <c r="AF725" s="125"/>
      <c r="AG725" s="125"/>
      <c r="AH725" s="125"/>
      <c r="AI725" s="125"/>
      <c r="AJ725" s="125"/>
    </row>
    <row r="726" spans="1:36" ht="12.75" customHeight="1">
      <c r="A726" s="543"/>
      <c r="B726" s="331"/>
      <c r="C726" s="3" t="s">
        <v>1047</v>
      </c>
      <c r="D726" s="2"/>
      <c r="E726" s="370"/>
      <c r="F726" s="402"/>
      <c r="G726" s="403"/>
      <c r="H726" s="403"/>
      <c r="I726" s="403"/>
      <c r="J726" s="368"/>
      <c r="K726" s="214">
        <f t="shared" ref="K726:Q726" si="93">K724/$D$724</f>
        <v>0</v>
      </c>
      <c r="L726" s="214">
        <f t="shared" si="93"/>
        <v>0</v>
      </c>
      <c r="M726" s="214">
        <f t="shared" si="93"/>
        <v>0</v>
      </c>
      <c r="N726" s="214">
        <f t="shared" si="93"/>
        <v>0</v>
      </c>
      <c r="O726" s="214">
        <f t="shared" si="93"/>
        <v>0</v>
      </c>
      <c r="P726" s="214">
        <f t="shared" si="93"/>
        <v>0</v>
      </c>
      <c r="Q726" s="51">
        <f t="shared" si="93"/>
        <v>0</v>
      </c>
      <c r="R726" s="533" t="e">
        <f>+R724/D724</f>
        <v>#DIV/0!</v>
      </c>
      <c r="S726" s="125"/>
      <c r="T726" s="125"/>
      <c r="U726" s="125"/>
      <c r="V726" s="125"/>
      <c r="W726" s="329"/>
      <c r="X726" s="125"/>
      <c r="Y726" s="329"/>
      <c r="Z726" s="125"/>
      <c r="AA726" s="329"/>
      <c r="AB726" s="125"/>
      <c r="AC726" s="126"/>
      <c r="AD726" s="125"/>
      <c r="AE726" s="125"/>
      <c r="AF726" s="125"/>
      <c r="AG726" s="125"/>
      <c r="AH726" s="125"/>
      <c r="AI726" s="125"/>
      <c r="AJ726" s="125"/>
    </row>
    <row r="727" spans="1:36" ht="12.75" customHeight="1">
      <c r="A727" s="543"/>
      <c r="B727" s="331"/>
      <c r="C727" s="3" t="s">
        <v>1811</v>
      </c>
      <c r="D727" s="2"/>
      <c r="E727" s="364"/>
      <c r="F727" s="126"/>
      <c r="G727" s="364"/>
      <c r="H727" s="364"/>
      <c r="I727" s="364"/>
      <c r="J727" s="364"/>
      <c r="K727" s="407"/>
      <c r="L727" s="407"/>
      <c r="M727" s="407"/>
      <c r="N727" s="407"/>
      <c r="O727" s="407"/>
      <c r="P727" s="407"/>
      <c r="Q727" s="300"/>
      <c r="R727" s="466"/>
      <c r="S727" s="125"/>
      <c r="T727" s="125"/>
      <c r="U727" s="125"/>
      <c r="V727" s="125"/>
      <c r="W727" s="329"/>
      <c r="X727" s="125"/>
      <c r="Y727" s="329"/>
      <c r="Z727" s="125"/>
      <c r="AA727" s="329"/>
      <c r="AB727" s="125"/>
      <c r="AC727" s="126"/>
      <c r="AD727" s="125"/>
      <c r="AE727" s="125"/>
      <c r="AF727" s="125"/>
      <c r="AG727" s="125"/>
      <c r="AH727" s="125"/>
      <c r="AI727" s="125"/>
      <c r="AJ727" s="125"/>
    </row>
    <row r="728" spans="1:36" ht="12.75" customHeight="1">
      <c r="A728" s="543"/>
      <c r="B728" s="331"/>
      <c r="C728" s="3" t="s">
        <v>1812</v>
      </c>
      <c r="D728" s="2"/>
      <c r="E728" s="407"/>
      <c r="F728" s="300"/>
      <c r="G728" s="407"/>
      <c r="H728" s="407"/>
      <c r="I728" s="407"/>
      <c r="J728" s="407"/>
      <c r="K728" s="407"/>
      <c r="L728" s="407"/>
      <c r="M728" s="407"/>
      <c r="N728" s="407"/>
      <c r="O728" s="407"/>
      <c r="P728" s="407"/>
      <c r="Q728" s="300"/>
      <c r="R728" s="466"/>
      <c r="S728" s="125"/>
      <c r="T728" s="125"/>
      <c r="U728" s="125"/>
      <c r="V728" s="125"/>
      <c r="W728" s="329"/>
      <c r="X728" s="125"/>
      <c r="Y728" s="329"/>
      <c r="Z728" s="125"/>
      <c r="AA728" s="329"/>
      <c r="AB728" s="125"/>
      <c r="AC728" s="126"/>
      <c r="AD728" s="125"/>
      <c r="AE728" s="125"/>
      <c r="AF728" s="125"/>
      <c r="AG728" s="125"/>
      <c r="AH728" s="125"/>
      <c r="AI728" s="125"/>
      <c r="AJ728" s="125"/>
    </row>
    <row r="729" spans="1:36" ht="12.75" customHeight="1">
      <c r="A729" s="543"/>
      <c r="B729" s="331"/>
      <c r="C729" s="3" t="s">
        <v>1813</v>
      </c>
      <c r="D729" s="2"/>
      <c r="E729" s="407"/>
      <c r="F729" s="300"/>
      <c r="G729" s="407"/>
      <c r="H729" s="407"/>
      <c r="I729" s="407"/>
      <c r="J729" s="407"/>
      <c r="K729" s="407"/>
      <c r="L729" s="407"/>
      <c r="M729" s="407"/>
      <c r="N729" s="407"/>
      <c r="O729" s="407"/>
      <c r="P729" s="407"/>
      <c r="Q729" s="300"/>
      <c r="R729" s="466"/>
      <c r="S729" s="125"/>
      <c r="T729" s="125"/>
      <c r="U729" s="125"/>
      <c r="V729" s="125"/>
      <c r="W729" s="329"/>
      <c r="X729" s="125"/>
      <c r="Y729" s="329"/>
      <c r="Z729" s="125"/>
      <c r="AA729" s="329"/>
      <c r="AB729" s="125"/>
      <c r="AC729" s="126"/>
      <c r="AD729" s="125"/>
      <c r="AE729" s="125"/>
      <c r="AF729" s="125"/>
      <c r="AG729" s="125"/>
      <c r="AH729" s="125"/>
      <c r="AI729" s="125"/>
      <c r="AJ729" s="125"/>
    </row>
    <row r="730" spans="1:36" ht="12.75" customHeight="1">
      <c r="A730" s="543"/>
      <c r="B730" s="331"/>
      <c r="C730" s="3" t="s">
        <v>1814</v>
      </c>
      <c r="D730" s="2"/>
      <c r="E730" s="407"/>
      <c r="F730" s="300"/>
      <c r="G730" s="407"/>
      <c r="H730" s="407"/>
      <c r="I730" s="407"/>
      <c r="J730" s="407"/>
      <c r="K730" s="407"/>
      <c r="L730" s="407"/>
      <c r="M730" s="407"/>
      <c r="N730" s="407"/>
      <c r="O730" s="407"/>
      <c r="P730" s="407"/>
      <c r="Q730" s="300"/>
      <c r="R730" s="466"/>
      <c r="S730" s="125"/>
      <c r="T730" s="125"/>
      <c r="U730" s="125"/>
      <c r="V730" s="125"/>
      <c r="W730" s="329"/>
      <c r="X730" s="125"/>
      <c r="Y730" s="329"/>
      <c r="Z730" s="125"/>
      <c r="AA730" s="329"/>
      <c r="AB730" s="125"/>
      <c r="AC730" s="126"/>
      <c r="AD730" s="125"/>
      <c r="AE730" s="125"/>
      <c r="AF730" s="125"/>
      <c r="AG730" s="125"/>
      <c r="AH730" s="125"/>
      <c r="AI730" s="125"/>
      <c r="AJ730" s="125"/>
    </row>
    <row r="731" spans="1:36" ht="12.75" customHeight="1">
      <c r="A731" s="544"/>
      <c r="B731" s="350"/>
      <c r="C731" s="359"/>
      <c r="D731" s="343"/>
      <c r="E731" s="344"/>
      <c r="F731" s="171"/>
      <c r="G731" s="344"/>
      <c r="H731" s="344"/>
      <c r="I731" s="344"/>
      <c r="J731" s="344"/>
      <c r="K731" s="344"/>
      <c r="L731" s="344"/>
      <c r="M731" s="344"/>
      <c r="N731" s="344"/>
      <c r="O731" s="344"/>
      <c r="P731" s="344"/>
      <c r="Q731" s="171"/>
      <c r="R731" s="306"/>
      <c r="S731" s="125"/>
      <c r="T731" s="125"/>
      <c r="U731" s="125"/>
      <c r="V731" s="125"/>
      <c r="W731" s="329"/>
      <c r="X731" s="125"/>
      <c r="Y731" s="329"/>
      <c r="Z731" s="125"/>
      <c r="AA731" s="329"/>
      <c r="AB731" s="125"/>
      <c r="AC731" s="126"/>
      <c r="AD731" s="125"/>
      <c r="AE731" s="125"/>
      <c r="AF731" s="125"/>
      <c r="AG731" s="125"/>
      <c r="AH731" s="125"/>
      <c r="AI731" s="125"/>
      <c r="AJ731" s="125"/>
    </row>
    <row r="732" spans="1:36" ht="12.75" customHeight="1">
      <c r="A732" s="543" t="s">
        <v>628</v>
      </c>
      <c r="B732" s="331"/>
      <c r="C732" s="408" t="s">
        <v>1815</v>
      </c>
      <c r="D732" s="358">
        <v>2985</v>
      </c>
      <c r="E732" s="334"/>
      <c r="F732" s="125"/>
      <c r="G732" s="168"/>
      <c r="H732" s="168"/>
      <c r="I732" s="168"/>
      <c r="J732" s="168"/>
      <c r="K732" s="168"/>
      <c r="L732" s="169"/>
      <c r="M732" s="169"/>
      <c r="N732" s="364"/>
      <c r="O732" s="364"/>
      <c r="P732" s="364"/>
      <c r="Q732" s="531">
        <f>SUM(E732:P732)</f>
        <v>0</v>
      </c>
      <c r="R732" s="460" t="e">
        <f>AVERAGE(E732:P732)</f>
        <v>#DIV/0!</v>
      </c>
      <c r="S732" s="125"/>
      <c r="T732" s="125"/>
      <c r="U732" s="125"/>
      <c r="V732" s="125"/>
      <c r="W732" s="329"/>
      <c r="X732" s="125"/>
      <c r="Y732" s="329"/>
      <c r="Z732" s="125"/>
      <c r="AA732" s="329"/>
      <c r="AB732" s="125"/>
      <c r="AC732" s="126"/>
      <c r="AD732" s="125"/>
      <c r="AE732" s="125"/>
      <c r="AF732" s="125"/>
      <c r="AG732" s="125"/>
      <c r="AH732" s="125"/>
      <c r="AI732" s="125"/>
      <c r="AJ732" s="125"/>
    </row>
    <row r="733" spans="1:36" ht="12.75" customHeight="1">
      <c r="A733" s="543"/>
      <c r="B733" s="331"/>
      <c r="C733" s="3" t="s">
        <v>1816</v>
      </c>
      <c r="D733" s="2"/>
      <c r="E733" s="334"/>
      <c r="F733" s="125"/>
      <c r="G733" s="168"/>
      <c r="H733" s="168"/>
      <c r="I733" s="168"/>
      <c r="J733" s="168"/>
      <c r="K733" s="168"/>
      <c r="L733" s="169"/>
      <c r="M733" s="411"/>
      <c r="N733" s="407"/>
      <c r="O733" s="407"/>
      <c r="P733" s="407"/>
      <c r="Q733" s="532">
        <f>SUM(E733:P733)</f>
        <v>0</v>
      </c>
      <c r="R733" s="533">
        <f>Q733/4</f>
        <v>0</v>
      </c>
      <c r="S733" s="125"/>
      <c r="T733" s="125"/>
      <c r="U733" s="125"/>
      <c r="V733" s="125"/>
      <c r="W733" s="329"/>
      <c r="X733" s="125"/>
      <c r="Y733" s="329"/>
      <c r="Z733" s="329" t="s">
        <v>372</v>
      </c>
      <c r="AA733" s="329" t="s">
        <v>372</v>
      </c>
      <c r="AB733" s="125"/>
      <c r="AC733" s="126"/>
      <c r="AD733" s="125"/>
      <c r="AE733" s="125"/>
      <c r="AF733" s="125"/>
      <c r="AG733" s="125"/>
      <c r="AH733" s="125"/>
      <c r="AI733" s="125"/>
      <c r="AJ733" s="125"/>
    </row>
    <row r="734" spans="1:36" ht="12.75" customHeight="1">
      <c r="A734" s="543"/>
      <c r="B734" s="331"/>
      <c r="C734" s="3" t="s">
        <v>1411</v>
      </c>
      <c r="D734" s="2"/>
      <c r="E734" s="370"/>
      <c r="F734" s="402"/>
      <c r="G734" s="403"/>
      <c r="H734" s="403"/>
      <c r="I734" s="403"/>
      <c r="J734" s="403"/>
      <c r="K734" s="403"/>
      <c r="L734" s="368"/>
      <c r="M734" s="214">
        <f>M732/$D$732</f>
        <v>0</v>
      </c>
      <c r="N734" s="214">
        <f>N732/$D$732</f>
        <v>0</v>
      </c>
      <c r="O734" s="214">
        <f>O732/$D$732</f>
        <v>0</v>
      </c>
      <c r="P734" s="214">
        <f>P732/$D$732</f>
        <v>0</v>
      </c>
      <c r="Q734" s="51">
        <f>Q732/$D$732</f>
        <v>0</v>
      </c>
      <c r="R734" s="533" t="e">
        <f>+R732/D732</f>
        <v>#DIV/0!</v>
      </c>
      <c r="S734" s="125"/>
      <c r="T734" s="125"/>
      <c r="U734" s="125"/>
      <c r="V734" s="125"/>
      <c r="W734" s="329"/>
      <c r="X734" s="125"/>
      <c r="Y734" s="329"/>
      <c r="Z734" s="125"/>
      <c r="AA734" s="329"/>
      <c r="AB734" s="125"/>
      <c r="AC734" s="126"/>
      <c r="AD734" s="125"/>
      <c r="AE734" s="125"/>
      <c r="AF734" s="125"/>
      <c r="AG734" s="125"/>
      <c r="AH734" s="125"/>
      <c r="AI734" s="125"/>
      <c r="AJ734" s="125"/>
    </row>
    <row r="735" spans="1:36" ht="12.75" customHeight="1">
      <c r="A735" s="543"/>
      <c r="B735" s="331"/>
      <c r="C735" s="3" t="s">
        <v>1817</v>
      </c>
      <c r="D735" s="2"/>
      <c r="E735" s="364"/>
      <c r="F735" s="126"/>
      <c r="G735" s="364"/>
      <c r="H735" s="364"/>
      <c r="I735" s="364"/>
      <c r="J735" s="364"/>
      <c r="K735" s="364"/>
      <c r="L735" s="364"/>
      <c r="M735" s="407"/>
      <c r="N735" s="407"/>
      <c r="O735" s="407"/>
      <c r="P735" s="407"/>
      <c r="Q735" s="300"/>
      <c r="R735" s="466"/>
      <c r="S735" s="125"/>
      <c r="T735" s="125"/>
      <c r="U735" s="125"/>
      <c r="V735" s="125"/>
      <c r="W735" s="329"/>
      <c r="X735" s="125"/>
      <c r="Y735" s="329"/>
      <c r="Z735" s="125"/>
      <c r="AA735" s="329"/>
      <c r="AB735" s="125"/>
      <c r="AC735" s="126"/>
      <c r="AD735" s="125"/>
      <c r="AE735" s="125"/>
      <c r="AF735" s="125"/>
      <c r="AG735" s="125"/>
      <c r="AH735" s="125"/>
      <c r="AI735" s="125"/>
      <c r="AJ735" s="125"/>
    </row>
    <row r="736" spans="1:36" ht="12.75" customHeight="1">
      <c r="A736" s="543"/>
      <c r="B736" s="331"/>
      <c r="C736" s="3" t="s">
        <v>1818</v>
      </c>
      <c r="D736" s="2"/>
      <c r="E736" s="407"/>
      <c r="F736" s="300"/>
      <c r="G736" s="407"/>
      <c r="H736" s="407"/>
      <c r="I736" s="407"/>
      <c r="J736" s="407"/>
      <c r="K736" s="407"/>
      <c r="L736" s="407"/>
      <c r="M736" s="407"/>
      <c r="N736" s="407"/>
      <c r="O736" s="407"/>
      <c r="P736" s="407"/>
      <c r="Q736" s="300"/>
      <c r="R736" s="466"/>
      <c r="S736" s="125"/>
      <c r="T736" s="125"/>
      <c r="U736" s="125"/>
      <c r="V736" s="125"/>
      <c r="W736" s="329"/>
      <c r="X736" s="125"/>
      <c r="Y736" s="329"/>
      <c r="Z736" s="125"/>
      <c r="AA736" s="329"/>
      <c r="AB736" s="125"/>
      <c r="AC736" s="126"/>
      <c r="AD736" s="125"/>
      <c r="AE736" s="125"/>
      <c r="AF736" s="125"/>
      <c r="AG736" s="125"/>
      <c r="AH736" s="125"/>
      <c r="AI736" s="125"/>
      <c r="AJ736" s="125"/>
    </row>
    <row r="737" spans="1:36" ht="12.75" customHeight="1">
      <c r="A737" s="544"/>
      <c r="B737" s="350"/>
      <c r="C737" s="359"/>
      <c r="D737" s="343"/>
      <c r="E737" s="344"/>
      <c r="F737" s="171"/>
      <c r="G737" s="344"/>
      <c r="H737" s="344"/>
      <c r="I737" s="344"/>
      <c r="J737" s="344"/>
      <c r="K737" s="344"/>
      <c r="L737" s="344"/>
      <c r="M737" s="344"/>
      <c r="N737" s="344"/>
      <c r="O737" s="344"/>
      <c r="P737" s="344"/>
      <c r="Q737" s="171"/>
      <c r="R737" s="306"/>
      <c r="S737" s="125"/>
      <c r="T737" s="125"/>
      <c r="U737" s="125"/>
      <c r="V737" s="125"/>
      <c r="W737" s="329"/>
      <c r="X737" s="125"/>
      <c r="Y737" s="329"/>
      <c r="Z737" s="125"/>
      <c r="AA737" s="329"/>
      <c r="AB737" s="125"/>
      <c r="AC737" s="126"/>
      <c r="AD737" s="125"/>
      <c r="AE737" s="125"/>
      <c r="AF737" s="125"/>
      <c r="AG737" s="125"/>
      <c r="AH737" s="125"/>
      <c r="AI737" s="125"/>
      <c r="AJ737" s="125"/>
    </row>
    <row r="738" spans="1:36" ht="12.75" customHeight="1">
      <c r="A738" s="543" t="s">
        <v>1819</v>
      </c>
      <c r="B738" s="331"/>
      <c r="C738" s="285" t="s">
        <v>1820</v>
      </c>
      <c r="D738" s="353">
        <v>1076</v>
      </c>
      <c r="E738" s="334"/>
      <c r="F738" s="125"/>
      <c r="G738" s="168"/>
      <c r="H738" s="168"/>
      <c r="I738" s="168"/>
      <c r="J738" s="168"/>
      <c r="K738" s="169"/>
      <c r="L738" s="169"/>
      <c r="M738" s="364"/>
      <c r="N738" s="364"/>
      <c r="O738" s="364"/>
      <c r="P738" s="364"/>
      <c r="Q738" s="531">
        <f>SUM(E738:P738)</f>
        <v>0</v>
      </c>
      <c r="R738" s="460" t="e">
        <f>AVERAGE(E738:P738)</f>
        <v>#DIV/0!</v>
      </c>
      <c r="S738" s="125"/>
      <c r="T738" s="125"/>
      <c r="U738" s="125"/>
      <c r="V738" s="125"/>
      <c r="W738" s="329"/>
      <c r="X738" s="125"/>
      <c r="Y738" s="329"/>
      <c r="Z738" s="125"/>
      <c r="AA738" s="329"/>
      <c r="AB738" s="125"/>
      <c r="AC738" s="126"/>
      <c r="AD738" s="125"/>
      <c r="AE738" s="125"/>
      <c r="AF738" s="125"/>
      <c r="AG738" s="125"/>
      <c r="AH738" s="125"/>
      <c r="AI738" s="125"/>
      <c r="AJ738" s="125"/>
    </row>
    <row r="739" spans="1:36" ht="12.75" customHeight="1">
      <c r="A739" s="543"/>
      <c r="B739" s="331"/>
      <c r="C739" s="3" t="s">
        <v>1821</v>
      </c>
      <c r="D739" s="2"/>
      <c r="E739" s="334"/>
      <c r="F739" s="125"/>
      <c r="G739" s="168"/>
      <c r="H739" s="168"/>
      <c r="I739" s="168"/>
      <c r="J739" s="168"/>
      <c r="K739" s="169"/>
      <c r="L739" s="411"/>
      <c r="M739" s="407"/>
      <c r="N739" s="407"/>
      <c r="O739" s="407"/>
      <c r="P739" s="407"/>
      <c r="Q739" s="532">
        <f>SUM(E739:P739)</f>
        <v>0</v>
      </c>
      <c r="R739" s="533">
        <f>Q739/5</f>
        <v>0</v>
      </c>
      <c r="S739" s="125"/>
      <c r="T739" s="125"/>
      <c r="U739" s="125"/>
      <c r="V739" s="125"/>
      <c r="W739" s="329"/>
      <c r="X739" s="125"/>
      <c r="Y739" s="329"/>
      <c r="Z739" s="329" t="s">
        <v>372</v>
      </c>
      <c r="AA739" s="329" t="s">
        <v>372</v>
      </c>
      <c r="AB739" s="125"/>
      <c r="AC739" s="126"/>
      <c r="AD739" s="125"/>
      <c r="AE739" s="125"/>
      <c r="AF739" s="125"/>
      <c r="AG739" s="125"/>
      <c r="AH739" s="125"/>
      <c r="AI739" s="125"/>
      <c r="AJ739" s="125"/>
    </row>
    <row r="740" spans="1:36" ht="12.75" customHeight="1">
      <c r="A740" s="543"/>
      <c r="B740" s="331"/>
      <c r="C740" s="3" t="s">
        <v>1255</v>
      </c>
      <c r="D740" s="2"/>
      <c r="E740" s="370"/>
      <c r="F740" s="402"/>
      <c r="G740" s="403"/>
      <c r="H740" s="403"/>
      <c r="I740" s="403"/>
      <c r="J740" s="403"/>
      <c r="K740" s="368"/>
      <c r="L740" s="214">
        <f t="shared" ref="L740:Q740" si="94">L738/$D$738</f>
        <v>0</v>
      </c>
      <c r="M740" s="214">
        <f t="shared" si="94"/>
        <v>0</v>
      </c>
      <c r="N740" s="214">
        <f t="shared" si="94"/>
        <v>0</v>
      </c>
      <c r="O740" s="214">
        <f t="shared" si="94"/>
        <v>0</v>
      </c>
      <c r="P740" s="214">
        <f t="shared" si="94"/>
        <v>0</v>
      </c>
      <c r="Q740" s="51">
        <f t="shared" si="94"/>
        <v>0</v>
      </c>
      <c r="R740" s="533" t="e">
        <f>+R738/D738</f>
        <v>#DIV/0!</v>
      </c>
      <c r="S740" s="125"/>
      <c r="T740" s="125"/>
      <c r="U740" s="125"/>
      <c r="V740" s="125"/>
      <c r="W740" s="329"/>
      <c r="X740" s="125"/>
      <c r="Y740" s="329"/>
      <c r="Z740" s="125"/>
      <c r="AA740" s="329"/>
      <c r="AB740" s="125"/>
      <c r="AC740" s="126"/>
      <c r="AD740" s="125"/>
      <c r="AE740" s="125"/>
      <c r="AF740" s="125"/>
      <c r="AG740" s="125"/>
      <c r="AH740" s="125"/>
      <c r="AI740" s="125"/>
      <c r="AJ740" s="125"/>
    </row>
    <row r="741" spans="1:36" ht="12.75" customHeight="1">
      <c r="A741" s="543"/>
      <c r="B741" s="331"/>
      <c r="C741" s="3" t="s">
        <v>1822</v>
      </c>
      <c r="D741" s="2"/>
      <c r="E741" s="364"/>
      <c r="F741" s="126"/>
      <c r="G741" s="364"/>
      <c r="H741" s="364"/>
      <c r="I741" s="364"/>
      <c r="J741" s="364"/>
      <c r="K741" s="364"/>
      <c r="L741" s="407"/>
      <c r="M741" s="407"/>
      <c r="N741" s="407"/>
      <c r="O741" s="407"/>
      <c r="P741" s="407"/>
      <c r="Q741" s="300"/>
      <c r="R741" s="466"/>
      <c r="S741" s="125"/>
      <c r="T741" s="125"/>
      <c r="U741" s="125"/>
      <c r="V741" s="125"/>
      <c r="W741" s="329"/>
      <c r="X741" s="125"/>
      <c r="Y741" s="329"/>
      <c r="Z741" s="125"/>
      <c r="AA741" s="329"/>
      <c r="AB741" s="125"/>
      <c r="AC741" s="126"/>
      <c r="AD741" s="125"/>
      <c r="AE741" s="125"/>
      <c r="AF741" s="125"/>
      <c r="AG741" s="125"/>
      <c r="AH741" s="125"/>
      <c r="AI741" s="125"/>
      <c r="AJ741" s="125"/>
    </row>
    <row r="742" spans="1:36" ht="12.75" customHeight="1">
      <c r="A742" s="543"/>
      <c r="B742" s="331"/>
      <c r="C742" s="3" t="s">
        <v>1823</v>
      </c>
      <c r="D742" s="2"/>
      <c r="E742" s="407"/>
      <c r="F742" s="300"/>
      <c r="G742" s="407"/>
      <c r="H742" s="407"/>
      <c r="I742" s="407"/>
      <c r="J742" s="407"/>
      <c r="K742" s="407"/>
      <c r="L742" s="407"/>
      <c r="M742" s="407"/>
      <c r="N742" s="407"/>
      <c r="O742" s="407"/>
      <c r="P742" s="407"/>
      <c r="Q742" s="300"/>
      <c r="R742" s="466"/>
      <c r="S742" s="125"/>
      <c r="T742" s="125"/>
      <c r="U742" s="125"/>
      <c r="V742" s="125"/>
      <c r="W742" s="329"/>
      <c r="X742" s="125"/>
      <c r="Y742" s="329"/>
      <c r="Z742" s="125"/>
      <c r="AA742" s="329"/>
      <c r="AB742" s="125"/>
      <c r="AC742" s="126"/>
      <c r="AD742" s="125"/>
      <c r="AE742" s="125"/>
      <c r="AF742" s="125"/>
      <c r="AG742" s="125"/>
      <c r="AH742" s="125"/>
      <c r="AI742" s="125"/>
      <c r="AJ742" s="125"/>
    </row>
    <row r="743" spans="1:36" ht="12.75" customHeight="1">
      <c r="A743" s="544"/>
      <c r="B743" s="350"/>
      <c r="C743" s="359"/>
      <c r="D743" s="343"/>
      <c r="E743" s="344"/>
      <c r="F743" s="171"/>
      <c r="G743" s="344"/>
      <c r="H743" s="344"/>
      <c r="I743" s="344"/>
      <c r="J743" s="344"/>
      <c r="K743" s="344"/>
      <c r="L743" s="344"/>
      <c r="M743" s="344"/>
      <c r="N743" s="344"/>
      <c r="O743" s="344"/>
      <c r="P743" s="344"/>
      <c r="Q743" s="171"/>
      <c r="R743" s="306"/>
      <c r="S743" s="125"/>
      <c r="T743" s="125"/>
      <c r="U743" s="125"/>
      <c r="V743" s="125"/>
      <c r="W743" s="329"/>
      <c r="X743" s="125"/>
      <c r="Y743" s="329"/>
      <c r="Z743" s="125"/>
      <c r="AA743" s="329"/>
      <c r="AB743" s="125"/>
      <c r="AC743" s="126"/>
      <c r="AD743" s="125"/>
      <c r="AE743" s="125"/>
      <c r="AF743" s="125"/>
      <c r="AG743" s="125"/>
      <c r="AH743" s="125"/>
      <c r="AI743" s="125"/>
      <c r="AJ743" s="125"/>
    </row>
    <row r="744" spans="1:36" ht="12.75" customHeight="1">
      <c r="A744" s="543" t="s">
        <v>1824</v>
      </c>
      <c r="B744" s="331"/>
      <c r="C744" s="285" t="s">
        <v>1825</v>
      </c>
      <c r="D744" s="361">
        <v>1839</v>
      </c>
      <c r="E744" s="334"/>
      <c r="F744" s="125"/>
      <c r="G744" s="168"/>
      <c r="H744" s="168"/>
      <c r="I744" s="168"/>
      <c r="J744" s="168"/>
      <c r="K744" s="168"/>
      <c r="L744" s="168"/>
      <c r="M744" s="168"/>
      <c r="N744" s="169"/>
      <c r="O744" s="169"/>
      <c r="P744" s="364"/>
      <c r="Q744" s="531">
        <f>SUM(E744:P744)</f>
        <v>0</v>
      </c>
      <c r="R744" s="460" t="e">
        <f>AVERAGE(E744:P744)</f>
        <v>#DIV/0!</v>
      </c>
      <c r="S744" s="125"/>
      <c r="T744" s="125"/>
      <c r="U744" s="125"/>
      <c r="V744" s="125"/>
      <c r="W744" s="329"/>
      <c r="X744" s="125"/>
      <c r="Y744" s="329"/>
      <c r="Z744" s="125"/>
      <c r="AA744" s="329"/>
      <c r="AB744" s="125"/>
      <c r="AC744" s="126"/>
      <c r="AD744" s="125"/>
      <c r="AE744" s="125"/>
      <c r="AF744" s="125"/>
      <c r="AG744" s="125"/>
      <c r="AH744" s="125"/>
      <c r="AI744" s="125"/>
      <c r="AJ744" s="125"/>
    </row>
    <row r="745" spans="1:36" ht="12.75" customHeight="1">
      <c r="A745" s="543"/>
      <c r="B745" s="331"/>
      <c r="C745" s="3" t="s">
        <v>1826</v>
      </c>
      <c r="D745" s="2"/>
      <c r="E745" s="334"/>
      <c r="F745" s="125"/>
      <c r="G745" s="168"/>
      <c r="H745" s="168"/>
      <c r="I745" s="168"/>
      <c r="J745" s="168"/>
      <c r="K745" s="168"/>
      <c r="L745" s="168"/>
      <c r="M745" s="168"/>
      <c r="N745" s="169"/>
      <c r="O745" s="411"/>
      <c r="P745" s="407"/>
      <c r="Q745" s="532">
        <f>SUM(E745:P745)</f>
        <v>0</v>
      </c>
      <c r="R745" s="533">
        <f>Q745/2</f>
        <v>0</v>
      </c>
      <c r="S745" s="125"/>
      <c r="T745" s="125"/>
      <c r="U745" s="125"/>
      <c r="V745" s="125"/>
      <c r="W745" s="329"/>
      <c r="X745" s="125"/>
      <c r="Y745" s="329"/>
      <c r="Z745" s="125"/>
      <c r="AA745" s="329"/>
      <c r="AB745" s="125"/>
      <c r="AC745" s="126"/>
      <c r="AD745" s="125"/>
      <c r="AE745" s="125"/>
      <c r="AF745" s="125"/>
      <c r="AG745" s="125"/>
      <c r="AH745" s="125"/>
      <c r="AI745" s="125"/>
      <c r="AJ745" s="125"/>
    </row>
    <row r="746" spans="1:36" ht="12.75" customHeight="1">
      <c r="A746" s="543"/>
      <c r="B746" s="331"/>
      <c r="C746" s="3" t="s">
        <v>720</v>
      </c>
      <c r="D746" s="2"/>
      <c r="E746" s="370"/>
      <c r="F746" s="402"/>
      <c r="G746" s="403"/>
      <c r="H746" s="403"/>
      <c r="I746" s="403"/>
      <c r="J746" s="403"/>
      <c r="K746" s="403"/>
      <c r="L746" s="403"/>
      <c r="M746" s="403"/>
      <c r="N746" s="368"/>
      <c r="O746" s="214">
        <f>O744/$D$744</f>
        <v>0</v>
      </c>
      <c r="P746" s="214">
        <f>P744/$D$744</f>
        <v>0</v>
      </c>
      <c r="Q746" s="51">
        <f>Q744/$D$744</f>
        <v>0</v>
      </c>
      <c r="R746" s="533" t="e">
        <f>+R744/D744</f>
        <v>#DIV/0!</v>
      </c>
      <c r="S746" s="125"/>
      <c r="T746" s="125"/>
      <c r="U746" s="125"/>
      <c r="V746" s="125"/>
      <c r="W746" s="329"/>
      <c r="X746" s="125"/>
      <c r="Y746" s="329"/>
      <c r="Z746" s="125"/>
      <c r="AA746" s="329"/>
      <c r="AB746" s="125"/>
      <c r="AC746" s="126"/>
      <c r="AD746" s="125"/>
      <c r="AE746" s="125"/>
      <c r="AF746" s="125"/>
      <c r="AG746" s="125"/>
      <c r="AH746" s="125"/>
      <c r="AI746" s="125"/>
      <c r="AJ746" s="125"/>
    </row>
    <row r="747" spans="1:36" ht="12.75" customHeight="1">
      <c r="A747" s="543"/>
      <c r="B747" s="331"/>
      <c r="C747" s="3" t="s">
        <v>1827</v>
      </c>
      <c r="D747" s="2"/>
      <c r="E747" s="364"/>
      <c r="F747" s="126"/>
      <c r="G747" s="364"/>
      <c r="H747" s="364"/>
      <c r="I747" s="364"/>
      <c r="J747" s="364"/>
      <c r="K747" s="364"/>
      <c r="L747" s="364"/>
      <c r="M747" s="364"/>
      <c r="N747" s="364"/>
      <c r="O747" s="407"/>
      <c r="P747" s="407"/>
      <c r="Q747" s="300"/>
      <c r="R747" s="466"/>
      <c r="S747" s="125"/>
      <c r="T747" s="125"/>
      <c r="U747" s="125"/>
      <c r="V747" s="125"/>
      <c r="W747" s="329"/>
      <c r="X747" s="125"/>
      <c r="Y747" s="329"/>
      <c r="Z747" s="125"/>
      <c r="AA747" s="329"/>
      <c r="AB747" s="125"/>
      <c r="AC747" s="126"/>
      <c r="AD747" s="125"/>
      <c r="AE747" s="125"/>
      <c r="AF747" s="125"/>
      <c r="AG747" s="125"/>
      <c r="AH747" s="125"/>
      <c r="AI747" s="125"/>
      <c r="AJ747" s="125"/>
    </row>
    <row r="748" spans="1:36" ht="12.75" customHeight="1">
      <c r="A748" s="543"/>
      <c r="B748" s="331"/>
      <c r="C748" s="3" t="s">
        <v>1828</v>
      </c>
      <c r="D748" s="2"/>
      <c r="E748" s="407"/>
      <c r="F748" s="300"/>
      <c r="G748" s="407"/>
      <c r="H748" s="407"/>
      <c r="I748" s="407"/>
      <c r="J748" s="407"/>
      <c r="K748" s="407"/>
      <c r="L748" s="407"/>
      <c r="M748" s="407"/>
      <c r="N748" s="407"/>
      <c r="O748" s="407"/>
      <c r="P748" s="407"/>
      <c r="Q748" s="300"/>
      <c r="R748" s="466"/>
      <c r="S748" s="125"/>
      <c r="T748" s="125"/>
      <c r="U748" s="125"/>
      <c r="V748" s="125"/>
      <c r="W748" s="329"/>
      <c r="X748" s="125"/>
      <c r="Y748" s="329"/>
      <c r="Z748" s="125"/>
      <c r="AA748" s="329"/>
      <c r="AB748" s="125"/>
      <c r="AC748" s="126"/>
      <c r="AD748" s="125"/>
      <c r="AE748" s="125"/>
      <c r="AF748" s="125"/>
      <c r="AG748" s="125"/>
      <c r="AH748" s="125"/>
      <c r="AI748" s="125"/>
      <c r="AJ748" s="125"/>
    </row>
    <row r="749" spans="1:36" ht="12.75" customHeight="1">
      <c r="A749" s="544"/>
      <c r="B749" s="350"/>
      <c r="C749" s="359"/>
      <c r="D749" s="356"/>
      <c r="E749" s="344"/>
      <c r="F749" s="171"/>
      <c r="G749" s="344"/>
      <c r="H749" s="344"/>
      <c r="I749" s="344"/>
      <c r="J749" s="344"/>
      <c r="K749" s="344"/>
      <c r="L749" s="344"/>
      <c r="M749" s="344"/>
      <c r="N749" s="344"/>
      <c r="O749" s="344"/>
      <c r="P749" s="344"/>
      <c r="Q749" s="171"/>
      <c r="R749" s="306"/>
      <c r="S749" s="125"/>
      <c r="T749" s="125"/>
      <c r="U749" s="125"/>
      <c r="V749" s="125"/>
      <c r="W749" s="329"/>
      <c r="X749" s="125"/>
      <c r="Y749" s="329"/>
      <c r="Z749" s="125"/>
      <c r="AA749" s="329"/>
      <c r="AB749" s="125"/>
      <c r="AC749" s="126"/>
      <c r="AD749" s="125"/>
      <c r="AE749" s="125"/>
      <c r="AF749" s="125"/>
      <c r="AG749" s="125"/>
      <c r="AH749" s="125"/>
      <c r="AI749" s="125"/>
      <c r="AJ749" s="125"/>
    </row>
    <row r="750" spans="1:36" ht="12.75" customHeight="1">
      <c r="A750" s="3"/>
      <c r="B750" s="2"/>
      <c r="C750" s="3"/>
      <c r="D750" s="2"/>
      <c r="E750" s="168"/>
      <c r="F750" s="125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25"/>
      <c r="R750" s="309"/>
      <c r="S750" s="125"/>
      <c r="T750" s="125"/>
      <c r="U750" s="125"/>
      <c r="V750" s="125"/>
      <c r="W750" s="329"/>
      <c r="X750" s="125"/>
      <c r="Y750" s="329"/>
      <c r="Z750" s="125"/>
      <c r="AA750" s="329"/>
      <c r="AB750" s="125"/>
      <c r="AC750" s="126"/>
      <c r="AD750" s="125"/>
      <c r="AE750" s="125"/>
      <c r="AF750" s="125"/>
      <c r="AG750" s="125"/>
      <c r="AH750" s="125"/>
      <c r="AI750" s="125"/>
      <c r="AJ750" s="125"/>
    </row>
    <row r="751" spans="1:36" ht="12.75" customHeight="1">
      <c r="A751" s="3"/>
      <c r="B751" s="2"/>
      <c r="C751" s="549"/>
      <c r="D751" s="2"/>
      <c r="E751" s="168"/>
      <c r="F751" s="125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25"/>
      <c r="R751" s="309" t="s">
        <v>1829</v>
      </c>
      <c r="S751" s="125"/>
      <c r="T751" s="125"/>
      <c r="U751" s="125"/>
      <c r="V751" s="551">
        <f t="shared" ref="V751:AA751" si="95">SUM(V10:V749)</f>
        <v>28914.16</v>
      </c>
      <c r="W751" s="551">
        <f t="shared" si="95"/>
        <v>29867.13</v>
      </c>
      <c r="X751" s="551">
        <f t="shared" si="95"/>
        <v>56799.34</v>
      </c>
      <c r="Y751" s="551">
        <f t="shared" si="95"/>
        <v>56085.15</v>
      </c>
      <c r="Z751" s="551">
        <f t="shared" si="95"/>
        <v>60204.56</v>
      </c>
      <c r="AA751" s="551">
        <f t="shared" si="95"/>
        <v>81722.95</v>
      </c>
      <c r="AB751" s="125"/>
      <c r="AC751" s="126"/>
      <c r="AD751" s="125"/>
      <c r="AE751" s="125"/>
      <c r="AF751" s="125"/>
      <c r="AG751" s="125"/>
      <c r="AH751" s="125"/>
      <c r="AI751" s="125"/>
      <c r="AJ751" s="125"/>
    </row>
    <row r="752" spans="1:36" ht="12.75" customHeight="1">
      <c r="A752" s="3"/>
      <c r="B752" s="2"/>
      <c r="C752" s="3"/>
      <c r="D752" s="2"/>
      <c r="E752" s="168"/>
      <c r="F752" s="125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25"/>
      <c r="R752" s="309"/>
      <c r="S752" s="125"/>
      <c r="T752" s="125"/>
      <c r="U752" s="125"/>
      <c r="V752" s="125"/>
      <c r="W752" s="329"/>
      <c r="X752" s="125"/>
      <c r="Y752" s="329"/>
      <c r="Z752" s="125"/>
      <c r="AA752" s="329"/>
      <c r="AB752" s="125"/>
      <c r="AC752" s="126"/>
      <c r="AD752" s="125"/>
      <c r="AE752" s="125"/>
      <c r="AF752" s="125"/>
      <c r="AG752" s="125"/>
      <c r="AH752" s="125"/>
      <c r="AI752" s="125"/>
      <c r="AJ752" s="125"/>
    </row>
    <row r="753" spans="1:36" ht="12.75" customHeight="1">
      <c r="A753" s="425" t="s">
        <v>1588</v>
      </c>
      <c r="B753" s="161"/>
      <c r="C753" s="426"/>
      <c r="D753" s="161"/>
      <c r="E753" s="168"/>
      <c r="F753" s="125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25"/>
      <c r="R753" s="309"/>
      <c r="S753" s="426"/>
      <c r="T753" s="426"/>
      <c r="U753" s="426"/>
      <c r="V753" s="426"/>
      <c r="W753" s="552"/>
      <c r="X753" s="426"/>
      <c r="Y753" s="552"/>
      <c r="Z753" s="426"/>
      <c r="AA753" s="552"/>
      <c r="AB753" s="426"/>
      <c r="AC753" s="553"/>
      <c r="AD753" s="426"/>
      <c r="AE753" s="426"/>
      <c r="AF753" s="426"/>
      <c r="AG753" s="426"/>
      <c r="AH753" s="426"/>
      <c r="AI753" s="426"/>
      <c r="AJ753" s="426"/>
    </row>
    <row r="754" spans="1:36" ht="12.75" customHeight="1">
      <c r="A754" s="426"/>
      <c r="B754" s="161"/>
      <c r="C754" s="426"/>
      <c r="D754" s="161"/>
      <c r="E754" s="168"/>
      <c r="F754" s="125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25"/>
      <c r="R754" s="309"/>
      <c r="S754" s="426"/>
      <c r="T754" s="426"/>
      <c r="U754" s="426"/>
      <c r="V754" s="426"/>
      <c r="W754" s="552"/>
      <c r="X754" s="426"/>
      <c r="Y754" s="552"/>
      <c r="Z754" s="426"/>
      <c r="AA754" s="552"/>
      <c r="AB754" s="426"/>
      <c r="AC754" s="553"/>
      <c r="AD754" s="426"/>
      <c r="AE754" s="426"/>
      <c r="AF754" s="426"/>
      <c r="AG754" s="426"/>
      <c r="AH754" s="426"/>
      <c r="AI754" s="426"/>
      <c r="AJ754" s="426"/>
    </row>
    <row r="755" spans="1:36" ht="12.75" customHeight="1">
      <c r="A755" s="426"/>
      <c r="B755" s="161"/>
      <c r="C755" s="426"/>
      <c r="D755" s="161"/>
      <c r="E755" s="168"/>
      <c r="F755" s="125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25"/>
      <c r="R755" s="309"/>
      <c r="S755" s="426"/>
      <c r="T755" s="426"/>
      <c r="U755" s="426"/>
      <c r="V755" s="426"/>
      <c r="W755" s="552"/>
      <c r="X755" s="426"/>
      <c r="Y755" s="552"/>
      <c r="Z755" s="426"/>
      <c r="AA755" s="552"/>
      <c r="AB755" s="426"/>
      <c r="AC755" s="553"/>
      <c r="AD755" s="426"/>
      <c r="AE755" s="426"/>
      <c r="AF755" s="426"/>
      <c r="AG755" s="426"/>
      <c r="AH755" s="426"/>
      <c r="AI755" s="426"/>
      <c r="AJ755" s="426"/>
    </row>
    <row r="756" spans="1:36" ht="12.75" customHeight="1">
      <c r="A756" s="426"/>
      <c r="B756" s="161"/>
      <c r="C756" s="426"/>
      <c r="D756" s="161"/>
      <c r="E756" s="168"/>
      <c r="F756" s="125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25"/>
      <c r="R756" s="309"/>
      <c r="S756" s="426"/>
      <c r="T756" s="426"/>
      <c r="U756" s="426"/>
      <c r="V756" s="426"/>
      <c r="W756" s="552"/>
      <c r="X756" s="426"/>
      <c r="Y756" s="552"/>
      <c r="Z756" s="426"/>
      <c r="AA756" s="552"/>
      <c r="AB756" s="426"/>
      <c r="AC756" s="553"/>
      <c r="AD756" s="426"/>
      <c r="AE756" s="426"/>
      <c r="AF756" s="426"/>
      <c r="AG756" s="426"/>
      <c r="AH756" s="426"/>
      <c r="AI756" s="426"/>
      <c r="AJ756" s="426"/>
    </row>
    <row r="757" spans="1:36" ht="12.75" customHeight="1">
      <c r="A757" s="426"/>
      <c r="B757" s="161"/>
      <c r="C757" s="426"/>
      <c r="D757" s="161"/>
      <c r="E757" s="168"/>
      <c r="F757" s="125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25"/>
      <c r="R757" s="309"/>
      <c r="S757" s="426"/>
      <c r="T757" s="426"/>
      <c r="U757" s="426"/>
      <c r="V757" s="426"/>
      <c r="W757" s="552"/>
      <c r="X757" s="426"/>
      <c r="Y757" s="552"/>
      <c r="Z757" s="426"/>
      <c r="AA757" s="552"/>
      <c r="AB757" s="426"/>
      <c r="AC757" s="553"/>
      <c r="AD757" s="426"/>
      <c r="AE757" s="426"/>
      <c r="AF757" s="426"/>
      <c r="AG757" s="426"/>
      <c r="AH757" s="426"/>
      <c r="AI757" s="426"/>
      <c r="AJ757" s="426"/>
    </row>
    <row r="758" spans="1:36" ht="12.75" customHeight="1">
      <c r="A758" s="426"/>
      <c r="B758" s="161"/>
      <c r="C758" s="426"/>
      <c r="D758" s="161"/>
      <c r="E758" s="168"/>
      <c r="F758" s="125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25"/>
      <c r="R758" s="309"/>
      <c r="S758" s="426"/>
      <c r="T758" s="426"/>
      <c r="U758" s="426"/>
      <c r="V758" s="426"/>
      <c r="W758" s="552"/>
      <c r="X758" s="426"/>
      <c r="Y758" s="552"/>
      <c r="Z758" s="426"/>
      <c r="AA758" s="552"/>
      <c r="AB758" s="426"/>
      <c r="AC758" s="553"/>
      <c r="AD758" s="426"/>
      <c r="AE758" s="426"/>
      <c r="AF758" s="426"/>
      <c r="AG758" s="426"/>
      <c r="AH758" s="426"/>
      <c r="AI758" s="426"/>
      <c r="AJ758" s="426"/>
    </row>
    <row r="759" spans="1:36" ht="12.75" customHeight="1">
      <c r="A759" s="425" t="s">
        <v>1592</v>
      </c>
      <c r="B759" s="155"/>
      <c r="C759" s="428"/>
      <c r="D759" s="15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309"/>
      <c r="S759" s="125"/>
      <c r="T759" s="125"/>
      <c r="U759" s="125"/>
      <c r="V759" s="125"/>
      <c r="W759" s="329"/>
      <c r="X759" s="125"/>
      <c r="Y759" s="329"/>
      <c r="Z759" s="125"/>
      <c r="AA759" s="329"/>
      <c r="AB759" s="125"/>
      <c r="AC759" s="126"/>
      <c r="AD759" s="125"/>
      <c r="AE759" s="125"/>
      <c r="AF759" s="125"/>
      <c r="AG759" s="125"/>
      <c r="AH759" s="125"/>
      <c r="AI759" s="125"/>
      <c r="AJ759" s="125"/>
    </row>
    <row r="760" spans="1:36" ht="12.75" customHeight="1">
      <c r="A760" s="426" t="s">
        <v>1593</v>
      </c>
      <c r="B760" s="155"/>
      <c r="C760" s="429" t="s">
        <v>656</v>
      </c>
      <c r="D760" s="155"/>
      <c r="E760" s="125"/>
      <c r="F760" s="125" t="s">
        <v>1594</v>
      </c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309"/>
      <c r="T760" s="309">
        <f>SUM(T9:T759)</f>
        <v>25140.747166666701</v>
      </c>
      <c r="U760" s="309">
        <f>SUM(U9:U759)</f>
        <v>299161.532724166</v>
      </c>
      <c r="V760" s="125"/>
      <c r="W760" s="329"/>
      <c r="X760" s="125"/>
      <c r="Y760" s="329"/>
      <c r="Z760" s="125"/>
      <c r="AA760" s="329"/>
      <c r="AB760" s="125"/>
      <c r="AC760" s="126"/>
      <c r="AD760" s="125"/>
      <c r="AE760" s="125"/>
      <c r="AF760" s="125"/>
      <c r="AG760" s="125"/>
      <c r="AH760" s="125"/>
      <c r="AI760" s="125"/>
      <c r="AJ760" s="125"/>
    </row>
    <row r="761" spans="1:36" ht="12.75" customHeight="1">
      <c r="A761" s="125"/>
      <c r="B761" s="155"/>
      <c r="C761" s="125"/>
      <c r="D761" s="15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329"/>
      <c r="X761" s="125"/>
      <c r="Y761" s="329"/>
      <c r="Z761" s="125"/>
      <c r="AA761" s="329"/>
      <c r="AB761" s="125"/>
      <c r="AC761" s="126"/>
      <c r="AD761" s="125"/>
      <c r="AE761" s="125"/>
      <c r="AF761" s="125"/>
      <c r="AG761" s="125"/>
      <c r="AH761" s="125"/>
      <c r="AI761" s="125"/>
      <c r="AJ761" s="125"/>
    </row>
    <row r="762" spans="1:36" ht="12.75" customHeight="1">
      <c r="A762" s="125"/>
      <c r="B762" s="161" t="s">
        <v>1595</v>
      </c>
      <c r="C762" s="426" t="s">
        <v>1596</v>
      </c>
      <c r="D762" s="155"/>
      <c r="E762" s="125"/>
      <c r="F762" s="125" t="s">
        <v>1597</v>
      </c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329"/>
      <c r="X762" s="125"/>
      <c r="Y762" s="329"/>
      <c r="Z762" s="125"/>
      <c r="AA762" s="329"/>
      <c r="AB762" s="125"/>
      <c r="AC762" s="126"/>
      <c r="AD762" s="125"/>
      <c r="AE762" s="125"/>
      <c r="AF762" s="125"/>
      <c r="AG762" s="125"/>
      <c r="AH762" s="125"/>
      <c r="AI762" s="125"/>
      <c r="AJ762" s="125"/>
    </row>
    <row r="763" spans="1:36" ht="12.75" customHeight="1">
      <c r="A763" s="125"/>
      <c r="B763" s="161"/>
      <c r="C763" s="426" t="s">
        <v>1598</v>
      </c>
      <c r="D763" s="15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329"/>
      <c r="X763" s="125"/>
      <c r="Y763" s="329"/>
      <c r="Z763" s="125"/>
      <c r="AA763" s="329"/>
      <c r="AB763" s="125"/>
      <c r="AC763" s="126"/>
      <c r="AD763" s="125"/>
      <c r="AE763" s="125"/>
      <c r="AF763" s="125"/>
      <c r="AG763" s="125"/>
      <c r="AH763" s="125"/>
      <c r="AI763" s="125"/>
      <c r="AJ763" s="125"/>
    </row>
    <row r="764" spans="1:36" ht="12.75" customHeight="1">
      <c r="A764" s="125"/>
      <c r="B764" s="161"/>
      <c r="C764" s="426" t="s">
        <v>1599</v>
      </c>
      <c r="D764" s="155"/>
      <c r="E764" s="125"/>
      <c r="F764" s="125" t="s">
        <v>1600</v>
      </c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329"/>
      <c r="X764" s="125"/>
      <c r="Y764" s="329"/>
      <c r="Z764" s="125"/>
      <c r="AA764" s="329"/>
      <c r="AB764" s="125"/>
      <c r="AC764" s="126"/>
      <c r="AD764" s="125"/>
      <c r="AE764" s="125"/>
      <c r="AF764" s="125"/>
      <c r="AG764" s="125"/>
      <c r="AH764" s="125"/>
      <c r="AI764" s="125"/>
      <c r="AJ764" s="125"/>
    </row>
    <row r="765" spans="1:36" ht="12.75" customHeight="1">
      <c r="A765" s="125"/>
      <c r="B765" s="155"/>
      <c r="C765" s="125"/>
      <c r="D765" s="15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329"/>
      <c r="X765" s="125"/>
      <c r="Y765" s="329"/>
      <c r="Z765" s="125"/>
      <c r="AA765" s="329"/>
      <c r="AB765" s="125"/>
      <c r="AC765" s="126"/>
      <c r="AD765" s="125"/>
      <c r="AE765" s="125"/>
      <c r="AF765" s="125"/>
      <c r="AG765" s="125"/>
      <c r="AH765" s="125"/>
      <c r="AI765" s="125"/>
      <c r="AJ765" s="125"/>
    </row>
    <row r="766" spans="1:36" ht="12.75" customHeight="1">
      <c r="A766" s="125"/>
      <c r="B766" s="155"/>
      <c r="C766" s="426"/>
      <c r="D766" s="155"/>
      <c r="E766" s="125"/>
      <c r="F766" s="125" t="s">
        <v>1601</v>
      </c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329"/>
      <c r="X766" s="125"/>
      <c r="Y766" s="329"/>
      <c r="Z766" s="125"/>
      <c r="AA766" s="329"/>
      <c r="AB766" s="125"/>
      <c r="AC766" s="126"/>
      <c r="AD766" s="125"/>
      <c r="AE766" s="125"/>
      <c r="AF766" s="125"/>
      <c r="AG766" s="125"/>
      <c r="AH766" s="125"/>
      <c r="AI766" s="125"/>
      <c r="AJ766" s="125"/>
    </row>
    <row r="767" spans="1:36" ht="12.75" customHeight="1">
      <c r="A767" s="125"/>
      <c r="B767" s="155"/>
      <c r="C767" s="125"/>
      <c r="D767" s="15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329"/>
      <c r="X767" s="125"/>
      <c r="Y767" s="329"/>
      <c r="Z767" s="125"/>
      <c r="AA767" s="329"/>
      <c r="AB767" s="125"/>
      <c r="AC767" s="126"/>
      <c r="AD767" s="125"/>
      <c r="AE767" s="125"/>
      <c r="AF767" s="125"/>
      <c r="AG767" s="125"/>
      <c r="AH767" s="125"/>
      <c r="AI767" s="125"/>
      <c r="AJ767" s="125"/>
    </row>
    <row r="768" spans="1:36" ht="12.75" customHeight="1">
      <c r="A768" s="125"/>
      <c r="B768" s="155"/>
      <c r="C768" s="426"/>
      <c r="D768" s="15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329"/>
      <c r="X768" s="125"/>
      <c r="Y768" s="329"/>
      <c r="Z768" s="125"/>
      <c r="AA768" s="329"/>
      <c r="AB768" s="125"/>
      <c r="AC768" s="126"/>
      <c r="AD768" s="125"/>
      <c r="AE768" s="125"/>
      <c r="AF768" s="125"/>
      <c r="AG768" s="125"/>
      <c r="AH768" s="125"/>
      <c r="AI768" s="125"/>
      <c r="AJ768" s="125"/>
    </row>
    <row r="769" spans="1:36" ht="12.75" customHeight="1">
      <c r="A769" s="125"/>
      <c r="B769" s="155"/>
      <c r="C769" s="125"/>
      <c r="D769" s="15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329"/>
      <c r="X769" s="125"/>
      <c r="Y769" s="329"/>
      <c r="Z769" s="125"/>
      <c r="AA769" s="329"/>
      <c r="AB769" s="125"/>
      <c r="AC769" s="126"/>
      <c r="AD769" s="125"/>
      <c r="AE769" s="125"/>
      <c r="AF769" s="125"/>
      <c r="AG769" s="125"/>
      <c r="AH769" s="125"/>
      <c r="AI769" s="125"/>
      <c r="AJ769" s="125"/>
    </row>
    <row r="770" spans="1:36" ht="12.75" customHeight="1">
      <c r="A770" s="125"/>
      <c r="B770" s="155"/>
      <c r="C770" s="426"/>
      <c r="D770" s="15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329"/>
      <c r="X770" s="125"/>
      <c r="Y770" s="329"/>
      <c r="Z770" s="125"/>
      <c r="AA770" s="329"/>
      <c r="AB770" s="125"/>
      <c r="AC770" s="126"/>
      <c r="AD770" s="125"/>
      <c r="AE770" s="125"/>
      <c r="AF770" s="125"/>
      <c r="AG770" s="125"/>
      <c r="AH770" s="125"/>
      <c r="AI770" s="125"/>
      <c r="AJ770" s="125"/>
    </row>
    <row r="771" spans="1:36" ht="12.75" customHeight="1">
      <c r="A771" s="125"/>
      <c r="B771" s="155"/>
      <c r="C771" s="125"/>
      <c r="D771" s="15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329"/>
      <c r="X771" s="125"/>
      <c r="Y771" s="329"/>
      <c r="Z771" s="125"/>
      <c r="AA771" s="329"/>
      <c r="AB771" s="125"/>
      <c r="AC771" s="126"/>
      <c r="AD771" s="125"/>
      <c r="AE771" s="125"/>
      <c r="AF771" s="125"/>
      <c r="AG771" s="125"/>
      <c r="AH771" s="125"/>
      <c r="AI771" s="125"/>
      <c r="AJ771" s="125"/>
    </row>
    <row r="772" spans="1:36" ht="12.75" customHeight="1">
      <c r="A772" s="125"/>
      <c r="B772" s="155"/>
      <c r="C772" s="125" t="s">
        <v>1593</v>
      </c>
      <c r="D772" s="429">
        <f>SUM(D9:D765)</f>
        <v>252338.08</v>
      </c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329"/>
      <c r="X772" s="125"/>
      <c r="Y772" s="329"/>
      <c r="Z772" s="125"/>
      <c r="AA772" s="329"/>
      <c r="AB772" s="125"/>
      <c r="AC772" s="126"/>
      <c r="AD772" s="125"/>
      <c r="AE772" s="125"/>
      <c r="AF772" s="125"/>
      <c r="AG772" s="125"/>
      <c r="AH772" s="125"/>
      <c r="AI772" s="125"/>
      <c r="AJ772" s="125"/>
    </row>
  </sheetData>
  <mergeCells count="7">
    <mergeCell ref="C324:D324"/>
    <mergeCell ref="C393:D393"/>
    <mergeCell ref="C24:D24"/>
    <mergeCell ref="C30:D30"/>
    <mergeCell ref="C78:D78"/>
    <mergeCell ref="C94:D94"/>
    <mergeCell ref="C323:D323"/>
  </mergeCells>
  <pageMargins left="0.15" right="0.15" top="0.32" bottom="0.46" header="0" footer="0"/>
  <pageSetup paperSize="9" orientation="landscape"/>
  <rowBreaks count="10" manualBreakCount="10">
    <brk id="76" man="1"/>
    <brk id="140" man="1"/>
    <brk id="192" man="1"/>
    <brk id="278" man="1"/>
    <brk id="342" man="1"/>
    <brk id="401" man="1"/>
    <brk id="476" man="1"/>
    <brk id="551" man="1"/>
    <brk id="631" man="1"/>
    <brk id="711" man="1"/>
  </row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597"/>
  <sheetViews>
    <sheetView workbookViewId="0"/>
  </sheetViews>
  <sheetFormatPr defaultColWidth="12.54296875" defaultRowHeight="15" customHeight="1"/>
  <cols>
    <col min="1" max="1" width="14.6328125" customWidth="1"/>
    <col min="2" max="2" width="9.6328125" customWidth="1"/>
    <col min="3" max="3" width="52.36328125" customWidth="1"/>
    <col min="4" max="4" width="10.90625" customWidth="1"/>
    <col min="5" max="5" width="15.36328125" hidden="1" customWidth="1"/>
    <col min="6" max="6" width="15" hidden="1" customWidth="1"/>
    <col min="7" max="7" width="15.36328125" hidden="1" customWidth="1"/>
    <col min="8" max="8" width="15.08984375" hidden="1" customWidth="1"/>
    <col min="9" max="9" width="15.6328125" hidden="1" customWidth="1"/>
    <col min="10" max="10" width="15.08984375" hidden="1" customWidth="1"/>
    <col min="11" max="11" width="14.90625" hidden="1" customWidth="1"/>
    <col min="12" max="13" width="15.08984375" customWidth="1"/>
    <col min="14" max="14" width="15.36328125" customWidth="1"/>
    <col min="15" max="15" width="15.08984375" customWidth="1"/>
    <col min="16" max="16" width="15.90625" customWidth="1"/>
    <col min="17" max="23" width="16.6328125" customWidth="1"/>
    <col min="24" max="25" width="18.08984375" customWidth="1"/>
    <col min="26" max="33" width="12.6328125" customWidth="1"/>
    <col min="34" max="48" width="9.08984375" customWidth="1"/>
  </cols>
  <sheetData>
    <row r="1" spans="1:48" ht="18" customHeight="1">
      <c r="A1" s="1" t="s">
        <v>655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25"/>
      <c r="V1" s="125"/>
      <c r="W1" s="125"/>
      <c r="X1" s="125"/>
      <c r="Y1" s="125"/>
      <c r="Z1" s="125"/>
      <c r="AA1" s="151"/>
      <c r="AB1" s="152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</row>
    <row r="2" spans="1:48" ht="12.75" customHeight="1">
      <c r="A2" s="4"/>
      <c r="B2" s="2" t="s">
        <v>656</v>
      </c>
      <c r="C2" s="3"/>
      <c r="D2" s="2"/>
      <c r="E2" s="3" t="s">
        <v>657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25"/>
      <c r="V2" s="125"/>
      <c r="W2" s="125"/>
      <c r="X2" s="83"/>
      <c r="Y2" s="83"/>
      <c r="Z2" s="125"/>
      <c r="AA2" s="151"/>
      <c r="AB2" s="152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</row>
    <row r="3" spans="1:48" ht="12.75" customHeight="1">
      <c r="A3" s="5" t="s">
        <v>656</v>
      </c>
      <c r="B3" s="6"/>
      <c r="C3" s="7"/>
      <c r="D3" s="7"/>
      <c r="E3" s="8" t="s">
        <v>658</v>
      </c>
      <c r="F3" s="8"/>
      <c r="G3" s="8"/>
      <c r="H3" s="8"/>
      <c r="I3" s="8"/>
      <c r="J3" s="98"/>
      <c r="K3" s="8"/>
      <c r="L3" s="8"/>
      <c r="M3" s="8"/>
      <c r="N3" s="99"/>
      <c r="O3" s="100"/>
      <c r="P3" s="100"/>
      <c r="Q3" s="8" t="s">
        <v>658</v>
      </c>
      <c r="R3" s="8"/>
      <c r="S3" s="8"/>
      <c r="T3" s="8"/>
      <c r="U3" s="8"/>
      <c r="V3" s="98"/>
      <c r="W3" s="99"/>
      <c r="X3" s="133"/>
      <c r="Y3" s="153"/>
      <c r="Z3" s="125"/>
      <c r="AA3" s="151"/>
      <c r="AB3" s="152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</row>
    <row r="4" spans="1:48" ht="41.25" customHeight="1">
      <c r="A4" s="9" t="s">
        <v>659</v>
      </c>
      <c r="B4" s="10" t="s">
        <v>660</v>
      </c>
      <c r="C4" s="11" t="s">
        <v>451</v>
      </c>
      <c r="D4" s="11" t="s">
        <v>661</v>
      </c>
      <c r="E4" s="12">
        <v>38353</v>
      </c>
      <c r="F4" s="12">
        <v>38384</v>
      </c>
      <c r="G4" s="12">
        <v>38412</v>
      </c>
      <c r="H4" s="12">
        <v>38443</v>
      </c>
      <c r="I4" s="12">
        <v>38473</v>
      </c>
      <c r="J4" s="12">
        <v>38504</v>
      </c>
      <c r="K4" s="12">
        <v>38534</v>
      </c>
      <c r="L4" s="12">
        <v>38565</v>
      </c>
      <c r="M4" s="12">
        <v>38596</v>
      </c>
      <c r="N4" s="12">
        <v>38626</v>
      </c>
      <c r="O4" s="12">
        <v>38657</v>
      </c>
      <c r="P4" s="12">
        <v>38687</v>
      </c>
      <c r="Q4" s="12">
        <v>38718</v>
      </c>
      <c r="R4" s="12">
        <v>38749</v>
      </c>
      <c r="S4" s="12">
        <v>38777</v>
      </c>
      <c r="T4" s="12">
        <v>38808</v>
      </c>
      <c r="U4" s="12">
        <v>38838</v>
      </c>
      <c r="V4" s="12">
        <v>38869</v>
      </c>
      <c r="W4" s="134">
        <v>38899</v>
      </c>
      <c r="X4" s="135" t="s">
        <v>1830</v>
      </c>
      <c r="Y4" s="154" t="s">
        <v>1831</v>
      </c>
      <c r="Z4" s="155"/>
      <c r="AA4" s="156"/>
      <c r="AB4" s="157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</row>
    <row r="5" spans="1:48" ht="9" customHeight="1">
      <c r="A5" s="13"/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36"/>
      <c r="Y5" s="158"/>
      <c r="Z5" s="155"/>
      <c r="AA5" s="156"/>
      <c r="AB5" s="157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</row>
    <row r="6" spans="1:48" ht="12" customHeight="1">
      <c r="A6" s="16"/>
      <c r="B6" s="17"/>
      <c r="C6" s="17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36"/>
      <c r="Y6" s="158"/>
      <c r="Z6" s="155"/>
      <c r="AA6" s="156"/>
      <c r="AB6" s="157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</row>
    <row r="7" spans="1:48" ht="16.5" customHeight="1">
      <c r="A7" s="13"/>
      <c r="B7" s="19"/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37"/>
      <c r="R7" s="137"/>
      <c r="S7" s="137"/>
      <c r="T7" s="137"/>
      <c r="U7" s="137"/>
      <c r="V7" s="137"/>
      <c r="W7" s="137"/>
      <c r="X7" s="138"/>
      <c r="Y7" s="159"/>
      <c r="Z7" s="125"/>
      <c r="AA7" s="151"/>
      <c r="AB7" s="152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</row>
    <row r="8" spans="1:48" ht="16.5" customHeight="1">
      <c r="A8" s="21"/>
      <c r="B8" s="22"/>
      <c r="C8" s="22"/>
      <c r="D8" s="22"/>
      <c r="E8" s="23"/>
      <c r="F8" s="23"/>
      <c r="G8" s="24"/>
      <c r="H8" s="25"/>
      <c r="I8" s="101"/>
      <c r="J8" s="101"/>
      <c r="K8" s="101"/>
      <c r="L8" s="101"/>
      <c r="M8" s="101"/>
      <c r="N8" s="101"/>
      <c r="O8" s="101"/>
      <c r="P8" s="102"/>
      <c r="Q8" s="95"/>
      <c r="R8" s="95"/>
      <c r="S8" s="95"/>
      <c r="T8" s="139"/>
      <c r="U8" s="139"/>
      <c r="V8" s="139"/>
      <c r="W8" s="140"/>
      <c r="X8" s="141"/>
      <c r="Y8" s="160"/>
      <c r="Z8" s="161"/>
      <c r="AA8" s="162"/>
      <c r="AB8" s="163"/>
      <c r="AC8" s="161"/>
      <c r="AD8" s="161"/>
      <c r="AE8" s="161"/>
      <c r="AF8" s="161"/>
      <c r="AG8" s="161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</row>
    <row r="9" spans="1:48" ht="12.75" customHeight="1">
      <c r="A9" s="26" t="s">
        <v>571</v>
      </c>
      <c r="B9" s="27">
        <v>566</v>
      </c>
      <c r="C9" s="28" t="s">
        <v>572</v>
      </c>
      <c r="D9" s="29">
        <v>1044</v>
      </c>
      <c r="E9" s="30">
        <v>127350.67</v>
      </c>
      <c r="F9" s="30">
        <v>31138.94</v>
      </c>
      <c r="G9" s="30">
        <v>39788.449999999997</v>
      </c>
      <c r="H9" s="30">
        <v>43963.68</v>
      </c>
      <c r="I9" s="30">
        <v>45232.22</v>
      </c>
      <c r="J9" s="30">
        <v>120712.44</v>
      </c>
      <c r="K9" s="30">
        <v>45627.62</v>
      </c>
      <c r="L9" s="30">
        <v>45920.95</v>
      </c>
      <c r="M9" s="30">
        <v>33839.93</v>
      </c>
      <c r="N9" s="30">
        <v>46087.48</v>
      </c>
      <c r="O9" s="30">
        <v>43875.1</v>
      </c>
      <c r="P9" s="103">
        <v>63497.07</v>
      </c>
      <c r="Q9" s="35">
        <v>97450.69</v>
      </c>
      <c r="R9" s="35">
        <v>36069.4</v>
      </c>
      <c r="S9" s="35">
        <v>32688.62</v>
      </c>
      <c r="T9" s="35">
        <v>38759.1</v>
      </c>
      <c r="U9" s="35">
        <v>46237.120000000003</v>
      </c>
      <c r="V9" s="35">
        <v>104231.44</v>
      </c>
      <c r="W9" s="104">
        <v>30286.7</v>
      </c>
      <c r="X9" s="142">
        <f>SUM(L9:W9)</f>
        <v>618943.6</v>
      </c>
      <c r="Y9" s="164">
        <f>AVERAGE(L9:W9)</f>
        <v>51578.633333333302</v>
      </c>
      <c r="Z9" s="125"/>
      <c r="AA9" s="151"/>
      <c r="AB9" s="152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</row>
    <row r="10" spans="1:48" ht="12.75" customHeight="1">
      <c r="A10" s="31"/>
      <c r="B10" s="32"/>
      <c r="C10" s="33" t="s">
        <v>683</v>
      </c>
      <c r="D10" s="34"/>
      <c r="E10" s="35">
        <v>3037.07</v>
      </c>
      <c r="F10" s="35" t="s">
        <v>372</v>
      </c>
      <c r="G10" s="35" t="s">
        <v>372</v>
      </c>
      <c r="H10" s="35" t="s">
        <v>372</v>
      </c>
      <c r="I10" s="35" t="s">
        <v>372</v>
      </c>
      <c r="J10" s="35">
        <v>2373.2399999999998</v>
      </c>
      <c r="K10" s="35" t="s">
        <v>372</v>
      </c>
      <c r="L10" s="35" t="s">
        <v>372</v>
      </c>
      <c r="M10" s="35" t="s">
        <v>372</v>
      </c>
      <c r="N10" s="35" t="s">
        <v>372</v>
      </c>
      <c r="O10" s="35" t="s">
        <v>372</v>
      </c>
      <c r="P10" s="104" t="s">
        <v>372</v>
      </c>
      <c r="Q10" s="35">
        <v>47.07</v>
      </c>
      <c r="R10" s="35" t="s">
        <v>372</v>
      </c>
      <c r="S10" s="35" t="s">
        <v>372</v>
      </c>
      <c r="T10" s="35" t="s">
        <v>372</v>
      </c>
      <c r="U10" s="35" t="s">
        <v>372</v>
      </c>
      <c r="V10" s="35" t="s">
        <v>372</v>
      </c>
      <c r="W10" s="104" t="s">
        <v>372</v>
      </c>
      <c r="X10" s="143"/>
      <c r="Y10" s="165"/>
      <c r="Z10" s="125"/>
      <c r="AA10" s="166"/>
      <c r="AB10" s="152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</row>
    <row r="11" spans="1:48" ht="12.75" customHeight="1">
      <c r="A11" s="31"/>
      <c r="B11" s="32"/>
      <c r="C11" s="36" t="s">
        <v>684</v>
      </c>
      <c r="D11" s="34"/>
      <c r="E11" s="37">
        <f t="shared" ref="E11:P11" si="0">E9/$D$9</f>
        <v>121.983400383142</v>
      </c>
      <c r="F11" s="37">
        <f t="shared" si="0"/>
        <v>29.8265708812261</v>
      </c>
      <c r="G11" s="37">
        <f t="shared" si="0"/>
        <v>38.111542145593901</v>
      </c>
      <c r="H11" s="37">
        <f t="shared" si="0"/>
        <v>42.110804597701097</v>
      </c>
      <c r="I11" s="37">
        <f t="shared" si="0"/>
        <v>43.325881226053603</v>
      </c>
      <c r="J11" s="37">
        <f t="shared" si="0"/>
        <v>115.624942528736</v>
      </c>
      <c r="K11" s="37">
        <f t="shared" si="0"/>
        <v>43.7046168582376</v>
      </c>
      <c r="L11" s="37">
        <f t="shared" si="0"/>
        <v>43.985584291187699</v>
      </c>
      <c r="M11" s="37">
        <f t="shared" si="0"/>
        <v>32.413726053639799</v>
      </c>
      <c r="N11" s="37">
        <f t="shared" si="0"/>
        <v>44.145095785440603</v>
      </c>
      <c r="O11" s="37">
        <f t="shared" si="0"/>
        <v>42.025957854406101</v>
      </c>
      <c r="P11" s="105">
        <f t="shared" si="0"/>
        <v>60.820948275862101</v>
      </c>
      <c r="Q11" s="118">
        <f>'2006'!E11</f>
        <v>93.343572796934893</v>
      </c>
      <c r="R11" s="118">
        <f>'2006'!F11</f>
        <v>34.549233716475101</v>
      </c>
      <c r="S11" s="118">
        <f>'2006'!G11</f>
        <v>31.310938697318001</v>
      </c>
      <c r="T11" s="118">
        <f>'2006'!H11</f>
        <v>37.125574712643697</v>
      </c>
      <c r="U11" s="118">
        <f>'2006'!I11</f>
        <v>44.288429118773898</v>
      </c>
      <c r="V11" s="118">
        <f>'2006'!J11</f>
        <v>99.838544061302699</v>
      </c>
      <c r="W11" s="110">
        <f>'2006'!K11</f>
        <v>29.010249042145599</v>
      </c>
      <c r="X11" s="142">
        <f>SUM(L11:W11)</f>
        <v>592.85785440612995</v>
      </c>
      <c r="Y11" s="164">
        <f>X11/12</f>
        <v>49.404821200510902</v>
      </c>
      <c r="Z11" s="125"/>
      <c r="AA11" s="151"/>
      <c r="AB11" s="152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</row>
    <row r="12" spans="1:48" ht="12.75" customHeight="1">
      <c r="A12" s="31"/>
      <c r="B12" s="32"/>
      <c r="C12" s="36" t="s">
        <v>685</v>
      </c>
      <c r="D12" s="34"/>
      <c r="E12" s="38" t="s">
        <v>686</v>
      </c>
      <c r="F12" s="38"/>
      <c r="G12" s="38"/>
      <c r="H12" s="38"/>
      <c r="I12" s="38"/>
      <c r="J12" s="38" t="s">
        <v>687</v>
      </c>
      <c r="K12" s="38"/>
      <c r="L12" s="38"/>
      <c r="M12" s="38"/>
      <c r="N12" s="38"/>
      <c r="O12" s="38"/>
      <c r="P12" s="106"/>
      <c r="Q12" s="144" t="s">
        <v>1609</v>
      </c>
      <c r="R12" s="144"/>
      <c r="S12" s="144"/>
      <c r="T12" s="144"/>
      <c r="U12" s="144"/>
      <c r="V12" s="144"/>
      <c r="W12" s="145"/>
      <c r="X12" s="143"/>
      <c r="Y12" s="167">
        <f>Y11/D9</f>
        <v>4.7322625670987398E-2</v>
      </c>
      <c r="Z12" s="125"/>
      <c r="AA12" s="151"/>
      <c r="AB12" s="152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</row>
    <row r="13" spans="1:48" ht="12.75" customHeight="1">
      <c r="A13" s="31"/>
      <c r="B13" s="32"/>
      <c r="C13" s="36" t="s">
        <v>688</v>
      </c>
      <c r="D13" s="3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106"/>
      <c r="Q13" s="144"/>
      <c r="R13" s="144"/>
      <c r="S13" s="144"/>
      <c r="T13" s="144"/>
      <c r="U13" s="144"/>
      <c r="V13" s="144"/>
      <c r="W13" s="145"/>
      <c r="X13" s="143"/>
      <c r="Y13" s="165"/>
      <c r="Z13" s="125"/>
      <c r="AA13" s="151"/>
      <c r="AB13" s="152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</row>
    <row r="14" spans="1:48" ht="12.75" customHeight="1">
      <c r="A14" s="31"/>
      <c r="B14" s="32"/>
      <c r="C14" s="33" t="s">
        <v>689</v>
      </c>
      <c r="D14" s="3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06"/>
      <c r="Q14" s="35"/>
      <c r="R14" s="146"/>
      <c r="S14" s="147"/>
      <c r="T14" s="95"/>
      <c r="U14" s="95"/>
      <c r="V14" s="95"/>
      <c r="W14" s="131"/>
      <c r="X14" s="143"/>
      <c r="Y14" s="165"/>
      <c r="Z14" s="125"/>
      <c r="AA14" s="151"/>
      <c r="AB14" s="152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</row>
    <row r="15" spans="1:48" ht="12.75" customHeight="1">
      <c r="A15" s="31"/>
      <c r="B15" s="32"/>
      <c r="C15" s="33" t="s">
        <v>690</v>
      </c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104"/>
      <c r="Q15" s="148"/>
      <c r="R15" s="149"/>
      <c r="S15" s="147"/>
      <c r="T15" s="95"/>
      <c r="U15" s="95"/>
      <c r="V15" s="95"/>
      <c r="W15" s="131"/>
      <c r="X15" s="143"/>
      <c r="Y15" s="165"/>
      <c r="Z15" s="125"/>
      <c r="AA15" s="151"/>
      <c r="AB15" s="152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</row>
    <row r="16" spans="1:48" ht="12.75" customHeight="1">
      <c r="A16" s="31"/>
      <c r="B16" s="32"/>
      <c r="C16" s="36" t="s">
        <v>678</v>
      </c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104"/>
      <c r="Q16" s="148"/>
      <c r="R16" s="149"/>
      <c r="S16" s="147"/>
      <c r="T16" s="95"/>
      <c r="U16" s="95"/>
      <c r="V16" s="95"/>
      <c r="W16" s="131"/>
      <c r="X16" s="143"/>
      <c r="Y16" s="165"/>
      <c r="Z16" s="125"/>
      <c r="AA16" s="151"/>
      <c r="AB16" s="152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</row>
    <row r="17" spans="1:48" ht="12.75" customHeight="1">
      <c r="A17" s="31"/>
      <c r="B17" s="32"/>
      <c r="C17" s="36" t="s">
        <v>688</v>
      </c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104"/>
      <c r="Q17" s="148"/>
      <c r="R17" s="149"/>
      <c r="S17" s="147"/>
      <c r="T17" s="95"/>
      <c r="U17" s="95"/>
      <c r="V17" s="95"/>
      <c r="W17" s="131"/>
      <c r="X17" s="143"/>
      <c r="Y17" s="165"/>
      <c r="Z17" s="125"/>
      <c r="AA17" s="151"/>
      <c r="AB17" s="152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</row>
    <row r="18" spans="1:48" ht="12.75" customHeight="1">
      <c r="A18" s="31"/>
      <c r="B18" s="32"/>
      <c r="C18" s="36" t="s">
        <v>691</v>
      </c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104"/>
      <c r="Q18" s="148"/>
      <c r="R18" s="149"/>
      <c r="S18" s="147"/>
      <c r="T18" s="95"/>
      <c r="U18" s="95"/>
      <c r="V18" s="95"/>
      <c r="W18" s="131"/>
      <c r="X18" s="143"/>
      <c r="Y18" s="165"/>
      <c r="Z18" s="125"/>
      <c r="AA18" s="151"/>
      <c r="AB18" s="152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</row>
    <row r="19" spans="1:48" ht="12.75" customHeight="1">
      <c r="A19" s="31"/>
      <c r="B19" s="32"/>
      <c r="C19" s="36" t="s">
        <v>692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104"/>
      <c r="Q19" s="148"/>
      <c r="R19" s="149"/>
      <c r="S19" s="147"/>
      <c r="T19" s="95"/>
      <c r="U19" s="95"/>
      <c r="V19" s="95"/>
      <c r="W19" s="131"/>
      <c r="X19" s="143"/>
      <c r="Y19" s="165"/>
      <c r="Z19" s="125"/>
      <c r="AA19" s="151"/>
      <c r="AB19" s="152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</row>
    <row r="20" spans="1:48" ht="12.75" customHeight="1">
      <c r="A20" s="31"/>
      <c r="B20" s="32"/>
      <c r="C20" s="36" t="s">
        <v>693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104"/>
      <c r="Q20" s="148"/>
      <c r="R20" s="149"/>
      <c r="S20" s="147"/>
      <c r="T20" s="95"/>
      <c r="U20" s="95"/>
      <c r="V20" s="95"/>
      <c r="W20" s="131"/>
      <c r="X20" s="143"/>
      <c r="Y20" s="165"/>
      <c r="Z20" s="125"/>
      <c r="AA20" s="151"/>
      <c r="AB20" s="152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</row>
    <row r="21" spans="1:48" ht="12.75" customHeight="1">
      <c r="A21" s="31"/>
      <c r="B21" s="32"/>
      <c r="C21" s="36" t="s">
        <v>694</v>
      </c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104"/>
      <c r="Q21" s="148"/>
      <c r="R21" s="149"/>
      <c r="S21" s="147"/>
      <c r="T21" s="95"/>
      <c r="U21" s="95"/>
      <c r="V21" s="95"/>
      <c r="W21" s="131"/>
      <c r="X21" s="143"/>
      <c r="Y21" s="165"/>
      <c r="Z21" s="125"/>
      <c r="AA21" s="151"/>
      <c r="AB21" s="152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</row>
    <row r="22" spans="1:48" ht="12.75" customHeight="1">
      <c r="A22" s="39"/>
      <c r="B22" s="40"/>
      <c r="C22" s="36"/>
      <c r="D22" s="3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107"/>
      <c r="Q22" s="148"/>
      <c r="R22" s="149"/>
      <c r="S22" s="147"/>
      <c r="T22" s="95"/>
      <c r="U22" s="95"/>
      <c r="V22" s="95"/>
      <c r="W22" s="131"/>
      <c r="X22" s="143"/>
      <c r="Y22" s="165"/>
      <c r="Z22" s="125"/>
      <c r="AA22" s="151"/>
      <c r="AB22" s="152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</row>
    <row r="23" spans="1:48" ht="12.75" customHeight="1">
      <c r="A23" s="42" t="s">
        <v>605</v>
      </c>
      <c r="B23" s="43">
        <v>723</v>
      </c>
      <c r="C23" s="44" t="s">
        <v>708</v>
      </c>
      <c r="D23" s="29">
        <v>1477</v>
      </c>
      <c r="E23" s="45">
        <v>90738.35</v>
      </c>
      <c r="F23" s="45">
        <v>79070.399999999994</v>
      </c>
      <c r="G23" s="45">
        <v>107692.8</v>
      </c>
      <c r="H23" s="45">
        <v>87833.9</v>
      </c>
      <c r="I23" s="45">
        <v>94741.7</v>
      </c>
      <c r="J23" s="108">
        <v>79349.100000000006</v>
      </c>
      <c r="K23" s="45">
        <v>76380.800000000003</v>
      </c>
      <c r="L23" s="45">
        <v>79788.05</v>
      </c>
      <c r="M23" s="45">
        <v>82688.240000000005</v>
      </c>
      <c r="N23" s="45">
        <v>81497.350000000006</v>
      </c>
      <c r="O23" s="45">
        <v>91273.15</v>
      </c>
      <c r="P23" s="108">
        <v>85798.15</v>
      </c>
      <c r="Q23" s="144">
        <v>68269.649999999994</v>
      </c>
      <c r="R23" s="144">
        <v>66177.649999999994</v>
      </c>
      <c r="S23" s="144">
        <v>85198.45</v>
      </c>
      <c r="T23" s="144">
        <v>72288.149999999994</v>
      </c>
      <c r="U23" s="144">
        <v>81052.12</v>
      </c>
      <c r="V23" s="144">
        <v>83072.210000000006</v>
      </c>
      <c r="W23" s="145">
        <v>91035.7</v>
      </c>
      <c r="X23" s="142">
        <f>SUM(L23:W23)</f>
        <v>968138.87</v>
      </c>
      <c r="Y23" s="164">
        <f>AVERAGE(L23:W23)</f>
        <v>80678.239166666695</v>
      </c>
      <c r="Z23" s="125"/>
      <c r="AA23" s="151"/>
      <c r="AB23" s="152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</row>
    <row r="24" spans="1:48" ht="12.75" customHeight="1">
      <c r="A24" s="46"/>
      <c r="B24" s="47"/>
      <c r="C24" s="1439" t="s">
        <v>709</v>
      </c>
      <c r="D24" s="1426"/>
      <c r="E24" s="35" t="s">
        <v>372</v>
      </c>
      <c r="F24" s="35" t="s">
        <v>372</v>
      </c>
      <c r="G24" s="35" t="s">
        <v>372</v>
      </c>
      <c r="H24" s="35" t="s">
        <v>372</v>
      </c>
      <c r="I24" s="35" t="s">
        <v>372</v>
      </c>
      <c r="J24" s="104" t="s">
        <v>372</v>
      </c>
      <c r="K24" s="35" t="s">
        <v>372</v>
      </c>
      <c r="L24" s="35" t="s">
        <v>372</v>
      </c>
      <c r="M24" s="35" t="s">
        <v>372</v>
      </c>
      <c r="N24" s="35" t="s">
        <v>372</v>
      </c>
      <c r="O24" s="35" t="s">
        <v>372</v>
      </c>
      <c r="P24" s="104" t="s">
        <v>372</v>
      </c>
      <c r="Q24" s="144" t="s">
        <v>372</v>
      </c>
      <c r="R24" s="144" t="s">
        <v>372</v>
      </c>
      <c r="S24" s="144" t="s">
        <v>372</v>
      </c>
      <c r="T24" s="144" t="s">
        <v>372</v>
      </c>
      <c r="U24" s="144" t="s">
        <v>372</v>
      </c>
      <c r="V24" s="144" t="s">
        <v>372</v>
      </c>
      <c r="W24" s="145" t="s">
        <v>372</v>
      </c>
      <c r="X24" s="143"/>
      <c r="Y24" s="165"/>
      <c r="Z24" s="125"/>
      <c r="AA24" s="151"/>
      <c r="AB24" s="152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</row>
    <row r="25" spans="1:48" ht="12.75" customHeight="1">
      <c r="A25" s="46"/>
      <c r="B25" s="47"/>
      <c r="C25" s="48" t="s">
        <v>710</v>
      </c>
      <c r="D25" s="34"/>
      <c r="E25" s="49">
        <f t="shared" ref="E25:P25" si="1">E23/$D$23</f>
        <v>61.434224779959401</v>
      </c>
      <c r="F25" s="49">
        <f t="shared" si="1"/>
        <v>53.534461746783997</v>
      </c>
      <c r="G25" s="49">
        <f t="shared" si="1"/>
        <v>72.913202437373101</v>
      </c>
      <c r="H25" s="49">
        <f t="shared" si="1"/>
        <v>59.467772511848302</v>
      </c>
      <c r="I25" s="49">
        <f t="shared" si="1"/>
        <v>64.1446851726473</v>
      </c>
      <c r="J25" s="109">
        <f t="shared" si="1"/>
        <v>53.723155044008102</v>
      </c>
      <c r="K25" s="110">
        <f t="shared" si="1"/>
        <v>51.713473256601198</v>
      </c>
      <c r="L25" s="110">
        <f t="shared" si="1"/>
        <v>54.020345294515899</v>
      </c>
      <c r="M25" s="110">
        <f t="shared" si="1"/>
        <v>55.983913337847</v>
      </c>
      <c r="N25" s="110">
        <f t="shared" si="1"/>
        <v>55.177623561272902</v>
      </c>
      <c r="O25" s="110">
        <f t="shared" si="1"/>
        <v>61.796310088016199</v>
      </c>
      <c r="P25" s="110">
        <f t="shared" si="1"/>
        <v>58.089471902505103</v>
      </c>
      <c r="Q25" s="118">
        <f>'2006'!E25</f>
        <v>46.221834800270798</v>
      </c>
      <c r="R25" s="118">
        <f>'2006'!F25</f>
        <v>44.805450236966799</v>
      </c>
      <c r="S25" s="118">
        <f>'2006'!G25</f>
        <v>57.683446174678402</v>
      </c>
      <c r="T25" s="118">
        <f>'2006'!H25</f>
        <v>48.942552471225497</v>
      </c>
      <c r="U25" s="118">
        <f>'2006'!I25</f>
        <v>54.876181448882903</v>
      </c>
      <c r="V25" s="118">
        <f>'2006'!J25</f>
        <v>56.2438794854435</v>
      </c>
      <c r="W25" s="110">
        <f>'2006'!K25</f>
        <v>61.6355450236967</v>
      </c>
      <c r="X25" s="142">
        <f>SUM(L25:W25)</f>
        <v>655.47655382532196</v>
      </c>
      <c r="Y25" s="164">
        <f>AVERAGE(L25:W25)</f>
        <v>54.623046152110099</v>
      </c>
      <c r="Z25" s="125"/>
      <c r="AA25" s="151"/>
      <c r="AB25" s="152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</row>
    <row r="26" spans="1:48" ht="12.75" customHeight="1">
      <c r="A26" s="46"/>
      <c r="B26" s="47"/>
      <c r="C26" s="50" t="s">
        <v>711</v>
      </c>
      <c r="D26" s="34"/>
      <c r="E26" s="35"/>
      <c r="F26" s="51"/>
      <c r="G26" s="35"/>
      <c r="H26" s="35"/>
      <c r="I26" s="35"/>
      <c r="J26" s="35"/>
      <c r="K26" s="45"/>
      <c r="L26" s="45"/>
      <c r="M26" s="45"/>
      <c r="N26" s="45"/>
      <c r="O26" s="45"/>
      <c r="P26" s="108"/>
      <c r="Q26" s="35"/>
      <c r="R26" s="51"/>
      <c r="S26" s="35"/>
      <c r="T26" s="35"/>
      <c r="U26" s="35"/>
      <c r="V26" s="35"/>
      <c r="W26" s="104"/>
      <c r="X26" s="143"/>
      <c r="Y26" s="167">
        <f>Y25/D23</f>
        <v>3.6982427997366403E-2</v>
      </c>
      <c r="Z26" s="125"/>
      <c r="AA26" s="151"/>
      <c r="AB26" s="152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</row>
    <row r="27" spans="1:48" ht="12.75" customHeight="1">
      <c r="A27" s="46"/>
      <c r="B27" s="47"/>
      <c r="C27" s="50" t="s">
        <v>712</v>
      </c>
      <c r="D27" s="34"/>
      <c r="E27" s="35"/>
      <c r="F27" s="51"/>
      <c r="G27" s="35"/>
      <c r="H27" s="35"/>
      <c r="I27" s="35"/>
      <c r="J27" s="35"/>
      <c r="K27" s="35"/>
      <c r="L27" s="35"/>
      <c r="M27" s="35"/>
      <c r="N27" s="35"/>
      <c r="O27" s="35"/>
      <c r="P27" s="104"/>
      <c r="Q27" s="35"/>
      <c r="R27" s="51"/>
      <c r="S27" s="35"/>
      <c r="T27" s="35"/>
      <c r="U27" s="35"/>
      <c r="V27" s="35"/>
      <c r="W27" s="104"/>
      <c r="X27" s="143"/>
      <c r="Y27" s="165"/>
      <c r="Z27" s="125"/>
      <c r="AA27" s="151"/>
      <c r="AB27" s="152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</row>
    <row r="28" spans="1:48" ht="50.25" customHeight="1">
      <c r="A28" s="52"/>
      <c r="B28" s="53"/>
      <c r="C28" s="54" t="s">
        <v>1832</v>
      </c>
      <c r="D28" s="40"/>
      <c r="E28" s="55"/>
      <c r="F28" s="56"/>
      <c r="G28" s="55"/>
      <c r="H28" s="55"/>
      <c r="I28" s="55"/>
      <c r="J28" s="55"/>
      <c r="K28" s="55"/>
      <c r="L28" s="55"/>
      <c r="M28" s="55"/>
      <c r="N28" s="55"/>
      <c r="O28" s="55"/>
      <c r="P28" s="111"/>
      <c r="Q28" s="148"/>
      <c r="R28" s="149"/>
      <c r="S28" s="95"/>
      <c r="T28" s="95"/>
      <c r="U28" s="95"/>
      <c r="V28" s="95"/>
      <c r="W28" s="131"/>
      <c r="X28" s="143"/>
      <c r="Y28" s="165"/>
      <c r="Z28" s="125"/>
      <c r="AA28" s="151"/>
      <c r="AB28" s="152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</row>
    <row r="29" spans="1:48" ht="12.75" customHeight="1">
      <c r="A29" s="31" t="s">
        <v>401</v>
      </c>
      <c r="B29" s="47">
        <v>608</v>
      </c>
      <c r="C29" s="57" t="s">
        <v>714</v>
      </c>
      <c r="D29" s="58">
        <v>1091</v>
      </c>
      <c r="E29" s="59">
        <v>84089.48</v>
      </c>
      <c r="F29" s="59">
        <v>71542.45</v>
      </c>
      <c r="G29" s="59">
        <v>94910.5</v>
      </c>
      <c r="H29" s="59">
        <v>85947.05</v>
      </c>
      <c r="I29" s="59">
        <v>95012.25</v>
      </c>
      <c r="J29" s="59">
        <v>80462.69</v>
      </c>
      <c r="K29" s="59">
        <v>89789.1</v>
      </c>
      <c r="L29" s="59">
        <v>99946.72</v>
      </c>
      <c r="M29" s="59">
        <v>101837.81</v>
      </c>
      <c r="N29" s="59">
        <v>97783.47</v>
      </c>
      <c r="O29" s="59">
        <v>89514.3</v>
      </c>
      <c r="P29" s="112">
        <v>107140.65</v>
      </c>
      <c r="Q29" s="62">
        <v>74011.83</v>
      </c>
      <c r="R29" s="62">
        <v>80076.75</v>
      </c>
      <c r="S29" s="62">
        <v>96082.9</v>
      </c>
      <c r="T29" s="62">
        <v>84931.63</v>
      </c>
      <c r="U29" s="62">
        <v>87510.09</v>
      </c>
      <c r="V29" s="62">
        <v>90551.76</v>
      </c>
      <c r="W29" s="114">
        <v>92826.28</v>
      </c>
      <c r="X29" s="142">
        <f>SUM(L29:W29)</f>
        <v>1102214.19</v>
      </c>
      <c r="Y29" s="164">
        <f>AVERAGE(L29:W29)</f>
        <v>91851.182499999995</v>
      </c>
      <c r="Z29" s="168">
        <f>Y29-'Renew 07.workl'!O20</f>
        <v>0</v>
      </c>
      <c r="AA29" s="151"/>
      <c r="AB29" s="152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</row>
    <row r="30" spans="1:48" ht="12.75" customHeight="1">
      <c r="A30" s="31"/>
      <c r="B30" s="47"/>
      <c r="C30" s="1440" t="s">
        <v>715</v>
      </c>
      <c r="D30" s="1426"/>
      <c r="E30" s="60" t="s">
        <v>372</v>
      </c>
      <c r="F30" s="60" t="s">
        <v>372</v>
      </c>
      <c r="G30" s="60" t="s">
        <v>372</v>
      </c>
      <c r="H30" s="60" t="s">
        <v>372</v>
      </c>
      <c r="I30" s="60" t="s">
        <v>372</v>
      </c>
      <c r="J30" s="60" t="s">
        <v>372</v>
      </c>
      <c r="K30" s="60" t="s">
        <v>372</v>
      </c>
      <c r="L30" s="60" t="s">
        <v>372</v>
      </c>
      <c r="M30" s="60" t="s">
        <v>372</v>
      </c>
      <c r="N30" s="60" t="s">
        <v>372</v>
      </c>
      <c r="O30" s="60" t="s">
        <v>372</v>
      </c>
      <c r="P30" s="113" t="s">
        <v>372</v>
      </c>
      <c r="Q30" s="60" t="s">
        <v>372</v>
      </c>
      <c r="R30" s="60" t="s">
        <v>372</v>
      </c>
      <c r="S30" s="60" t="s">
        <v>372</v>
      </c>
      <c r="T30" s="60" t="s">
        <v>372</v>
      </c>
      <c r="U30" s="60" t="s">
        <v>372</v>
      </c>
      <c r="V30" s="60" t="s">
        <v>372</v>
      </c>
      <c r="W30" s="113" t="s">
        <v>372</v>
      </c>
      <c r="X30" s="143"/>
      <c r="Y30" s="165"/>
      <c r="Z30" s="125"/>
      <c r="AA30" s="151"/>
      <c r="AB30" s="152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</row>
    <row r="31" spans="1:48" ht="12.75" customHeight="1">
      <c r="A31" s="31"/>
      <c r="B31" s="47"/>
      <c r="C31" s="36" t="s">
        <v>678</v>
      </c>
      <c r="D31" s="34"/>
      <c r="E31" s="37">
        <f t="shared" ref="E31:W31" si="2">E29/$D$29</f>
        <v>77.075600366636095</v>
      </c>
      <c r="F31" s="37">
        <f t="shared" si="2"/>
        <v>65.575114573785498</v>
      </c>
      <c r="G31" s="37">
        <f t="shared" si="2"/>
        <v>86.994042163153097</v>
      </c>
      <c r="H31" s="37">
        <f t="shared" si="2"/>
        <v>78.778230980751601</v>
      </c>
      <c r="I31" s="37">
        <f t="shared" si="2"/>
        <v>87.087305224564602</v>
      </c>
      <c r="J31" s="37">
        <f t="shared" si="2"/>
        <v>73.751319890009199</v>
      </c>
      <c r="K31" s="37">
        <f t="shared" si="2"/>
        <v>82.299816681943199</v>
      </c>
      <c r="L31" s="37">
        <f t="shared" si="2"/>
        <v>91.610192483959693</v>
      </c>
      <c r="M31" s="37">
        <f t="shared" si="2"/>
        <v>93.343547204399599</v>
      </c>
      <c r="N31" s="37">
        <f t="shared" si="2"/>
        <v>89.627378551787402</v>
      </c>
      <c r="O31" s="37">
        <f t="shared" si="2"/>
        <v>82.047937671860694</v>
      </c>
      <c r="P31" s="105">
        <f t="shared" si="2"/>
        <v>98.204078826764402</v>
      </c>
      <c r="Q31" s="118">
        <f t="shared" si="2"/>
        <v>67.838524289642507</v>
      </c>
      <c r="R31" s="118">
        <f t="shared" si="2"/>
        <v>73.397571035747006</v>
      </c>
      <c r="S31" s="118">
        <f t="shared" si="2"/>
        <v>88.068652612282307</v>
      </c>
      <c r="T31" s="118">
        <f t="shared" si="2"/>
        <v>77.847506874427097</v>
      </c>
      <c r="U31" s="118">
        <f t="shared" si="2"/>
        <v>80.210898258478494</v>
      </c>
      <c r="V31" s="118">
        <f t="shared" si="2"/>
        <v>82.998863428047699</v>
      </c>
      <c r="W31" s="110">
        <f t="shared" si="2"/>
        <v>85.083666361136594</v>
      </c>
      <c r="X31" s="142">
        <f>SUM(L31:W31)</f>
        <v>1010.2788175985301</v>
      </c>
      <c r="Y31" s="164">
        <f>AVERAGE(L31:W31)</f>
        <v>84.189901466544498</v>
      </c>
      <c r="Z31" s="125"/>
      <c r="AA31" s="166">
        <f>'2006'!AC30+'2005'!AI55</f>
        <v>0</v>
      </c>
      <c r="AB31" s="169">
        <f>AA31/12/D29</f>
        <v>0</v>
      </c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</row>
    <row r="32" spans="1:48" ht="12.75" customHeight="1">
      <c r="A32" s="31"/>
      <c r="B32" s="47"/>
      <c r="C32" s="36" t="s">
        <v>716</v>
      </c>
      <c r="D32" s="34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113"/>
      <c r="Q32" s="60"/>
      <c r="R32" s="60"/>
      <c r="S32" s="60"/>
      <c r="T32" s="60"/>
      <c r="U32" s="60"/>
      <c r="V32" s="60"/>
      <c r="W32" s="113"/>
      <c r="X32" s="143"/>
      <c r="Y32" s="167">
        <f>Y31/D29</f>
        <v>7.7167645707190105E-2</v>
      </c>
      <c r="Z32" s="125"/>
      <c r="AA32" s="151"/>
      <c r="AB32" s="152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</row>
    <row r="33" spans="1:48" ht="12.75" customHeight="1">
      <c r="A33" s="31"/>
      <c r="B33" s="47"/>
      <c r="C33" s="33" t="s">
        <v>717</v>
      </c>
      <c r="D33" s="61"/>
      <c r="E33" s="62"/>
      <c r="F33" s="60"/>
      <c r="G33" s="60"/>
      <c r="H33" s="62"/>
      <c r="I33" s="62"/>
      <c r="J33" s="62"/>
      <c r="K33" s="62"/>
      <c r="L33" s="62"/>
      <c r="M33" s="62"/>
      <c r="N33" s="62"/>
      <c r="O33" s="62"/>
      <c r="P33" s="114"/>
      <c r="Q33" s="148"/>
      <c r="R33" s="149"/>
      <c r="S33" s="95"/>
      <c r="T33" s="95"/>
      <c r="U33" s="95"/>
      <c r="V33" s="95"/>
      <c r="W33" s="131"/>
      <c r="X33" s="143"/>
      <c r="Y33" s="165"/>
      <c r="Z33" s="125"/>
      <c r="AA33" s="151"/>
      <c r="AB33" s="152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</row>
    <row r="34" spans="1:48" ht="12.75" customHeight="1">
      <c r="A34" s="31"/>
      <c r="B34" s="32"/>
      <c r="C34" s="33" t="s">
        <v>718</v>
      </c>
      <c r="D34" s="61"/>
      <c r="E34" s="62"/>
      <c r="F34" s="60"/>
      <c r="G34" s="60"/>
      <c r="H34" s="62"/>
      <c r="I34" s="62"/>
      <c r="J34" s="62"/>
      <c r="K34" s="62"/>
      <c r="L34" s="62"/>
      <c r="M34" s="62"/>
      <c r="N34" s="62"/>
      <c r="O34" s="62"/>
      <c r="P34" s="114"/>
      <c r="Q34" s="148"/>
      <c r="R34" s="149"/>
      <c r="S34" s="95"/>
      <c r="T34" s="95"/>
      <c r="U34" s="95"/>
      <c r="V34" s="95"/>
      <c r="W34" s="131"/>
      <c r="X34" s="143"/>
      <c r="Y34" s="165"/>
      <c r="Z34" s="125"/>
      <c r="AA34" s="151"/>
      <c r="AB34" s="152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</row>
    <row r="35" spans="1:48" ht="12.75" customHeight="1">
      <c r="A35" s="31"/>
      <c r="B35" s="32"/>
      <c r="C35" s="36" t="s">
        <v>719</v>
      </c>
      <c r="D35" s="61"/>
      <c r="E35" s="62"/>
      <c r="F35" s="60"/>
      <c r="G35" s="60"/>
      <c r="H35" s="62"/>
      <c r="I35" s="62"/>
      <c r="J35" s="62"/>
      <c r="K35" s="62"/>
      <c r="L35" s="62"/>
      <c r="M35" s="62"/>
      <c r="N35" s="62"/>
      <c r="O35" s="62"/>
      <c r="P35" s="114"/>
      <c r="Q35" s="148"/>
      <c r="R35" s="149"/>
      <c r="S35" s="95"/>
      <c r="T35" s="95"/>
      <c r="U35" s="95"/>
      <c r="V35" s="95"/>
      <c r="W35" s="131"/>
      <c r="X35" s="143"/>
      <c r="Y35" s="165"/>
      <c r="Z35" s="125"/>
      <c r="AA35" s="151"/>
      <c r="AB35" s="152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</row>
    <row r="36" spans="1:48" ht="12.75" customHeight="1">
      <c r="A36" s="31"/>
      <c r="B36" s="32"/>
      <c r="C36" s="36" t="s">
        <v>720</v>
      </c>
      <c r="D36" s="61"/>
      <c r="E36" s="63"/>
      <c r="F36" s="64"/>
      <c r="G36" s="64"/>
      <c r="H36" s="65"/>
      <c r="I36" s="65"/>
      <c r="J36" s="65"/>
      <c r="K36" s="115"/>
      <c r="L36" s="63"/>
      <c r="M36" s="63"/>
      <c r="N36" s="63"/>
      <c r="O36" s="115"/>
      <c r="P36" s="115"/>
      <c r="Q36" s="148"/>
      <c r="R36" s="149"/>
      <c r="S36" s="95"/>
      <c r="T36" s="95"/>
      <c r="U36" s="95"/>
      <c r="V36" s="95"/>
      <c r="W36" s="131"/>
      <c r="X36" s="143"/>
      <c r="Y36" s="165"/>
      <c r="Z36" s="125"/>
      <c r="AA36" s="151"/>
      <c r="AB36" s="152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</row>
    <row r="37" spans="1:48" ht="12.75" customHeight="1">
      <c r="A37" s="31"/>
      <c r="B37" s="32"/>
      <c r="C37" s="36" t="s">
        <v>721</v>
      </c>
      <c r="D37" s="61"/>
      <c r="E37" s="63"/>
      <c r="F37" s="64"/>
      <c r="G37" s="64"/>
      <c r="H37" s="65"/>
      <c r="I37" s="65"/>
      <c r="J37" s="65"/>
      <c r="K37" s="115"/>
      <c r="L37" s="63"/>
      <c r="M37" s="63"/>
      <c r="N37" s="63"/>
      <c r="O37" s="115"/>
      <c r="P37" s="115"/>
      <c r="Q37" s="148"/>
      <c r="R37" s="149"/>
      <c r="S37" s="95"/>
      <c r="T37" s="95"/>
      <c r="U37" s="95"/>
      <c r="V37" s="95"/>
      <c r="W37" s="131"/>
      <c r="X37" s="143"/>
      <c r="Y37" s="165"/>
      <c r="Z37" s="125"/>
      <c r="AA37" s="151"/>
      <c r="AB37" s="152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</row>
    <row r="38" spans="1:48" ht="12.75" customHeight="1">
      <c r="A38" s="31"/>
      <c r="B38" s="32"/>
      <c r="C38" s="36" t="s">
        <v>722</v>
      </c>
      <c r="D38" s="61"/>
      <c r="E38" s="63"/>
      <c r="F38" s="64"/>
      <c r="G38" s="64"/>
      <c r="H38" s="65"/>
      <c r="I38" s="65"/>
      <c r="J38" s="65"/>
      <c r="K38" s="115"/>
      <c r="L38" s="63"/>
      <c r="M38" s="63"/>
      <c r="N38" s="63"/>
      <c r="O38" s="115"/>
      <c r="P38" s="115"/>
      <c r="Q38" s="148"/>
      <c r="R38" s="149"/>
      <c r="S38" s="95"/>
      <c r="T38" s="95"/>
      <c r="U38" s="95"/>
      <c r="V38" s="95"/>
      <c r="W38" s="131"/>
      <c r="X38" s="143"/>
      <c r="Y38" s="165"/>
      <c r="Z38" s="125"/>
      <c r="AA38" s="151"/>
      <c r="AB38" s="152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</row>
    <row r="39" spans="1:48" ht="27" customHeight="1">
      <c r="A39" s="39"/>
      <c r="B39" s="66"/>
      <c r="C39" s="67" t="s">
        <v>723</v>
      </c>
      <c r="D39" s="40"/>
      <c r="E39" s="68"/>
      <c r="F39" s="69"/>
      <c r="G39" s="69"/>
      <c r="H39" s="70"/>
      <c r="I39" s="70"/>
      <c r="J39" s="70"/>
      <c r="K39" s="116"/>
      <c r="L39" s="68"/>
      <c r="M39" s="68"/>
      <c r="N39" s="68"/>
      <c r="O39" s="116"/>
      <c r="P39" s="116"/>
      <c r="Q39" s="148"/>
      <c r="R39" s="149"/>
      <c r="S39" s="95"/>
      <c r="T39" s="95"/>
      <c r="U39" s="95"/>
      <c r="V39" s="95"/>
      <c r="W39" s="131"/>
      <c r="X39" s="143"/>
      <c r="Y39" s="165"/>
      <c r="Z39" s="125"/>
      <c r="AA39" s="151"/>
      <c r="AB39" s="152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</row>
    <row r="40" spans="1:48" ht="12.75" customHeight="1">
      <c r="A40" s="31" t="s">
        <v>724</v>
      </c>
      <c r="B40" s="32">
        <v>410</v>
      </c>
      <c r="C40" s="71" t="s">
        <v>725</v>
      </c>
      <c r="D40" s="34">
        <v>1363</v>
      </c>
      <c r="E40" s="72">
        <v>67533.850000000006</v>
      </c>
      <c r="F40" s="72">
        <v>64446.64</v>
      </c>
      <c r="G40" s="72">
        <v>84737.89</v>
      </c>
      <c r="H40" s="72">
        <v>67293.22</v>
      </c>
      <c r="I40" s="72">
        <v>66467.31</v>
      </c>
      <c r="J40" s="72">
        <v>66405.08</v>
      </c>
      <c r="K40" s="72">
        <v>64860.9</v>
      </c>
      <c r="L40" s="72">
        <v>62104.87</v>
      </c>
      <c r="M40" s="72">
        <v>65996.350000000006</v>
      </c>
      <c r="N40" s="72">
        <v>61018.91</v>
      </c>
      <c r="O40" s="72">
        <v>62132.51</v>
      </c>
      <c r="P40" s="117">
        <v>59876.68</v>
      </c>
      <c r="Q40" s="62">
        <v>55931.93</v>
      </c>
      <c r="R40" s="62">
        <v>57160.11</v>
      </c>
      <c r="S40" s="62">
        <v>69198.22</v>
      </c>
      <c r="T40" s="62">
        <v>56365.88</v>
      </c>
      <c r="U40" s="62">
        <v>62821.2</v>
      </c>
      <c r="V40" s="62">
        <v>35682.97</v>
      </c>
      <c r="W40" s="131"/>
      <c r="X40" s="142">
        <f>SUM(L40:W40)</f>
        <v>648289.63</v>
      </c>
      <c r="Y40" s="164">
        <f>AVERAGE(L40:W40)</f>
        <v>58935.420909090899</v>
      </c>
      <c r="Z40" s="125"/>
      <c r="AA40" s="151"/>
      <c r="AB40" s="152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</row>
    <row r="41" spans="1:48" ht="12.75" customHeight="1">
      <c r="A41" s="31"/>
      <c r="B41" s="32"/>
      <c r="C41" s="73" t="s">
        <v>726</v>
      </c>
      <c r="D41" s="74"/>
      <c r="E41" s="75" t="s">
        <v>372</v>
      </c>
      <c r="F41" s="75" t="s">
        <v>372</v>
      </c>
      <c r="G41" s="75" t="s">
        <v>372</v>
      </c>
      <c r="H41" s="75" t="s">
        <v>372</v>
      </c>
      <c r="I41" s="75" t="s">
        <v>372</v>
      </c>
      <c r="J41" s="75" t="s">
        <v>372</v>
      </c>
      <c r="K41" s="75" t="s">
        <v>372</v>
      </c>
      <c r="L41" s="75" t="s">
        <v>372</v>
      </c>
      <c r="M41" s="75" t="s">
        <v>372</v>
      </c>
      <c r="N41" s="75" t="s">
        <v>372</v>
      </c>
      <c r="O41" s="75" t="s">
        <v>372</v>
      </c>
      <c r="P41" s="113" t="s">
        <v>372</v>
      </c>
      <c r="Q41" s="60" t="s">
        <v>372</v>
      </c>
      <c r="R41" s="60" t="s">
        <v>372</v>
      </c>
      <c r="S41" s="60" t="s">
        <v>372</v>
      </c>
      <c r="T41" s="60" t="s">
        <v>372</v>
      </c>
      <c r="U41" s="60" t="s">
        <v>372</v>
      </c>
      <c r="V41" s="60" t="s">
        <v>372</v>
      </c>
      <c r="W41" s="150" t="s">
        <v>372</v>
      </c>
      <c r="X41" s="143"/>
      <c r="Y41" s="165"/>
      <c r="Z41" s="125"/>
      <c r="AA41" s="151"/>
      <c r="AB41" s="152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</row>
    <row r="42" spans="1:48" ht="12.75" customHeight="1">
      <c r="A42" s="31"/>
      <c r="B42" s="32"/>
      <c r="C42" s="36" t="s">
        <v>727</v>
      </c>
      <c r="D42" s="34"/>
      <c r="E42" s="37">
        <f t="shared" ref="E42:P42" si="3">E40/$D$40</f>
        <v>49.547945707997101</v>
      </c>
      <c r="F42" s="37">
        <f t="shared" si="3"/>
        <v>47.282934702861297</v>
      </c>
      <c r="G42" s="37">
        <f t="shared" si="3"/>
        <v>62.170132061628799</v>
      </c>
      <c r="H42" s="37">
        <f t="shared" si="3"/>
        <v>49.3714013206163</v>
      </c>
      <c r="I42" s="37">
        <f t="shared" si="3"/>
        <v>48.765451210564898</v>
      </c>
      <c r="J42" s="105">
        <f t="shared" si="3"/>
        <v>48.719794570799699</v>
      </c>
      <c r="K42" s="118">
        <f t="shared" si="3"/>
        <v>47.586867204695501</v>
      </c>
      <c r="L42" s="118">
        <f t="shared" si="3"/>
        <v>45.564834922964103</v>
      </c>
      <c r="M42" s="118">
        <f t="shared" si="3"/>
        <v>48.419919295671299</v>
      </c>
      <c r="N42" s="118">
        <f t="shared" si="3"/>
        <v>44.768092443140098</v>
      </c>
      <c r="O42" s="118">
        <f t="shared" si="3"/>
        <v>45.585113719735901</v>
      </c>
      <c r="P42" s="119">
        <f t="shared" si="3"/>
        <v>43.930066030814402</v>
      </c>
      <c r="Q42" s="118">
        <f>'2006'!E42</f>
        <v>41.035898752751301</v>
      </c>
      <c r="R42" s="118">
        <f>'2006'!F42</f>
        <v>41.936984592809999</v>
      </c>
      <c r="S42" s="118">
        <f>'2006'!G42</f>
        <v>50.769053558327201</v>
      </c>
      <c r="T42" s="118">
        <f>'2006'!H42</f>
        <v>41.354277329420398</v>
      </c>
      <c r="U42" s="118">
        <f>'2006'!I42</f>
        <v>46.090388848129102</v>
      </c>
      <c r="V42" s="118">
        <f>'2006'!J42</f>
        <v>26.179728539985302</v>
      </c>
      <c r="W42" s="131"/>
      <c r="X42" s="142">
        <f>SUM(L42:W42)</f>
        <v>475.63435803374898</v>
      </c>
      <c r="Y42" s="164">
        <f>AVERAGE(L42:W42)</f>
        <v>43.239487093977203</v>
      </c>
      <c r="Z42" s="125"/>
      <c r="AA42" s="151"/>
      <c r="AB42" s="152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</row>
    <row r="43" spans="1:48" ht="12.75" customHeight="1">
      <c r="A43" s="31"/>
      <c r="B43" s="32"/>
      <c r="C43" s="36" t="s">
        <v>728</v>
      </c>
      <c r="D43" s="34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120"/>
      <c r="Q43" s="35"/>
      <c r="R43" s="149"/>
      <c r="S43" s="95"/>
      <c r="T43" s="95"/>
      <c r="U43" s="95"/>
      <c r="V43" s="95"/>
      <c r="W43" s="131"/>
      <c r="X43" s="143"/>
      <c r="Y43" s="167">
        <f>Y42/D40</f>
        <v>3.1723761624341297E-2</v>
      </c>
      <c r="Z43" s="125"/>
      <c r="AA43" s="151"/>
      <c r="AB43" s="152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</row>
    <row r="44" spans="1:48" ht="12.75" customHeight="1">
      <c r="A44" s="31"/>
      <c r="B44" s="32"/>
      <c r="C44" s="36" t="s">
        <v>729</v>
      </c>
      <c r="D44" s="34"/>
      <c r="E44" s="77"/>
      <c r="F44" s="77"/>
      <c r="G44" s="77"/>
      <c r="H44" s="77"/>
      <c r="I44" s="77"/>
      <c r="J44" s="77"/>
      <c r="K44" s="65"/>
      <c r="L44" s="65"/>
      <c r="M44" s="65"/>
      <c r="N44" s="65"/>
      <c r="O44" s="65"/>
      <c r="P44" s="121"/>
      <c r="Q44" s="148"/>
      <c r="R44" s="149"/>
      <c r="S44" s="95"/>
      <c r="T44" s="95"/>
      <c r="U44" s="95"/>
      <c r="V44" s="95"/>
      <c r="W44" s="131"/>
      <c r="X44" s="143"/>
      <c r="Y44" s="165"/>
      <c r="Z44" s="125"/>
      <c r="AA44" s="151"/>
      <c r="AB44" s="152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</row>
    <row r="45" spans="1:48" ht="12.75" customHeight="1">
      <c r="A45" s="31"/>
      <c r="B45" s="32"/>
      <c r="C45" s="36" t="s">
        <v>727</v>
      </c>
      <c r="D45" s="32"/>
      <c r="E45" s="78"/>
      <c r="F45" s="78"/>
      <c r="G45" s="78"/>
      <c r="H45" s="78"/>
      <c r="I45" s="78"/>
      <c r="J45" s="78"/>
      <c r="K45" s="62"/>
      <c r="L45" s="62"/>
      <c r="M45" s="62"/>
      <c r="N45" s="62"/>
      <c r="O45" s="62"/>
      <c r="P45" s="114"/>
      <c r="Q45" s="148"/>
      <c r="R45" s="149"/>
      <c r="S45" s="95"/>
      <c r="T45" s="95"/>
      <c r="U45" s="95"/>
      <c r="V45" s="95"/>
      <c r="W45" s="131"/>
      <c r="X45" s="143"/>
      <c r="Y45" s="165"/>
      <c r="Z45" s="125"/>
      <c r="AA45" s="151"/>
      <c r="AB45" s="152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</row>
    <row r="46" spans="1:48" ht="12.75" customHeight="1">
      <c r="A46" s="31"/>
      <c r="B46" s="32"/>
      <c r="C46" s="36" t="s">
        <v>730</v>
      </c>
      <c r="D46" s="32"/>
      <c r="E46" s="78"/>
      <c r="F46" s="78"/>
      <c r="G46" s="78"/>
      <c r="H46" s="78"/>
      <c r="I46" s="78"/>
      <c r="J46" s="78"/>
      <c r="K46" s="62"/>
      <c r="L46" s="62"/>
      <c r="M46" s="62"/>
      <c r="N46" s="62"/>
      <c r="O46" s="62"/>
      <c r="P46" s="114"/>
      <c r="Q46" s="148"/>
      <c r="R46" s="149"/>
      <c r="S46" s="95"/>
      <c r="T46" s="95"/>
      <c r="U46" s="95"/>
      <c r="V46" s="95"/>
      <c r="W46" s="131"/>
      <c r="X46" s="143"/>
      <c r="Y46" s="165"/>
      <c r="Z46" s="125"/>
      <c r="AA46" s="151"/>
      <c r="AB46" s="152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</row>
    <row r="47" spans="1:48" ht="12.75" customHeight="1">
      <c r="A47" s="31"/>
      <c r="B47" s="32"/>
      <c r="C47" s="36" t="s">
        <v>731</v>
      </c>
      <c r="D47" s="32"/>
      <c r="E47" s="78"/>
      <c r="F47" s="78"/>
      <c r="G47" s="78"/>
      <c r="H47" s="78"/>
      <c r="I47" s="78"/>
      <c r="J47" s="78"/>
      <c r="K47" s="62"/>
      <c r="L47" s="62"/>
      <c r="M47" s="62"/>
      <c r="N47" s="62"/>
      <c r="O47" s="62"/>
      <c r="P47" s="114"/>
      <c r="Q47" s="148"/>
      <c r="R47" s="149"/>
      <c r="S47" s="95"/>
      <c r="T47" s="95"/>
      <c r="U47" s="95"/>
      <c r="V47" s="95"/>
      <c r="W47" s="131"/>
      <c r="X47" s="143"/>
      <c r="Y47" s="165"/>
      <c r="Z47" s="125"/>
      <c r="AA47" s="151"/>
      <c r="AB47" s="152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</row>
    <row r="48" spans="1:48" ht="12.75" customHeight="1">
      <c r="A48" s="31"/>
      <c r="B48" s="32"/>
      <c r="C48" s="36" t="s">
        <v>732</v>
      </c>
      <c r="D48" s="32"/>
      <c r="E48" s="78"/>
      <c r="F48" s="78"/>
      <c r="G48" s="79"/>
      <c r="H48" s="79"/>
      <c r="I48" s="79"/>
      <c r="J48" s="79"/>
      <c r="K48" s="122"/>
      <c r="L48" s="122"/>
      <c r="M48" s="122"/>
      <c r="N48" s="122"/>
      <c r="O48" s="122"/>
      <c r="P48" s="123"/>
      <c r="Q48" s="148"/>
      <c r="R48" s="149"/>
      <c r="S48" s="95"/>
      <c r="T48" s="95"/>
      <c r="U48" s="95"/>
      <c r="V48" s="95"/>
      <c r="W48" s="131"/>
      <c r="X48" s="143"/>
      <c r="Y48" s="165"/>
      <c r="Z48" s="125"/>
      <c r="AA48" s="151"/>
      <c r="AB48" s="152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</row>
    <row r="49" spans="1:48" ht="12.75" customHeight="1">
      <c r="A49" s="31"/>
      <c r="B49" s="32"/>
      <c r="C49" s="36" t="s">
        <v>733</v>
      </c>
      <c r="D49" s="32"/>
      <c r="E49" s="78"/>
      <c r="F49" s="79"/>
      <c r="G49" s="79"/>
      <c r="H49" s="79"/>
      <c r="I49" s="79"/>
      <c r="J49" s="79"/>
      <c r="K49" s="122"/>
      <c r="L49" s="122"/>
      <c r="M49" s="122"/>
      <c r="N49" s="122"/>
      <c r="O49" s="122"/>
      <c r="P49" s="123"/>
      <c r="Q49" s="148"/>
      <c r="R49" s="149"/>
      <c r="S49" s="95"/>
      <c r="T49" s="95"/>
      <c r="U49" s="95"/>
      <c r="V49" s="95"/>
      <c r="W49" s="131"/>
      <c r="X49" s="143"/>
      <c r="Y49" s="165"/>
      <c r="Z49" s="125"/>
      <c r="AA49" s="151"/>
      <c r="AB49" s="152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</row>
    <row r="50" spans="1:48" ht="12.75" customHeight="1">
      <c r="A50" s="31"/>
      <c r="B50" s="32"/>
      <c r="C50" s="36"/>
      <c r="D50" s="32"/>
      <c r="E50" s="80"/>
      <c r="F50" s="81"/>
      <c r="G50" s="82"/>
      <c r="H50" s="82"/>
      <c r="I50" s="82"/>
      <c r="J50" s="81"/>
      <c r="K50" s="70"/>
      <c r="L50" s="70"/>
      <c r="M50" s="70"/>
      <c r="N50" s="70"/>
      <c r="O50" s="70"/>
      <c r="P50" s="124"/>
      <c r="Q50" s="148"/>
      <c r="R50" s="149"/>
      <c r="S50" s="95"/>
      <c r="T50" s="95"/>
      <c r="U50" s="95"/>
      <c r="V50" s="95"/>
      <c r="W50" s="131"/>
      <c r="X50" s="143"/>
      <c r="Y50" s="165"/>
      <c r="Z50" s="125"/>
      <c r="AA50" s="151"/>
      <c r="AB50" s="152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</row>
    <row r="51" spans="1:48" ht="0.75" customHeight="1">
      <c r="A51" s="52"/>
      <c r="B51" s="53"/>
      <c r="C51" s="67"/>
      <c r="D51" s="40"/>
      <c r="E51" s="83"/>
      <c r="F51" s="84"/>
      <c r="G51" s="83"/>
      <c r="H51" s="84"/>
      <c r="I51" s="125"/>
      <c r="J51" s="126"/>
      <c r="K51" s="125"/>
      <c r="L51" s="126"/>
      <c r="M51" s="126"/>
      <c r="N51" s="126"/>
      <c r="O51" s="126"/>
      <c r="P51" s="125"/>
      <c r="Q51" s="95"/>
      <c r="R51" s="95"/>
      <c r="S51" s="95"/>
      <c r="T51" s="95"/>
      <c r="U51" s="95"/>
      <c r="V51" s="95"/>
      <c r="W51" s="131"/>
      <c r="X51" s="143"/>
      <c r="Y51" s="165"/>
      <c r="Z51" s="125"/>
      <c r="AA51" s="151"/>
      <c r="AB51" s="152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</row>
    <row r="52" spans="1:48" ht="12.75" customHeight="1">
      <c r="A52" s="42" t="s">
        <v>739</v>
      </c>
      <c r="B52" s="85">
        <v>711</v>
      </c>
      <c r="C52" s="86" t="s">
        <v>740</v>
      </c>
      <c r="D52" s="29">
        <v>4990</v>
      </c>
      <c r="E52" s="87">
        <v>113451.2</v>
      </c>
      <c r="F52" s="87">
        <v>126125.16</v>
      </c>
      <c r="G52" s="87">
        <v>140863.10999999999</v>
      </c>
      <c r="H52" s="88">
        <v>88975.55</v>
      </c>
      <c r="I52" s="127">
        <v>126740.31</v>
      </c>
      <c r="J52" s="127">
        <v>104065.95</v>
      </c>
      <c r="K52" s="127">
        <v>105428.32</v>
      </c>
      <c r="L52" s="127">
        <v>89209.33</v>
      </c>
      <c r="M52" s="127">
        <v>103913.98</v>
      </c>
      <c r="N52" s="127">
        <v>163552.54</v>
      </c>
      <c r="O52" s="127">
        <v>110024.69</v>
      </c>
      <c r="P52" s="128">
        <v>131177.43</v>
      </c>
      <c r="Q52" s="60">
        <v>156637.70000000001</v>
      </c>
      <c r="R52" s="60">
        <v>153542.81</v>
      </c>
      <c r="S52" s="60">
        <v>112066.55</v>
      </c>
      <c r="T52" s="60">
        <v>104151.35</v>
      </c>
      <c r="U52" s="127">
        <v>122914.78</v>
      </c>
      <c r="V52" s="127">
        <v>161239.18</v>
      </c>
      <c r="W52" s="128">
        <v>82982.7</v>
      </c>
      <c r="X52" s="142">
        <f>SUM(L52:W52)</f>
        <v>1491413.04</v>
      </c>
      <c r="Y52" s="164">
        <f>AVERAGE(L52:W52)</f>
        <v>124284.42</v>
      </c>
      <c r="Z52" s="125"/>
      <c r="AA52" s="151"/>
      <c r="AB52" s="152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</row>
    <row r="53" spans="1:48" ht="12.75" customHeight="1">
      <c r="A53" s="46" t="s">
        <v>741</v>
      </c>
      <c r="B53" s="89"/>
      <c r="C53" s="33" t="s">
        <v>742</v>
      </c>
      <c r="D53" s="34"/>
      <c r="E53" s="75" t="s">
        <v>372</v>
      </c>
      <c r="F53" s="75" t="s">
        <v>372</v>
      </c>
      <c r="G53" s="75" t="s">
        <v>372</v>
      </c>
      <c r="H53" s="90" t="s">
        <v>372</v>
      </c>
      <c r="I53" s="127" t="s">
        <v>372</v>
      </c>
      <c r="J53" s="127" t="s">
        <v>372</v>
      </c>
      <c r="K53" s="127" t="s">
        <v>372</v>
      </c>
      <c r="L53" s="127" t="s">
        <v>372</v>
      </c>
      <c r="M53" s="127" t="s">
        <v>372</v>
      </c>
      <c r="N53" s="127" t="s">
        <v>372</v>
      </c>
      <c r="O53" s="127" t="s">
        <v>372</v>
      </c>
      <c r="P53" s="128" t="s">
        <v>372</v>
      </c>
      <c r="Q53" s="60" t="s">
        <v>372</v>
      </c>
      <c r="R53" s="60" t="s">
        <v>372</v>
      </c>
      <c r="S53" s="60" t="s">
        <v>372</v>
      </c>
      <c r="T53" s="60" t="s">
        <v>372</v>
      </c>
      <c r="U53" s="127" t="s">
        <v>372</v>
      </c>
      <c r="V53" s="127" t="s">
        <v>372</v>
      </c>
      <c r="W53" s="128" t="s">
        <v>372</v>
      </c>
      <c r="X53" s="143"/>
      <c r="Y53" s="165"/>
      <c r="Z53" s="125"/>
      <c r="AA53" s="151"/>
      <c r="AB53" s="152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</row>
    <row r="54" spans="1:48" ht="12.75" customHeight="1">
      <c r="A54" s="46"/>
      <c r="B54" s="89"/>
      <c r="C54" s="36" t="s">
        <v>743</v>
      </c>
      <c r="D54" s="34"/>
      <c r="E54" s="91">
        <f t="shared" ref="E54:P54" si="4">E52/$D$52</f>
        <v>22.7357114228457</v>
      </c>
      <c r="F54" s="92">
        <f t="shared" si="4"/>
        <v>25.275583166332702</v>
      </c>
      <c r="G54" s="92">
        <f t="shared" si="4"/>
        <v>28.229080160320599</v>
      </c>
      <c r="H54" s="93">
        <f t="shared" si="4"/>
        <v>17.8307715430862</v>
      </c>
      <c r="I54" s="93">
        <f t="shared" si="4"/>
        <v>25.398859719438899</v>
      </c>
      <c r="J54" s="93">
        <f t="shared" si="4"/>
        <v>20.854899799599199</v>
      </c>
      <c r="K54" s="93">
        <f t="shared" si="4"/>
        <v>21.1279198396794</v>
      </c>
      <c r="L54" s="93">
        <f t="shared" si="4"/>
        <v>17.877621242484999</v>
      </c>
      <c r="M54" s="93">
        <f t="shared" si="4"/>
        <v>20.824444889779599</v>
      </c>
      <c r="N54" s="93">
        <f t="shared" si="4"/>
        <v>32.776060120240501</v>
      </c>
      <c r="O54" s="93">
        <f t="shared" si="4"/>
        <v>22.0490360721443</v>
      </c>
      <c r="P54" s="93">
        <f t="shared" si="4"/>
        <v>26.288062124248501</v>
      </c>
      <c r="Q54" s="91">
        <f>'2006'!E53</f>
        <v>31.390320641282599</v>
      </c>
      <c r="R54" s="91">
        <f>'2006'!F53</f>
        <v>30.770102204408801</v>
      </c>
      <c r="S54" s="91">
        <f>'2006'!G53</f>
        <v>22.458226452905802</v>
      </c>
      <c r="T54" s="91">
        <f>'2006'!H53</f>
        <v>20.8720140280561</v>
      </c>
      <c r="U54" s="91">
        <f>'2006'!I53</f>
        <v>24.632220440881799</v>
      </c>
      <c r="V54" s="91">
        <f>'2006'!J53</f>
        <v>32.312460921843702</v>
      </c>
      <c r="W54" s="93">
        <f>'2006'!K53</f>
        <v>16.6297995991984</v>
      </c>
      <c r="X54" s="142">
        <f>SUM(L54:W54)</f>
        <v>298.88036873747501</v>
      </c>
      <c r="Y54" s="164">
        <f>AVERAGE(L54:W54)</f>
        <v>24.9066973947896</v>
      </c>
      <c r="Z54" s="125"/>
      <c r="AA54" s="151"/>
      <c r="AB54" s="152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</row>
    <row r="55" spans="1:48" ht="12.75" customHeight="1">
      <c r="A55" s="46"/>
      <c r="B55" s="89"/>
      <c r="C55" s="36" t="s">
        <v>744</v>
      </c>
      <c r="D55" s="34"/>
      <c r="E55" s="94" t="s">
        <v>745</v>
      </c>
      <c r="F55" s="94" t="s">
        <v>746</v>
      </c>
      <c r="G55" s="94" t="s">
        <v>747</v>
      </c>
      <c r="H55" s="94" t="s">
        <v>748</v>
      </c>
      <c r="I55" s="129" t="s">
        <v>749</v>
      </c>
      <c r="J55" s="129" t="s">
        <v>749</v>
      </c>
      <c r="K55" s="129"/>
      <c r="L55" s="129"/>
      <c r="M55" s="129"/>
      <c r="N55" s="129"/>
      <c r="O55" s="129"/>
      <c r="P55" s="130"/>
      <c r="Q55" s="95"/>
      <c r="R55" s="95"/>
      <c r="S55" s="149"/>
      <c r="T55" s="95"/>
      <c r="U55" s="95"/>
      <c r="V55" s="95"/>
      <c r="W55" s="131"/>
      <c r="X55" s="143"/>
      <c r="Y55" s="167">
        <f>Y54/D52</f>
        <v>4.9913221232043203E-3</v>
      </c>
      <c r="Z55" s="125"/>
      <c r="AA55" s="151"/>
      <c r="AB55" s="152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</row>
    <row r="56" spans="1:48" ht="12.75" customHeight="1">
      <c r="A56" s="46"/>
      <c r="B56" s="89"/>
      <c r="C56" s="36" t="s">
        <v>750</v>
      </c>
      <c r="D56" s="34"/>
      <c r="E56" s="95"/>
      <c r="F56" s="95" t="s">
        <v>751</v>
      </c>
      <c r="G56" s="95"/>
      <c r="H56" s="95"/>
      <c r="I56" s="95"/>
      <c r="J56" s="95"/>
      <c r="K56" s="95"/>
      <c r="L56" s="95"/>
      <c r="M56" s="95"/>
      <c r="N56" s="95"/>
      <c r="O56" s="95"/>
      <c r="P56" s="131"/>
      <c r="Q56" s="95"/>
      <c r="R56" s="95"/>
      <c r="S56" s="149"/>
      <c r="T56" s="95"/>
      <c r="U56" s="95"/>
      <c r="V56" s="95"/>
      <c r="W56" s="131"/>
      <c r="X56" s="143"/>
      <c r="Y56" s="165"/>
      <c r="Z56" s="125"/>
      <c r="AA56" s="151"/>
      <c r="AB56" s="152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</row>
    <row r="57" spans="1:48" ht="12.75" customHeight="1">
      <c r="A57" s="46"/>
      <c r="B57" s="89"/>
      <c r="C57" s="36"/>
      <c r="D57" s="3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131"/>
      <c r="Q57" s="95"/>
      <c r="R57" s="95"/>
      <c r="S57" s="149"/>
      <c r="T57" s="95"/>
      <c r="U57" s="95"/>
      <c r="V57" s="95"/>
      <c r="W57" s="131"/>
      <c r="X57" s="143"/>
      <c r="Y57" s="165"/>
      <c r="Z57" s="125"/>
      <c r="AA57" s="151"/>
      <c r="AB57" s="152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</row>
    <row r="58" spans="1:48" ht="12.75" customHeight="1">
      <c r="A58" s="46"/>
      <c r="B58" s="89"/>
      <c r="C58" s="96" t="s">
        <v>700</v>
      </c>
      <c r="D58" s="3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131"/>
      <c r="Q58" s="95"/>
      <c r="R58" s="95"/>
      <c r="S58" s="149"/>
      <c r="T58" s="95"/>
      <c r="U58" s="95"/>
      <c r="V58" s="95"/>
      <c r="W58" s="131"/>
      <c r="X58" s="143"/>
      <c r="Y58" s="165"/>
      <c r="Z58" s="125"/>
      <c r="AA58" s="151"/>
      <c r="AB58" s="152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</row>
    <row r="59" spans="1:48" ht="12.75" customHeight="1">
      <c r="A59" s="46"/>
      <c r="B59" s="89"/>
      <c r="C59" s="36" t="s">
        <v>701</v>
      </c>
      <c r="D59" s="3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131"/>
      <c r="Q59" s="95"/>
      <c r="R59" s="95"/>
      <c r="S59" s="149"/>
      <c r="T59" s="95"/>
      <c r="U59" s="95"/>
      <c r="V59" s="95"/>
      <c r="W59" s="131"/>
      <c r="X59" s="143"/>
      <c r="Y59" s="165"/>
      <c r="Z59" s="125"/>
      <c r="AA59" s="151"/>
      <c r="AB59" s="152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</row>
    <row r="60" spans="1:48" ht="12.75" customHeight="1">
      <c r="A60" s="46"/>
      <c r="B60" s="89"/>
      <c r="C60" s="36" t="s">
        <v>752</v>
      </c>
      <c r="D60" s="3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131"/>
      <c r="Q60" s="95"/>
      <c r="R60" s="95"/>
      <c r="S60" s="149"/>
      <c r="T60" s="95"/>
      <c r="U60" s="95"/>
      <c r="V60" s="95"/>
      <c r="W60" s="131"/>
      <c r="X60" s="143"/>
      <c r="Y60" s="165"/>
      <c r="Z60" s="125"/>
      <c r="AA60" s="151"/>
      <c r="AB60" s="152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</row>
    <row r="61" spans="1:48" ht="12.75" customHeight="1">
      <c r="A61" s="46"/>
      <c r="B61" s="89"/>
      <c r="C61" s="36" t="s">
        <v>753</v>
      </c>
      <c r="D61" s="3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131"/>
      <c r="Q61" s="95"/>
      <c r="R61" s="95"/>
      <c r="S61" s="149"/>
      <c r="T61" s="95"/>
      <c r="U61" s="95"/>
      <c r="V61" s="95"/>
      <c r="W61" s="131"/>
      <c r="X61" s="143"/>
      <c r="Y61" s="165"/>
      <c r="Z61" s="125"/>
      <c r="AA61" s="151"/>
      <c r="AB61" s="152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</row>
    <row r="62" spans="1:48" ht="12.75" customHeight="1">
      <c r="A62" s="46"/>
      <c r="B62" s="89"/>
      <c r="C62" s="36"/>
      <c r="D62" s="3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131"/>
      <c r="Q62" s="95"/>
      <c r="R62" s="95"/>
      <c r="S62" s="149"/>
      <c r="T62" s="95"/>
      <c r="U62" s="95"/>
      <c r="V62" s="95"/>
      <c r="W62" s="131"/>
      <c r="X62" s="143"/>
      <c r="Y62" s="165"/>
      <c r="Z62" s="125"/>
      <c r="AA62" s="151"/>
      <c r="AB62" s="152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</row>
    <row r="63" spans="1:48" ht="12.75" customHeight="1">
      <c r="A63" s="46"/>
      <c r="B63" s="89"/>
      <c r="C63" s="36" t="s">
        <v>754</v>
      </c>
      <c r="D63" s="3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131"/>
      <c r="Q63" s="95"/>
      <c r="R63" s="95"/>
      <c r="S63" s="149"/>
      <c r="T63" s="95"/>
      <c r="U63" s="95"/>
      <c r="V63" s="95"/>
      <c r="W63" s="131"/>
      <c r="X63" s="143"/>
      <c r="Y63" s="165"/>
      <c r="Z63" s="125"/>
      <c r="AA63" s="151"/>
      <c r="AB63" s="152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</row>
    <row r="64" spans="1:48" ht="12.75" customHeight="1">
      <c r="A64" s="46"/>
      <c r="B64" s="89"/>
      <c r="C64" s="33" t="s">
        <v>705</v>
      </c>
      <c r="D64" s="34"/>
      <c r="E64" s="95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132"/>
      <c r="Q64" s="95"/>
      <c r="R64" s="95"/>
      <c r="S64" s="149"/>
      <c r="T64" s="95"/>
      <c r="U64" s="95"/>
      <c r="V64" s="95"/>
      <c r="W64" s="131"/>
      <c r="X64" s="143"/>
      <c r="Y64" s="165"/>
      <c r="Z64" s="125"/>
      <c r="AA64" s="151"/>
      <c r="AB64" s="152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</row>
    <row r="65" spans="1:48" ht="12.75" customHeight="1">
      <c r="A65" s="46"/>
      <c r="B65" s="89"/>
      <c r="C65" s="36" t="s">
        <v>755</v>
      </c>
      <c r="D65" s="34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25"/>
      <c r="Q65" s="95"/>
      <c r="R65" s="95"/>
      <c r="S65" s="149"/>
      <c r="T65" s="95"/>
      <c r="U65" s="95"/>
      <c r="V65" s="95"/>
      <c r="W65" s="131"/>
      <c r="X65" s="143"/>
      <c r="Y65" s="165"/>
      <c r="Z65" s="125"/>
      <c r="AA65" s="151"/>
      <c r="AB65" s="152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</row>
    <row r="66" spans="1:48" ht="75.75" customHeight="1">
      <c r="A66" s="52"/>
      <c r="B66" s="170"/>
      <c r="C66" s="54" t="s">
        <v>1833</v>
      </c>
      <c r="D66" s="40"/>
      <c r="E66" s="171"/>
      <c r="F66" s="172"/>
      <c r="G66" s="171"/>
      <c r="H66" s="172"/>
      <c r="I66" s="172"/>
      <c r="J66" s="172"/>
      <c r="K66" s="172"/>
      <c r="L66" s="172"/>
      <c r="M66" s="172"/>
      <c r="N66" s="171"/>
      <c r="O66" s="172"/>
      <c r="P66" s="203"/>
      <c r="Q66" s="95"/>
      <c r="R66" s="95"/>
      <c r="S66" s="149"/>
      <c r="T66" s="95"/>
      <c r="U66" s="95"/>
      <c r="V66" s="95"/>
      <c r="W66" s="131"/>
      <c r="X66" s="143"/>
      <c r="Y66" s="165"/>
      <c r="Z66" s="125"/>
      <c r="AA66" s="151"/>
      <c r="AB66" s="152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</row>
    <row r="67" spans="1:48" ht="12.75" customHeight="1">
      <c r="A67" s="42" t="s">
        <v>757</v>
      </c>
      <c r="B67" s="85">
        <v>112</v>
      </c>
      <c r="C67" s="86" t="s">
        <v>758</v>
      </c>
      <c r="D67" s="173">
        <v>3075</v>
      </c>
      <c r="E67" s="174">
        <v>56757.08</v>
      </c>
      <c r="F67" s="175">
        <v>66665.55</v>
      </c>
      <c r="G67" s="103">
        <v>83813.460000000006</v>
      </c>
      <c r="H67" s="173">
        <v>67203.12</v>
      </c>
      <c r="I67" s="204">
        <v>76435.14</v>
      </c>
      <c r="J67" s="173">
        <v>74605.119999999995</v>
      </c>
      <c r="K67" s="204">
        <v>75597.48</v>
      </c>
      <c r="L67" s="173">
        <v>77807.81</v>
      </c>
      <c r="M67" s="204">
        <v>77141.56</v>
      </c>
      <c r="N67" s="173">
        <v>76625.67</v>
      </c>
      <c r="O67" s="204">
        <v>84990.33</v>
      </c>
      <c r="P67" s="205">
        <v>72630.37</v>
      </c>
      <c r="Q67" s="35">
        <v>52724.27</v>
      </c>
      <c r="R67" s="35">
        <v>49647.11</v>
      </c>
      <c r="S67" s="35">
        <v>67197.69</v>
      </c>
      <c r="T67" s="35">
        <v>51140.26</v>
      </c>
      <c r="U67" s="35">
        <v>53097.46</v>
      </c>
      <c r="V67" s="35">
        <v>60965.55</v>
      </c>
      <c r="W67" s="131"/>
      <c r="X67" s="142">
        <f>SUM(L67:W67)</f>
        <v>723968.08</v>
      </c>
      <c r="Y67" s="164">
        <f>AVERAGE(L67:W67)</f>
        <v>65815.28</v>
      </c>
      <c r="Z67" s="125"/>
      <c r="AA67" s="151"/>
      <c r="AB67" s="152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</row>
    <row r="68" spans="1:48" ht="12.75" customHeight="1">
      <c r="A68" s="46"/>
      <c r="B68" s="47"/>
      <c r="C68" s="176" t="s">
        <v>759</v>
      </c>
      <c r="D68" s="177"/>
      <c r="E68" s="35" t="s">
        <v>372</v>
      </c>
      <c r="F68" s="178" t="s">
        <v>372</v>
      </c>
      <c r="G68" s="35" t="s">
        <v>372</v>
      </c>
      <c r="H68" s="35" t="s">
        <v>372</v>
      </c>
      <c r="I68" s="35" t="s">
        <v>372</v>
      </c>
      <c r="J68" s="35" t="s">
        <v>372</v>
      </c>
      <c r="K68" s="35" t="s">
        <v>372</v>
      </c>
      <c r="L68" s="35" t="s">
        <v>372</v>
      </c>
      <c r="M68" s="35" t="s">
        <v>372</v>
      </c>
      <c r="N68" s="35" t="s">
        <v>372</v>
      </c>
      <c r="O68" s="35" t="s">
        <v>372</v>
      </c>
      <c r="P68" s="104" t="s">
        <v>372</v>
      </c>
      <c r="Q68" s="35" t="s">
        <v>372</v>
      </c>
      <c r="R68" s="35" t="s">
        <v>372</v>
      </c>
      <c r="S68" s="35" t="s">
        <v>372</v>
      </c>
      <c r="T68" s="35" t="s">
        <v>372</v>
      </c>
      <c r="U68" s="35" t="s">
        <v>372</v>
      </c>
      <c r="V68" s="35" t="s">
        <v>372</v>
      </c>
      <c r="W68" s="150" t="s">
        <v>372</v>
      </c>
      <c r="X68" s="143"/>
      <c r="Y68" s="165"/>
      <c r="Z68" s="125"/>
      <c r="AA68" s="151"/>
      <c r="AB68" s="152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</row>
    <row r="69" spans="1:48" ht="12.75" customHeight="1">
      <c r="A69" s="46"/>
      <c r="B69" s="89"/>
      <c r="C69" s="176" t="s">
        <v>760</v>
      </c>
      <c r="D69" s="34"/>
      <c r="E69" s="37">
        <f t="shared" ref="E69:P69" si="5">E67/$D$67</f>
        <v>18.457586991869899</v>
      </c>
      <c r="F69" s="118">
        <f t="shared" si="5"/>
        <v>21.679853658536601</v>
      </c>
      <c r="G69" s="118">
        <f t="shared" si="5"/>
        <v>27.2564097560976</v>
      </c>
      <c r="H69" s="118">
        <f t="shared" si="5"/>
        <v>21.854673170731701</v>
      </c>
      <c r="I69" s="118">
        <f t="shared" si="5"/>
        <v>24.856956097561</v>
      </c>
      <c r="J69" s="118">
        <f t="shared" si="5"/>
        <v>24.261827642276401</v>
      </c>
      <c r="K69" s="118">
        <f t="shared" si="5"/>
        <v>24.584546341463401</v>
      </c>
      <c r="L69" s="118">
        <f t="shared" si="5"/>
        <v>25.303352845528501</v>
      </c>
      <c r="M69" s="118">
        <f t="shared" si="5"/>
        <v>25.0866861788618</v>
      </c>
      <c r="N69" s="118">
        <f t="shared" si="5"/>
        <v>24.9189170731707</v>
      </c>
      <c r="O69" s="118">
        <f t="shared" si="5"/>
        <v>27.639131707317102</v>
      </c>
      <c r="P69" s="110">
        <f t="shared" si="5"/>
        <v>23.619632520325201</v>
      </c>
      <c r="Q69" s="118">
        <f>'2006'!E60</f>
        <v>17.1461040650406</v>
      </c>
      <c r="R69" s="118">
        <f>'2006'!F60</f>
        <v>16.145401626016302</v>
      </c>
      <c r="S69" s="118">
        <f>'2006'!G60</f>
        <v>21.8529073170732</v>
      </c>
      <c r="T69" s="118">
        <f>'2006'!H60</f>
        <v>16.630978861788599</v>
      </c>
      <c r="U69" s="118">
        <f>'2006'!I60</f>
        <v>17.267466666666699</v>
      </c>
      <c r="V69" s="118">
        <f>'2006'!J60</f>
        <v>19.826195121951201</v>
      </c>
      <c r="W69" s="131"/>
      <c r="X69" s="142">
        <f>SUM(L69:W69)</f>
        <v>235.43677398374001</v>
      </c>
      <c r="Y69" s="164">
        <f>AVERAGE(L69:W69)</f>
        <v>21.403343089430901</v>
      </c>
      <c r="Z69" s="125"/>
      <c r="AA69" s="151"/>
      <c r="AB69" s="152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</row>
    <row r="70" spans="1:48" ht="12.75" customHeight="1">
      <c r="A70" s="46"/>
      <c r="B70" s="47"/>
      <c r="C70" s="36" t="s">
        <v>761</v>
      </c>
      <c r="D70" s="34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8"/>
      <c r="Q70" s="148"/>
      <c r="R70" s="146"/>
      <c r="S70" s="95"/>
      <c r="T70" s="149"/>
      <c r="U70" s="147"/>
      <c r="V70" s="95"/>
      <c r="W70" s="131"/>
      <c r="X70" s="143"/>
      <c r="Y70" s="167">
        <f>Y69/D67</f>
        <v>6.9604367770507002E-3</v>
      </c>
      <c r="Z70" s="125"/>
      <c r="AA70" s="151"/>
      <c r="AB70" s="152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</row>
    <row r="71" spans="1:48" ht="12.75" customHeight="1">
      <c r="A71" s="46"/>
      <c r="B71" s="89"/>
      <c r="C71" s="36" t="s">
        <v>762</v>
      </c>
      <c r="D71" s="34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8"/>
      <c r="Q71" s="148"/>
      <c r="R71" s="146"/>
      <c r="S71" s="95"/>
      <c r="T71" s="149"/>
      <c r="U71" s="147"/>
      <c r="V71" s="95"/>
      <c r="W71" s="131"/>
      <c r="X71" s="143"/>
      <c r="Y71" s="165"/>
      <c r="Z71" s="125"/>
      <c r="AA71" s="151"/>
      <c r="AB71" s="152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</row>
    <row r="72" spans="1:48" ht="12.75" customHeight="1">
      <c r="A72" s="46"/>
      <c r="B72" s="89"/>
      <c r="C72" s="36" t="s">
        <v>763</v>
      </c>
      <c r="D72" s="34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106"/>
      <c r="Q72" s="148"/>
      <c r="R72" s="146"/>
      <c r="S72" s="95"/>
      <c r="T72" s="95"/>
      <c r="U72" s="95"/>
      <c r="V72" s="95"/>
      <c r="W72" s="131"/>
      <c r="X72" s="143"/>
      <c r="Y72" s="165"/>
      <c r="Z72" s="125"/>
      <c r="AA72" s="151"/>
      <c r="AB72" s="152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</row>
    <row r="73" spans="1:48" ht="12.75" customHeight="1">
      <c r="A73" s="46"/>
      <c r="B73" s="89"/>
      <c r="C73" s="36" t="s">
        <v>764</v>
      </c>
      <c r="D73" s="34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206"/>
      <c r="Q73" s="148"/>
      <c r="R73" s="149"/>
      <c r="S73" s="95"/>
      <c r="T73" s="95"/>
      <c r="U73" s="95"/>
      <c r="V73" s="95"/>
      <c r="W73" s="131"/>
      <c r="X73" s="143"/>
      <c r="Y73" s="165"/>
      <c r="Z73" s="125"/>
      <c r="AA73" s="151"/>
      <c r="AB73" s="152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</row>
    <row r="74" spans="1:48" ht="12.75" customHeight="1">
      <c r="A74" s="46"/>
      <c r="B74" s="89"/>
      <c r="C74" s="176" t="s">
        <v>765</v>
      </c>
      <c r="D74" s="34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206"/>
      <c r="Q74" s="148"/>
      <c r="R74" s="149"/>
      <c r="S74" s="95"/>
      <c r="T74" s="95"/>
      <c r="U74" s="95"/>
      <c r="V74" s="95"/>
      <c r="W74" s="131"/>
      <c r="X74" s="143"/>
      <c r="Y74" s="165"/>
      <c r="Z74" s="125"/>
      <c r="AA74" s="151"/>
      <c r="AB74" s="152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</row>
    <row r="75" spans="1:48" ht="12.75" customHeight="1">
      <c r="A75" s="46"/>
      <c r="B75" s="89"/>
      <c r="C75" s="176" t="s">
        <v>766</v>
      </c>
      <c r="D75" s="34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206"/>
      <c r="Q75" s="148"/>
      <c r="R75" s="149"/>
      <c r="S75" s="95"/>
      <c r="T75" s="95"/>
      <c r="U75" s="95"/>
      <c r="V75" s="95"/>
      <c r="W75" s="131"/>
      <c r="X75" s="143"/>
      <c r="Y75" s="165"/>
      <c r="Z75" s="125"/>
      <c r="AA75" s="151"/>
      <c r="AB75" s="152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</row>
    <row r="76" spans="1:48" ht="39.75" customHeight="1">
      <c r="A76" s="52"/>
      <c r="B76" s="170"/>
      <c r="C76" s="67" t="s">
        <v>767</v>
      </c>
      <c r="D76" s="40"/>
      <c r="E76" s="41"/>
      <c r="F76" s="41"/>
      <c r="G76" s="181"/>
      <c r="H76" s="41"/>
      <c r="I76" s="41"/>
      <c r="J76" s="181"/>
      <c r="K76" s="181"/>
      <c r="L76" s="181"/>
      <c r="M76" s="181"/>
      <c r="N76" s="181"/>
      <c r="O76" s="181"/>
      <c r="P76" s="207"/>
      <c r="Q76" s="148"/>
      <c r="R76" s="149"/>
      <c r="S76" s="95"/>
      <c r="T76" s="95"/>
      <c r="U76" s="95"/>
      <c r="V76" s="95"/>
      <c r="W76" s="131"/>
      <c r="X76" s="143"/>
      <c r="Y76" s="165"/>
      <c r="Z76" s="125"/>
      <c r="AA76" s="151"/>
      <c r="AB76" s="152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</row>
    <row r="77" spans="1:48" ht="12.75" customHeight="1">
      <c r="A77" s="46" t="s">
        <v>772</v>
      </c>
      <c r="B77" s="47">
        <v>382</v>
      </c>
      <c r="C77" s="71" t="s">
        <v>773</v>
      </c>
      <c r="D77" s="34">
        <v>312</v>
      </c>
      <c r="E77" s="72">
        <v>31043.54</v>
      </c>
      <c r="F77" s="72">
        <v>28339.72</v>
      </c>
      <c r="G77" s="72">
        <v>29172.67</v>
      </c>
      <c r="H77" s="72">
        <v>27774.62</v>
      </c>
      <c r="I77" s="72">
        <v>35782.769999999997</v>
      </c>
      <c r="J77" s="72">
        <v>25046.28</v>
      </c>
      <c r="K77" s="72">
        <v>30036.880000000001</v>
      </c>
      <c r="L77" s="72">
        <v>31692.71</v>
      </c>
      <c r="M77" s="72">
        <v>31570.400000000001</v>
      </c>
      <c r="N77" s="72">
        <v>33822.589999999997</v>
      </c>
      <c r="O77" s="72">
        <v>26826.14</v>
      </c>
      <c r="P77" s="208">
        <v>61127.87</v>
      </c>
      <c r="Q77" s="62">
        <v>68145.47</v>
      </c>
      <c r="R77" s="62">
        <v>55978.44</v>
      </c>
      <c r="S77" s="62">
        <v>56956.84</v>
      </c>
      <c r="T77" s="62">
        <v>52347.1</v>
      </c>
      <c r="U77" s="62">
        <v>58813.36</v>
      </c>
      <c r="V77" s="62">
        <v>54234.65</v>
      </c>
      <c r="W77" s="114">
        <v>48137.279999999999</v>
      </c>
      <c r="X77" s="142">
        <f>SUM(L77:W77)</f>
        <v>579652.85</v>
      </c>
      <c r="Y77" s="164">
        <f>AVERAGE(L77:W77)</f>
        <v>48304.404166666704</v>
      </c>
      <c r="Z77" s="125"/>
      <c r="AA77" s="151"/>
      <c r="AB77" s="152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</row>
    <row r="78" spans="1:48" ht="12.75" customHeight="1">
      <c r="A78" s="46"/>
      <c r="B78" s="47"/>
      <c r="C78" s="73" t="s">
        <v>774</v>
      </c>
      <c r="D78" s="74"/>
      <c r="E78" s="75" t="s">
        <v>372</v>
      </c>
      <c r="F78" s="75" t="s">
        <v>372</v>
      </c>
      <c r="G78" s="75" t="s">
        <v>372</v>
      </c>
      <c r="H78" s="75" t="s">
        <v>372</v>
      </c>
      <c r="I78" s="75">
        <v>394.17</v>
      </c>
      <c r="J78" s="75" t="s">
        <v>372</v>
      </c>
      <c r="K78" s="75" t="s">
        <v>372</v>
      </c>
      <c r="L78" s="75" t="s">
        <v>372</v>
      </c>
      <c r="M78" s="75" t="s">
        <v>372</v>
      </c>
      <c r="N78" s="75">
        <v>81.39</v>
      </c>
      <c r="O78" s="75" t="s">
        <v>372</v>
      </c>
      <c r="P78" s="90" t="s">
        <v>372</v>
      </c>
      <c r="Q78" s="60">
        <v>169.82</v>
      </c>
      <c r="R78" s="60" t="s">
        <v>372</v>
      </c>
      <c r="S78" s="60" t="s">
        <v>372</v>
      </c>
      <c r="T78" s="60" t="s">
        <v>372</v>
      </c>
      <c r="U78" s="60" t="s">
        <v>372</v>
      </c>
      <c r="V78" s="60" t="s">
        <v>372</v>
      </c>
      <c r="W78" s="113" t="s">
        <v>372</v>
      </c>
      <c r="X78" s="143"/>
      <c r="Y78" s="165"/>
      <c r="Z78" s="112"/>
      <c r="AA78" s="151"/>
      <c r="AB78" s="152"/>
      <c r="AC78" s="125"/>
      <c r="AD78" s="125"/>
      <c r="AE78" s="112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</row>
    <row r="79" spans="1:48" ht="12.75" customHeight="1">
      <c r="A79" s="46"/>
      <c r="B79" s="47"/>
      <c r="C79" s="36" t="s">
        <v>678</v>
      </c>
      <c r="D79" s="34"/>
      <c r="E79" s="37">
        <f t="shared" ref="E79:P79" si="6">E77/$D$77</f>
        <v>99.498525641025594</v>
      </c>
      <c r="F79" s="37">
        <f t="shared" si="6"/>
        <v>90.8324358974359</v>
      </c>
      <c r="G79" s="37">
        <f t="shared" si="6"/>
        <v>93.502147435897399</v>
      </c>
      <c r="H79" s="37">
        <f t="shared" si="6"/>
        <v>89.021217948717904</v>
      </c>
      <c r="I79" s="37">
        <f t="shared" si="6"/>
        <v>114.688365384615</v>
      </c>
      <c r="J79" s="37">
        <f t="shared" si="6"/>
        <v>80.276538461538493</v>
      </c>
      <c r="K79" s="37">
        <f t="shared" si="6"/>
        <v>96.272051282051294</v>
      </c>
      <c r="L79" s="37">
        <f t="shared" si="6"/>
        <v>101.579198717949</v>
      </c>
      <c r="M79" s="37">
        <f t="shared" si="6"/>
        <v>101.18717948717899</v>
      </c>
      <c r="N79" s="37">
        <f t="shared" si="6"/>
        <v>108.40573717948701</v>
      </c>
      <c r="O79" s="37">
        <f t="shared" si="6"/>
        <v>85.981217948717898</v>
      </c>
      <c r="P79" s="105">
        <f t="shared" si="6"/>
        <v>195.92266025641001</v>
      </c>
      <c r="Q79" s="118">
        <f>'2006'!E70</f>
        <v>83.307420537897301</v>
      </c>
      <c r="R79" s="118">
        <f>'2006'!G70</f>
        <v>69.629388753056205</v>
      </c>
      <c r="S79" s="118">
        <f>'2006'!H70</f>
        <v>63.994009779951099</v>
      </c>
      <c r="T79" s="118">
        <f>'2006'!I70</f>
        <v>71.898973105134502</v>
      </c>
      <c r="U79" s="118">
        <f>'2006'!J70</f>
        <v>66.301528117359396</v>
      </c>
      <c r="V79" s="118">
        <f>'2006'!K70</f>
        <v>58.847530562347202</v>
      </c>
      <c r="W79" s="110">
        <f>'2006'!L70</f>
        <v>0</v>
      </c>
      <c r="X79" s="142">
        <f>SUM(L79:W79)</f>
        <v>1007.0548444454899</v>
      </c>
      <c r="Y79" s="164">
        <f>AVERAGE(L79:W79)</f>
        <v>83.921237037124101</v>
      </c>
      <c r="Z79" s="125"/>
      <c r="AA79" s="151"/>
      <c r="AB79" s="152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</row>
    <row r="80" spans="1:48" ht="12.75" customHeight="1">
      <c r="A80" s="46"/>
      <c r="B80" s="47"/>
      <c r="C80" s="36" t="s">
        <v>775</v>
      </c>
      <c r="D80" s="34"/>
      <c r="E80" s="76"/>
      <c r="F80" s="76"/>
      <c r="G80" s="76"/>
      <c r="H80" s="76"/>
      <c r="I80" s="76" t="s">
        <v>776</v>
      </c>
      <c r="J80" s="76"/>
      <c r="K80" s="76"/>
      <c r="L80" s="76"/>
      <c r="M80" s="76"/>
      <c r="N80" s="76" t="s">
        <v>777</v>
      </c>
      <c r="O80" s="76"/>
      <c r="P80" s="120"/>
      <c r="Q80" s="144" t="s">
        <v>1619</v>
      </c>
      <c r="R80" s="144"/>
      <c r="S80" s="144"/>
      <c r="T80" s="144"/>
      <c r="U80" s="144"/>
      <c r="V80" s="144"/>
      <c r="W80" s="145"/>
      <c r="X80" s="143"/>
      <c r="Y80" s="167">
        <f>Y79/D77</f>
        <v>0.26897832383693598</v>
      </c>
      <c r="Z80" s="125"/>
      <c r="AA80" s="151"/>
      <c r="AB80" s="152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</row>
    <row r="81" spans="1:48" ht="12.75" customHeight="1">
      <c r="A81" s="46"/>
      <c r="B81" s="47"/>
      <c r="C81" s="36" t="s">
        <v>778</v>
      </c>
      <c r="D81" s="3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5"/>
      <c r="Q81" s="35"/>
      <c r="R81" s="149"/>
      <c r="S81" s="95"/>
      <c r="T81" s="95"/>
      <c r="U81" s="95"/>
      <c r="V81" s="95"/>
      <c r="W81" s="131"/>
      <c r="X81" s="143"/>
      <c r="Y81" s="165"/>
      <c r="Z81" s="125"/>
      <c r="AA81" s="151"/>
      <c r="AB81" s="152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</row>
    <row r="82" spans="1:48" ht="12.75" customHeight="1">
      <c r="A82" s="46"/>
      <c r="B82" s="47"/>
      <c r="C82" s="36" t="s">
        <v>678</v>
      </c>
      <c r="D82" s="3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5"/>
      <c r="Q82" s="35"/>
      <c r="R82" s="149"/>
      <c r="S82" s="95"/>
      <c r="T82" s="95"/>
      <c r="U82" s="95"/>
      <c r="V82" s="95"/>
      <c r="W82" s="131"/>
      <c r="X82" s="143"/>
      <c r="Y82" s="165"/>
      <c r="Z82" s="125"/>
      <c r="AA82" s="151"/>
      <c r="AB82" s="152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</row>
    <row r="83" spans="1:48" ht="12.75" customHeight="1">
      <c r="A83" s="46"/>
      <c r="B83" s="47"/>
      <c r="C83" s="36" t="s">
        <v>779</v>
      </c>
      <c r="D83" s="3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5"/>
      <c r="Q83" s="35"/>
      <c r="R83" s="149"/>
      <c r="S83" s="95"/>
      <c r="T83" s="95"/>
      <c r="U83" s="95"/>
      <c r="V83" s="95"/>
      <c r="W83" s="131"/>
      <c r="X83" s="143"/>
      <c r="Y83" s="165"/>
      <c r="Z83" s="125"/>
      <c r="AA83" s="151"/>
      <c r="AB83" s="152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</row>
    <row r="84" spans="1:48" ht="12.75" customHeight="1">
      <c r="A84" s="46" t="s">
        <v>780</v>
      </c>
      <c r="B84" s="47"/>
      <c r="C84" s="36" t="s">
        <v>781</v>
      </c>
      <c r="D84" s="34">
        <v>506</v>
      </c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5"/>
      <c r="Q84" s="35"/>
      <c r="R84" s="149"/>
      <c r="S84" s="95"/>
      <c r="T84" s="95"/>
      <c r="U84" s="95"/>
      <c r="V84" s="95"/>
      <c r="W84" s="131"/>
      <c r="X84" s="143"/>
      <c r="Y84" s="165"/>
      <c r="Z84" s="125"/>
      <c r="AA84" s="151"/>
      <c r="AB84" s="152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</row>
    <row r="85" spans="1:48" ht="90.75" customHeight="1">
      <c r="A85" s="52" t="s">
        <v>782</v>
      </c>
      <c r="B85" s="53"/>
      <c r="C85" s="67" t="s">
        <v>1834</v>
      </c>
      <c r="D85" s="40"/>
      <c r="E85" s="82"/>
      <c r="F85" s="182"/>
      <c r="G85" s="82"/>
      <c r="H85" s="70"/>
      <c r="I85" s="70"/>
      <c r="J85" s="68"/>
      <c r="K85" s="70"/>
      <c r="L85" s="70"/>
      <c r="M85" s="70"/>
      <c r="N85" s="70"/>
      <c r="O85" s="70"/>
      <c r="P85" s="124"/>
      <c r="Q85" s="148"/>
      <c r="R85" s="149"/>
      <c r="S85" s="95"/>
      <c r="T85" s="95"/>
      <c r="U85" s="95"/>
      <c r="V85" s="95"/>
      <c r="W85" s="131"/>
      <c r="X85" s="143"/>
      <c r="Y85" s="165"/>
      <c r="Z85" s="125"/>
      <c r="AA85" s="151"/>
      <c r="AB85" s="152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</row>
    <row r="86" spans="1:48" ht="12.75" customHeight="1">
      <c r="A86" s="46" t="s">
        <v>784</v>
      </c>
      <c r="B86" s="43">
        <v>258</v>
      </c>
      <c r="C86" s="86" t="s">
        <v>576</v>
      </c>
      <c r="D86" s="183">
        <v>5677</v>
      </c>
      <c r="E86" s="174">
        <v>1760575.08</v>
      </c>
      <c r="F86" s="174">
        <v>1452658.09</v>
      </c>
      <c r="G86" s="174">
        <v>1686877.15</v>
      </c>
      <c r="H86" s="174">
        <v>1090919.99</v>
      </c>
      <c r="I86" s="174">
        <v>1354628.4</v>
      </c>
      <c r="J86" s="174">
        <v>1230326.68</v>
      </c>
      <c r="K86" s="174">
        <v>1767132.45</v>
      </c>
      <c r="L86" s="174">
        <v>1709843.8</v>
      </c>
      <c r="M86" s="174">
        <v>1676737.99</v>
      </c>
      <c r="N86" s="174">
        <v>2167719.42</v>
      </c>
      <c r="O86" s="174">
        <v>2027589.9</v>
      </c>
      <c r="P86" s="175">
        <v>2922453.99</v>
      </c>
      <c r="Q86" s="35">
        <v>2146858.2400000002</v>
      </c>
      <c r="R86" s="35">
        <v>1877805.73</v>
      </c>
      <c r="S86" s="35">
        <v>2162862.91</v>
      </c>
      <c r="T86" s="35">
        <v>2090941.01</v>
      </c>
      <c r="U86" s="35">
        <v>1636737.22</v>
      </c>
      <c r="V86" s="35">
        <v>1525038.87</v>
      </c>
      <c r="W86" s="104">
        <v>1434336.29</v>
      </c>
      <c r="X86" s="142">
        <f>SUM(L86:W86)</f>
        <v>23378925.370000001</v>
      </c>
      <c r="Y86" s="164">
        <f>AVERAGE(L86:W86)</f>
        <v>1948243.78083333</v>
      </c>
      <c r="Z86" s="125"/>
      <c r="AA86" s="151"/>
      <c r="AB86" s="152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</row>
    <row r="87" spans="1:48" ht="12.75" customHeight="1">
      <c r="A87" s="46" t="s">
        <v>785</v>
      </c>
      <c r="B87" s="47"/>
      <c r="C87" s="1441" t="s">
        <v>786</v>
      </c>
      <c r="D87" s="1426"/>
      <c r="E87" s="184" t="s">
        <v>372</v>
      </c>
      <c r="F87" s="184" t="s">
        <v>372</v>
      </c>
      <c r="G87" s="184" t="s">
        <v>372</v>
      </c>
      <c r="H87" s="184" t="s">
        <v>372</v>
      </c>
      <c r="I87" s="184" t="s">
        <v>372</v>
      </c>
      <c r="J87" s="184" t="s">
        <v>372</v>
      </c>
      <c r="K87" s="184" t="s">
        <v>372</v>
      </c>
      <c r="L87" s="184" t="s">
        <v>372</v>
      </c>
      <c r="M87" s="184" t="s">
        <v>372</v>
      </c>
      <c r="N87" s="184" t="s">
        <v>372</v>
      </c>
      <c r="O87" s="184" t="s">
        <v>372</v>
      </c>
      <c r="P87" s="209">
        <v>5141.45</v>
      </c>
      <c r="Q87" s="35" t="s">
        <v>372</v>
      </c>
      <c r="R87" s="35" t="s">
        <v>372</v>
      </c>
      <c r="S87" s="35" t="s">
        <v>372</v>
      </c>
      <c r="T87" s="35" t="s">
        <v>372</v>
      </c>
      <c r="U87" s="35" t="s">
        <v>372</v>
      </c>
      <c r="V87" s="35" t="s">
        <v>372</v>
      </c>
      <c r="W87" s="104" t="s">
        <v>372</v>
      </c>
      <c r="X87" s="143"/>
      <c r="Y87" s="165"/>
      <c r="Z87" s="125"/>
      <c r="AA87" s="151"/>
      <c r="AB87" s="152"/>
      <c r="AC87" s="125"/>
      <c r="AD87" s="125"/>
      <c r="AE87" s="125"/>
      <c r="AF87" s="125"/>
      <c r="AG87" s="221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</row>
    <row r="88" spans="1:48" ht="12.75" customHeight="1">
      <c r="A88" s="46" t="s">
        <v>787</v>
      </c>
      <c r="B88" s="47"/>
      <c r="C88" s="36" t="s">
        <v>788</v>
      </c>
      <c r="D88" s="32"/>
      <c r="E88" s="118">
        <f t="shared" ref="E88:P88" si="7">E86/$D$86</f>
        <v>310.12419940109203</v>
      </c>
      <c r="F88" s="118">
        <f t="shared" si="7"/>
        <v>255.88481416241001</v>
      </c>
      <c r="G88" s="119">
        <f t="shared" si="7"/>
        <v>297.142355117139</v>
      </c>
      <c r="H88" s="118">
        <f t="shared" si="7"/>
        <v>192.164874053197</v>
      </c>
      <c r="I88" s="118">
        <f t="shared" si="7"/>
        <v>238.61694556984301</v>
      </c>
      <c r="J88" s="118">
        <f t="shared" si="7"/>
        <v>216.721275321473</v>
      </c>
      <c r="K88" s="118">
        <f t="shared" si="7"/>
        <v>311.27927602607002</v>
      </c>
      <c r="L88" s="118">
        <f t="shared" si="7"/>
        <v>301.18791615289803</v>
      </c>
      <c r="M88" s="118">
        <f t="shared" si="7"/>
        <v>295.35634842346298</v>
      </c>
      <c r="N88" s="118">
        <f t="shared" si="7"/>
        <v>381.84242029240801</v>
      </c>
      <c r="O88" s="118">
        <f t="shared" si="7"/>
        <v>357.15869297163999</v>
      </c>
      <c r="P88" s="110">
        <f t="shared" si="7"/>
        <v>514.78844283952799</v>
      </c>
      <c r="Q88" s="118">
        <f>'2006'!E79</f>
        <v>378.16773648053601</v>
      </c>
      <c r="R88" s="118">
        <f>'2006'!F79</f>
        <v>330.77430509071701</v>
      </c>
      <c r="S88" s="118">
        <f>'2006'!G79</f>
        <v>380.98694909283103</v>
      </c>
      <c r="T88" s="118">
        <f>'2006'!H79</f>
        <v>368.317951382773</v>
      </c>
      <c r="U88" s="118">
        <f>'2006'!I79</f>
        <v>288.310237801656</v>
      </c>
      <c r="V88" s="118">
        <f>'2006'!J79</f>
        <v>268.63464329751599</v>
      </c>
      <c r="W88" s="110">
        <f>'2006'!K79</f>
        <v>252.657440549586</v>
      </c>
      <c r="X88" s="142">
        <f>SUM(L88:W88)</f>
        <v>4118.1830843755497</v>
      </c>
      <c r="Y88" s="164">
        <f>AVERAGE(L88:W88)</f>
        <v>343.18192369796299</v>
      </c>
      <c r="Z88" s="125"/>
      <c r="AA88" s="151"/>
      <c r="AB88" s="152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</row>
    <row r="89" spans="1:48" ht="12.75" customHeight="1">
      <c r="A89" s="46"/>
      <c r="B89" s="47"/>
      <c r="C89" s="36" t="s">
        <v>789</v>
      </c>
      <c r="D89" s="32"/>
      <c r="E89" s="185"/>
      <c r="F89" s="76"/>
      <c r="G89" s="185"/>
      <c r="H89" s="76"/>
      <c r="I89" s="185"/>
      <c r="J89" s="76"/>
      <c r="K89" s="185"/>
      <c r="L89" s="76"/>
      <c r="M89" s="120"/>
      <c r="N89" s="185"/>
      <c r="O89" s="120"/>
      <c r="P89" s="210" t="s">
        <v>790</v>
      </c>
      <c r="Q89" s="144"/>
      <c r="R89" s="149"/>
      <c r="S89" s="95"/>
      <c r="T89" s="149"/>
      <c r="U89" s="95"/>
      <c r="V89" s="95"/>
      <c r="W89" s="131"/>
      <c r="X89" s="143"/>
      <c r="Y89" s="167">
        <f>Y88/D86</f>
        <v>6.0451281257347597E-2</v>
      </c>
      <c r="Z89" s="125"/>
      <c r="AA89" s="151"/>
      <c r="AB89" s="152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</row>
    <row r="90" spans="1:48" ht="12.75" customHeight="1">
      <c r="A90" s="46"/>
      <c r="B90" s="47"/>
      <c r="C90" s="36" t="s">
        <v>791</v>
      </c>
      <c r="D90" s="32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5"/>
      <c r="Q90" s="144"/>
      <c r="R90" s="149"/>
      <c r="S90" s="95"/>
      <c r="T90" s="149"/>
      <c r="U90" s="95"/>
      <c r="V90" s="95"/>
      <c r="W90" s="131"/>
      <c r="X90" s="143"/>
      <c r="Y90" s="165"/>
      <c r="Z90" s="125"/>
      <c r="AA90" s="151"/>
      <c r="AB90" s="152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</row>
    <row r="91" spans="1:48" ht="12.75" customHeight="1">
      <c r="A91" s="46"/>
      <c r="B91" s="47"/>
      <c r="C91" s="36" t="s">
        <v>788</v>
      </c>
      <c r="D91" s="32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211"/>
      <c r="Q91" s="144"/>
      <c r="R91" s="149"/>
      <c r="S91" s="95"/>
      <c r="T91" s="149"/>
      <c r="U91" s="95"/>
      <c r="V91" s="95"/>
      <c r="W91" s="131"/>
      <c r="X91" s="143"/>
      <c r="Y91" s="165"/>
      <c r="Z91" s="125"/>
      <c r="AA91" s="151"/>
      <c r="AB91" s="152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</row>
    <row r="92" spans="1:48" ht="12.75" customHeight="1">
      <c r="A92" s="46"/>
      <c r="B92" s="47"/>
      <c r="C92" s="36" t="s">
        <v>792</v>
      </c>
      <c r="D92" s="32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211"/>
      <c r="Q92" s="144"/>
      <c r="R92" s="149"/>
      <c r="S92" s="95"/>
      <c r="T92" s="149"/>
      <c r="U92" s="95"/>
      <c r="V92" s="95"/>
      <c r="W92" s="131"/>
      <c r="X92" s="143"/>
      <c r="Y92" s="165"/>
      <c r="Z92" s="125"/>
      <c r="AA92" s="151"/>
      <c r="AB92" s="152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</row>
    <row r="93" spans="1:48" ht="12.75" customHeight="1">
      <c r="A93" s="46" t="s">
        <v>793</v>
      </c>
      <c r="B93" s="47"/>
      <c r="C93" s="187" t="s">
        <v>1835</v>
      </c>
      <c r="D93" s="34"/>
      <c r="E93" s="188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211"/>
      <c r="Q93" s="144"/>
      <c r="R93" s="149"/>
      <c r="S93" s="95"/>
      <c r="T93" s="149"/>
      <c r="U93" s="95"/>
      <c r="V93" s="95"/>
      <c r="W93" s="131"/>
      <c r="X93" s="143"/>
      <c r="Y93" s="165"/>
      <c r="Z93" s="125"/>
      <c r="AA93" s="151"/>
      <c r="AB93" s="152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</row>
    <row r="94" spans="1:48" ht="51.75" customHeight="1">
      <c r="A94" s="52"/>
      <c r="B94" s="53"/>
      <c r="C94" s="67" t="s">
        <v>795</v>
      </c>
      <c r="D94" s="66"/>
      <c r="E94" s="189"/>
      <c r="F94" s="189" t="s">
        <v>656</v>
      </c>
      <c r="G94" s="189"/>
      <c r="H94" s="189"/>
      <c r="I94" s="189"/>
      <c r="J94" s="189"/>
      <c r="K94" s="189"/>
      <c r="L94" s="189"/>
      <c r="M94" s="189"/>
      <c r="N94" s="189"/>
      <c r="O94" s="189"/>
      <c r="P94" s="212"/>
      <c r="Q94" s="144"/>
      <c r="R94" s="149"/>
      <c r="S94" s="95"/>
      <c r="T94" s="149"/>
      <c r="U94" s="95"/>
      <c r="V94" s="95"/>
      <c r="W94" s="131"/>
      <c r="X94" s="143"/>
      <c r="Y94" s="165"/>
      <c r="Z94" s="125"/>
      <c r="AA94" s="151"/>
      <c r="AB94" s="152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</row>
    <row r="95" spans="1:48" ht="12.75" customHeight="1">
      <c r="A95" s="42" t="s">
        <v>623</v>
      </c>
      <c r="B95" s="43"/>
      <c r="C95" s="190" t="s">
        <v>796</v>
      </c>
      <c r="D95" s="29">
        <v>1533</v>
      </c>
      <c r="E95" s="191">
        <v>35187.71</v>
      </c>
      <c r="F95" s="191">
        <v>30526.44</v>
      </c>
      <c r="G95" s="191">
        <v>30637.24</v>
      </c>
      <c r="H95" s="191">
        <v>31774.45</v>
      </c>
      <c r="I95" s="191">
        <v>35259.379999999997</v>
      </c>
      <c r="J95" s="191">
        <v>44502.38</v>
      </c>
      <c r="K95" s="191">
        <v>22918.68</v>
      </c>
      <c r="L95" s="191">
        <v>44669.38</v>
      </c>
      <c r="M95" s="191">
        <v>30082.55</v>
      </c>
      <c r="N95" s="191">
        <v>42517.3</v>
      </c>
      <c r="O95" s="191">
        <v>31832.65</v>
      </c>
      <c r="P95" s="213">
        <v>42991.82</v>
      </c>
      <c r="Q95" s="144">
        <v>39376.9</v>
      </c>
      <c r="R95" s="144">
        <v>23726.48</v>
      </c>
      <c r="S95" s="144">
        <v>28722.54</v>
      </c>
      <c r="T95" s="144">
        <v>39438.26</v>
      </c>
      <c r="U95" s="144">
        <v>100232.22</v>
      </c>
      <c r="V95" s="144">
        <v>50731.41</v>
      </c>
      <c r="W95" s="145">
        <v>37317.599999999999</v>
      </c>
      <c r="X95" s="142">
        <f>SUM(L95:W95)</f>
        <v>511639.11</v>
      </c>
      <c r="Y95" s="164">
        <f>AVERAGE(L95:W95)</f>
        <v>42636.592499999999</v>
      </c>
      <c r="Z95" s="125"/>
      <c r="AA95" s="151"/>
      <c r="AB95" s="152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</row>
    <row r="96" spans="1:48" ht="12.75" customHeight="1">
      <c r="A96" s="46"/>
      <c r="B96" s="47"/>
      <c r="C96" s="192" t="s">
        <v>797</v>
      </c>
      <c r="D96" s="34"/>
      <c r="E96" s="144" t="s">
        <v>372</v>
      </c>
      <c r="F96" s="144" t="s">
        <v>372</v>
      </c>
      <c r="G96" s="144" t="s">
        <v>372</v>
      </c>
      <c r="H96" s="144" t="s">
        <v>372</v>
      </c>
      <c r="I96" s="144" t="s">
        <v>372</v>
      </c>
      <c r="J96" s="144" t="s">
        <v>372</v>
      </c>
      <c r="K96" s="144" t="s">
        <v>372</v>
      </c>
      <c r="L96" s="144" t="s">
        <v>372</v>
      </c>
      <c r="M96" s="144" t="s">
        <v>372</v>
      </c>
      <c r="N96" s="144" t="s">
        <v>372</v>
      </c>
      <c r="O96" s="144" t="s">
        <v>372</v>
      </c>
      <c r="P96" s="145" t="s">
        <v>372</v>
      </c>
      <c r="Q96" s="144" t="s">
        <v>372</v>
      </c>
      <c r="R96" s="144" t="s">
        <v>372</v>
      </c>
      <c r="S96" s="144" t="s">
        <v>372</v>
      </c>
      <c r="T96" s="144" t="s">
        <v>372</v>
      </c>
      <c r="U96" s="144" t="s">
        <v>372</v>
      </c>
      <c r="V96" s="144" t="s">
        <v>372</v>
      </c>
      <c r="W96" s="145" t="s">
        <v>372</v>
      </c>
      <c r="X96" s="143"/>
      <c r="Y96" s="165"/>
      <c r="Z96" s="125"/>
      <c r="AA96" s="151"/>
      <c r="AB96" s="152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</row>
    <row r="97" spans="1:48" ht="12.75" customHeight="1">
      <c r="A97" s="46"/>
      <c r="B97" s="47"/>
      <c r="C97" s="193" t="s">
        <v>798</v>
      </c>
      <c r="D97" s="34"/>
      <c r="E97" s="49">
        <f t="shared" ref="E97:P97" si="8">E95/$D$95</f>
        <v>22.953496412263501</v>
      </c>
      <c r="F97" s="49">
        <f t="shared" si="8"/>
        <v>19.912876712328799</v>
      </c>
      <c r="G97" s="49">
        <f t="shared" si="8"/>
        <v>19.985153294194401</v>
      </c>
      <c r="H97" s="49">
        <f t="shared" si="8"/>
        <v>20.726973255055398</v>
      </c>
      <c r="I97" s="49">
        <f t="shared" si="8"/>
        <v>23.000247879973902</v>
      </c>
      <c r="J97" s="49">
        <f t="shared" si="8"/>
        <v>29.0296020874103</v>
      </c>
      <c r="K97" s="49">
        <f t="shared" si="8"/>
        <v>14.9502152641879</v>
      </c>
      <c r="L97" s="49">
        <f t="shared" si="8"/>
        <v>29.138538812785399</v>
      </c>
      <c r="M97" s="49">
        <f t="shared" si="8"/>
        <v>19.623320287018899</v>
      </c>
      <c r="N97" s="49">
        <f t="shared" si="8"/>
        <v>27.734703196346999</v>
      </c>
      <c r="O97" s="49">
        <f t="shared" si="8"/>
        <v>20.764938030006501</v>
      </c>
      <c r="P97" s="109">
        <f t="shared" si="8"/>
        <v>28.044240052185302</v>
      </c>
      <c r="Q97" s="118">
        <f>'2006'!E88</f>
        <v>25.6861709067189</v>
      </c>
      <c r="R97" s="118">
        <f>'2006'!F88</f>
        <v>15.4771559034573</v>
      </c>
      <c r="S97" s="118">
        <f>'2006'!G88</f>
        <v>18.736164383561601</v>
      </c>
      <c r="T97" s="118">
        <f>'2006'!H88</f>
        <v>25.7261969993477</v>
      </c>
      <c r="U97" s="118">
        <f>'2006'!I88</f>
        <v>65.383052837573402</v>
      </c>
      <c r="V97" s="118">
        <f>'2006'!J88</f>
        <v>33.0928962818004</v>
      </c>
      <c r="W97" s="110">
        <f>'2006'!K88</f>
        <v>24.342857142857099</v>
      </c>
      <c r="X97" s="142">
        <f>SUM(L97:W97)</f>
        <v>333.75023483365902</v>
      </c>
      <c r="Y97" s="164">
        <f>AVERAGE(L97:W97)</f>
        <v>27.812519569471601</v>
      </c>
      <c r="Z97" s="125"/>
      <c r="AA97" s="151"/>
      <c r="AB97" s="152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</row>
    <row r="98" spans="1:48" ht="12.75" customHeight="1">
      <c r="A98" s="46"/>
      <c r="B98" s="47"/>
      <c r="C98" s="193" t="s">
        <v>799</v>
      </c>
      <c r="D98" s="3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35"/>
      <c r="P98" s="104"/>
      <c r="Q98" s="35"/>
      <c r="R98" s="149"/>
      <c r="S98" s="95"/>
      <c r="T98" s="95"/>
      <c r="U98" s="95"/>
      <c r="V98" s="95"/>
      <c r="W98" s="131"/>
      <c r="X98" s="143"/>
      <c r="Y98" s="167">
        <f>Y97/D95</f>
        <v>1.81425437504707E-2</v>
      </c>
      <c r="Z98" s="125"/>
      <c r="AA98" s="151"/>
      <c r="AB98" s="152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</row>
    <row r="99" spans="1:48" ht="12.75" customHeight="1">
      <c r="A99" s="46"/>
      <c r="B99" s="47"/>
      <c r="C99" s="193" t="s">
        <v>800</v>
      </c>
      <c r="D99" s="3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35"/>
      <c r="P99" s="104"/>
      <c r="Q99" s="35"/>
      <c r="R99" s="149"/>
      <c r="S99" s="95"/>
      <c r="T99" s="95"/>
      <c r="U99" s="95"/>
      <c r="V99" s="95"/>
      <c r="W99" s="131"/>
      <c r="X99" s="143"/>
      <c r="Y99" s="165"/>
      <c r="Z99" s="125"/>
      <c r="AA99" s="151"/>
      <c r="AB99" s="152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</row>
    <row r="100" spans="1:48" ht="12.75" customHeight="1">
      <c r="A100" s="46"/>
      <c r="B100" s="47"/>
      <c r="C100" s="193"/>
      <c r="D100" s="3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35"/>
      <c r="P100" s="104"/>
      <c r="Q100" s="35"/>
      <c r="R100" s="149"/>
      <c r="S100" s="95"/>
      <c r="T100" s="95"/>
      <c r="U100" s="95"/>
      <c r="V100" s="95"/>
      <c r="W100" s="131"/>
      <c r="X100" s="143"/>
      <c r="Y100" s="165"/>
      <c r="Z100" s="125"/>
      <c r="AA100" s="151"/>
      <c r="AB100" s="152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</row>
    <row r="101" spans="1:48" ht="12.75" customHeight="1">
      <c r="A101" s="46"/>
      <c r="B101" s="47"/>
      <c r="C101" s="192" t="s">
        <v>801</v>
      </c>
      <c r="D101" s="3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35"/>
      <c r="P101" s="104"/>
      <c r="Q101" s="35"/>
      <c r="R101" s="149"/>
      <c r="S101" s="95"/>
      <c r="T101" s="95"/>
      <c r="U101" s="95"/>
      <c r="V101" s="95"/>
      <c r="W101" s="131"/>
      <c r="X101" s="143"/>
      <c r="Y101" s="165"/>
      <c r="Z101" s="125"/>
      <c r="AA101" s="151"/>
      <c r="AB101" s="152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</row>
    <row r="102" spans="1:48" ht="12.75" customHeight="1">
      <c r="A102" s="46"/>
      <c r="B102" s="47"/>
      <c r="C102" s="193" t="s">
        <v>802</v>
      </c>
      <c r="D102" s="3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35"/>
      <c r="P102" s="104"/>
      <c r="Q102" s="35"/>
      <c r="R102" s="149"/>
      <c r="S102" s="95"/>
      <c r="T102" s="95"/>
      <c r="U102" s="95"/>
      <c r="V102" s="95"/>
      <c r="W102" s="131"/>
      <c r="X102" s="143"/>
      <c r="Y102" s="165"/>
      <c r="Z102" s="125"/>
      <c r="AA102" s="151"/>
      <c r="AB102" s="152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</row>
    <row r="103" spans="1:48" ht="15" customHeight="1">
      <c r="A103" s="46"/>
      <c r="B103" s="47"/>
      <c r="C103" s="1442" t="s">
        <v>803</v>
      </c>
      <c r="D103" s="1401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35"/>
      <c r="P103" s="104"/>
      <c r="Q103" s="35"/>
      <c r="R103" s="149"/>
      <c r="S103" s="95"/>
      <c r="T103" s="95"/>
      <c r="U103" s="95"/>
      <c r="V103" s="95"/>
      <c r="W103" s="131"/>
      <c r="X103" s="143"/>
      <c r="Y103" s="165"/>
      <c r="Z103" s="125"/>
      <c r="AA103" s="151"/>
      <c r="AB103" s="152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</row>
    <row r="104" spans="1:48" ht="12.75" customHeight="1">
      <c r="A104" s="46"/>
      <c r="B104" s="47"/>
      <c r="C104" s="193" t="s">
        <v>804</v>
      </c>
      <c r="D104" s="34"/>
      <c r="E104" s="185"/>
      <c r="F104" s="76"/>
      <c r="G104" s="76"/>
      <c r="H104" s="76"/>
      <c r="I104" s="76"/>
      <c r="J104" s="76"/>
      <c r="K104" s="76"/>
      <c r="L104" s="76"/>
      <c r="M104" s="76"/>
      <c r="N104" s="76"/>
      <c r="O104" s="198"/>
      <c r="P104" s="177"/>
      <c r="Q104" s="35"/>
      <c r="R104" s="149"/>
      <c r="S104" s="95"/>
      <c r="T104" s="95"/>
      <c r="U104" s="95"/>
      <c r="V104" s="95"/>
      <c r="W104" s="131"/>
      <c r="X104" s="143"/>
      <c r="Y104" s="165"/>
      <c r="Z104" s="125"/>
      <c r="AA104" s="151"/>
      <c r="AB104" s="152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</row>
    <row r="105" spans="1:48" ht="12.75" customHeight="1">
      <c r="A105" s="46"/>
      <c r="B105" s="47"/>
      <c r="C105" s="193" t="s">
        <v>805</v>
      </c>
      <c r="D105" s="3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35"/>
      <c r="P105" s="104"/>
      <c r="Q105" s="35"/>
      <c r="R105" s="149"/>
      <c r="S105" s="95"/>
      <c r="T105" s="95"/>
      <c r="U105" s="95"/>
      <c r="V105" s="95"/>
      <c r="W105" s="131"/>
      <c r="X105" s="143"/>
      <c r="Y105" s="165"/>
      <c r="Z105" s="125"/>
      <c r="AA105" s="151"/>
      <c r="AB105" s="152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</row>
    <row r="106" spans="1:48" ht="12.75" customHeight="1">
      <c r="A106" s="46"/>
      <c r="B106" s="47"/>
      <c r="C106" s="193" t="s">
        <v>806</v>
      </c>
      <c r="D106" s="3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35"/>
      <c r="P106" s="104"/>
      <c r="Q106" s="35"/>
      <c r="R106" s="149"/>
      <c r="S106" s="95"/>
      <c r="T106" s="95"/>
      <c r="U106" s="95"/>
      <c r="V106" s="95"/>
      <c r="W106" s="131"/>
      <c r="X106" s="143"/>
      <c r="Y106" s="165"/>
      <c r="Z106" s="125"/>
      <c r="AA106" s="151"/>
      <c r="AB106" s="152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</row>
    <row r="107" spans="1:48" ht="12.75" customHeight="1">
      <c r="A107" s="46"/>
      <c r="B107" s="47"/>
      <c r="C107" s="193" t="s">
        <v>807</v>
      </c>
      <c r="D107" s="3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35"/>
      <c r="P107" s="104"/>
      <c r="Q107" s="35"/>
      <c r="R107" s="149"/>
      <c r="S107" s="95"/>
      <c r="T107" s="95"/>
      <c r="U107" s="95"/>
      <c r="V107" s="95"/>
      <c r="W107" s="131"/>
      <c r="X107" s="143"/>
      <c r="Y107" s="165"/>
      <c r="Z107" s="125"/>
      <c r="AA107" s="151"/>
      <c r="AB107" s="152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</row>
    <row r="108" spans="1:48" ht="12.75" customHeight="1">
      <c r="A108" s="46"/>
      <c r="B108" s="47"/>
      <c r="C108" s="193" t="s">
        <v>808</v>
      </c>
      <c r="D108" s="34"/>
      <c r="E108" s="186"/>
      <c r="F108" s="188"/>
      <c r="G108" s="188"/>
      <c r="H108" s="188"/>
      <c r="I108" s="188"/>
      <c r="J108" s="188"/>
      <c r="K108" s="188"/>
      <c r="L108" s="188"/>
      <c r="M108" s="188"/>
      <c r="N108" s="188"/>
      <c r="O108" s="35"/>
      <c r="P108" s="206"/>
      <c r="Q108" s="35"/>
      <c r="R108" s="149"/>
      <c r="S108" s="95"/>
      <c r="T108" s="95"/>
      <c r="U108" s="95"/>
      <c r="V108" s="95"/>
      <c r="W108" s="131"/>
      <c r="X108" s="143"/>
      <c r="Y108" s="165"/>
      <c r="Z108" s="125"/>
      <c r="AA108" s="151"/>
      <c r="AB108" s="152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</row>
    <row r="109" spans="1:48" ht="13.5" customHeight="1">
      <c r="A109" s="52"/>
      <c r="B109" s="53"/>
      <c r="C109" s="194"/>
      <c r="D109" s="40"/>
      <c r="E109" s="189"/>
      <c r="F109" s="195"/>
      <c r="G109" s="195"/>
      <c r="H109" s="189"/>
      <c r="I109" s="189"/>
      <c r="J109" s="195"/>
      <c r="K109" s="195"/>
      <c r="L109" s="195"/>
      <c r="M109" s="195"/>
      <c r="N109" s="195"/>
      <c r="O109" s="181"/>
      <c r="P109" s="207"/>
      <c r="Q109" s="35"/>
      <c r="R109" s="149"/>
      <c r="S109" s="95"/>
      <c r="T109" s="95"/>
      <c r="U109" s="95"/>
      <c r="V109" s="95"/>
      <c r="W109" s="131"/>
      <c r="X109" s="143"/>
      <c r="Y109" s="165"/>
      <c r="Z109" s="125"/>
      <c r="AA109" s="151"/>
      <c r="AB109" s="152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</row>
    <row r="110" spans="1:48" ht="12.75" customHeight="1">
      <c r="A110" s="46" t="s">
        <v>849</v>
      </c>
      <c r="B110" s="47">
        <v>822</v>
      </c>
      <c r="C110" s="196" t="s">
        <v>850</v>
      </c>
      <c r="D110" s="29">
        <v>807</v>
      </c>
      <c r="E110" s="45">
        <v>59308.78</v>
      </c>
      <c r="F110" s="45">
        <v>64077.26</v>
      </c>
      <c r="G110" s="45">
        <v>54115.43</v>
      </c>
      <c r="H110" s="45">
        <v>62983.15</v>
      </c>
      <c r="I110" s="45">
        <v>57503.59</v>
      </c>
      <c r="J110" s="45">
        <v>54579.26</v>
      </c>
      <c r="K110" s="45">
        <v>64129.599999999999</v>
      </c>
      <c r="L110" s="30">
        <v>62876</v>
      </c>
      <c r="M110" s="30">
        <v>62291.65</v>
      </c>
      <c r="N110" s="30">
        <v>61940.81</v>
      </c>
      <c r="O110" s="198">
        <v>61752.37</v>
      </c>
      <c r="P110" s="177">
        <v>67816.7</v>
      </c>
      <c r="Q110" s="148"/>
      <c r="R110" s="146"/>
      <c r="S110" s="149"/>
      <c r="T110" s="95"/>
      <c r="U110" s="95"/>
      <c r="V110" s="95"/>
      <c r="W110" s="131"/>
      <c r="X110" s="143"/>
      <c r="Y110" s="165"/>
      <c r="Z110" s="125"/>
      <c r="AA110" s="151"/>
      <c r="AB110" s="152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</row>
    <row r="111" spans="1:48" ht="12.75" customHeight="1">
      <c r="A111" s="46"/>
      <c r="B111" s="47"/>
      <c r="C111" s="36" t="s">
        <v>851</v>
      </c>
      <c r="D111" s="34"/>
      <c r="E111" s="35">
        <v>422.82</v>
      </c>
      <c r="F111" s="35">
        <v>1138.0899999999999</v>
      </c>
      <c r="G111" s="35" t="s">
        <v>372</v>
      </c>
      <c r="H111" s="35">
        <v>973.97</v>
      </c>
      <c r="I111" s="35">
        <v>152.04</v>
      </c>
      <c r="J111" s="35" t="s">
        <v>372</v>
      </c>
      <c r="K111" s="35">
        <v>1145.94</v>
      </c>
      <c r="L111" s="35">
        <v>150.9</v>
      </c>
      <c r="M111" s="35">
        <v>63.25</v>
      </c>
      <c r="N111" s="35">
        <v>10.62</v>
      </c>
      <c r="O111" s="35" t="s">
        <v>372</v>
      </c>
      <c r="P111" s="104">
        <v>892.01</v>
      </c>
      <c r="Q111" s="148"/>
      <c r="R111" s="146"/>
      <c r="S111" s="95"/>
      <c r="T111" s="149"/>
      <c r="U111" s="147"/>
      <c r="V111" s="95"/>
      <c r="W111" s="150"/>
      <c r="X111" s="143"/>
      <c r="Y111" s="165"/>
      <c r="Z111" s="125"/>
      <c r="AA111" s="151"/>
      <c r="AB111" s="152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</row>
    <row r="112" spans="1:48" ht="12.75" customHeight="1">
      <c r="A112" s="46"/>
      <c r="B112" s="47"/>
      <c r="C112" s="36" t="s">
        <v>678</v>
      </c>
      <c r="D112" s="34"/>
      <c r="E112" s="118">
        <f t="shared" ref="E112:P112" si="9">E110/$D$110</f>
        <v>73.492912019826505</v>
      </c>
      <c r="F112" s="118">
        <f t="shared" si="9"/>
        <v>79.401809169764604</v>
      </c>
      <c r="G112" s="118">
        <f t="shared" si="9"/>
        <v>67.057534076827807</v>
      </c>
      <c r="H112" s="118">
        <f t="shared" si="9"/>
        <v>78.046034696406494</v>
      </c>
      <c r="I112" s="118">
        <f t="shared" si="9"/>
        <v>71.255997521685202</v>
      </c>
      <c r="J112" s="118">
        <f t="shared" si="9"/>
        <v>67.632292441139995</v>
      </c>
      <c r="K112" s="118">
        <f t="shared" si="9"/>
        <v>79.466666666666697</v>
      </c>
      <c r="L112" s="118">
        <f t="shared" si="9"/>
        <v>77.913258983890998</v>
      </c>
      <c r="M112" s="214">
        <f t="shared" si="9"/>
        <v>77.189157372986401</v>
      </c>
      <c r="N112" s="214">
        <f t="shared" si="9"/>
        <v>76.754411400247804</v>
      </c>
      <c r="O112" s="214">
        <f t="shared" si="9"/>
        <v>76.520904584882302</v>
      </c>
      <c r="P112" s="119">
        <f t="shared" si="9"/>
        <v>84.035563816604693</v>
      </c>
      <c r="Q112" s="148"/>
      <c r="R112" s="146"/>
      <c r="S112" s="95"/>
      <c r="T112" s="95"/>
      <c r="U112" s="95"/>
      <c r="V112" s="95"/>
      <c r="W112" s="131"/>
      <c r="X112" s="143"/>
      <c r="Y112" s="165"/>
      <c r="Z112" s="125"/>
      <c r="AA112" s="151"/>
      <c r="AB112" s="152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</row>
    <row r="113" spans="1:48" ht="12.75" customHeight="1">
      <c r="A113" s="46"/>
      <c r="B113" s="47"/>
      <c r="C113" s="36" t="s">
        <v>852</v>
      </c>
      <c r="D113" s="34"/>
      <c r="E113" s="35" t="s">
        <v>853</v>
      </c>
      <c r="F113" s="35" t="s">
        <v>853</v>
      </c>
      <c r="G113" s="35"/>
      <c r="H113" s="45" t="s">
        <v>854</v>
      </c>
      <c r="I113" s="35" t="s">
        <v>854</v>
      </c>
      <c r="J113" s="35"/>
      <c r="K113" s="45" t="s">
        <v>854</v>
      </c>
      <c r="L113" s="35" t="s">
        <v>855</v>
      </c>
      <c r="M113" s="35" t="s">
        <v>855</v>
      </c>
      <c r="N113" s="35" t="s">
        <v>855</v>
      </c>
      <c r="O113" s="35"/>
      <c r="P113" s="104" t="s">
        <v>855</v>
      </c>
      <c r="Q113" s="148"/>
      <c r="R113" s="149"/>
      <c r="S113" s="95"/>
      <c r="T113" s="95"/>
      <c r="U113" s="95"/>
      <c r="V113" s="95"/>
      <c r="W113" s="131"/>
      <c r="X113" s="143"/>
      <c r="Y113" s="165"/>
      <c r="Z113" s="125"/>
      <c r="AA113" s="151"/>
      <c r="AB113" s="152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</row>
    <row r="114" spans="1:48" ht="12.75" customHeight="1">
      <c r="A114" s="46"/>
      <c r="B114" s="47"/>
      <c r="C114" s="36" t="s">
        <v>856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104"/>
      <c r="Q114" s="148"/>
      <c r="R114" s="149"/>
      <c r="S114" s="95"/>
      <c r="T114" s="95"/>
      <c r="U114" s="95"/>
      <c r="V114" s="95"/>
      <c r="W114" s="131"/>
      <c r="X114" s="143"/>
      <c r="Y114" s="165"/>
      <c r="Z114" s="125"/>
      <c r="AA114" s="151"/>
      <c r="AB114" s="152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</row>
    <row r="115" spans="1:48" ht="12.75" customHeight="1">
      <c r="A115" s="46"/>
      <c r="B115" s="47"/>
      <c r="C115" s="36" t="s">
        <v>857</v>
      </c>
      <c r="D115" s="34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104"/>
      <c r="Q115" s="148"/>
      <c r="R115" s="149"/>
      <c r="S115" s="95"/>
      <c r="T115" s="95"/>
      <c r="U115" s="95"/>
      <c r="V115" s="95"/>
      <c r="W115" s="131"/>
      <c r="X115" s="143"/>
      <c r="Y115" s="165"/>
      <c r="Z115" s="125"/>
      <c r="AA115" s="151"/>
      <c r="AB115" s="152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</row>
    <row r="116" spans="1:48" ht="12.75" customHeight="1">
      <c r="A116" s="46"/>
      <c r="B116" s="47"/>
      <c r="C116" s="36" t="s">
        <v>858</v>
      </c>
      <c r="D116" s="34"/>
      <c r="E116" s="35"/>
      <c r="F116" s="35"/>
      <c r="G116" s="180"/>
      <c r="H116" s="180"/>
      <c r="I116" s="180"/>
      <c r="J116" s="180"/>
      <c r="K116" s="180"/>
      <c r="L116" s="180"/>
      <c r="M116" s="180"/>
      <c r="N116" s="180"/>
      <c r="O116" s="180"/>
      <c r="P116" s="206"/>
      <c r="Q116" s="148"/>
      <c r="R116" s="149"/>
      <c r="S116" s="95"/>
      <c r="T116" s="95"/>
      <c r="U116" s="95"/>
      <c r="V116" s="95"/>
      <c r="W116" s="131"/>
      <c r="X116" s="143"/>
      <c r="Y116" s="165"/>
      <c r="Z116" s="125"/>
      <c r="AA116" s="151"/>
      <c r="AB116" s="152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</row>
    <row r="117" spans="1:48" ht="12.75" customHeight="1">
      <c r="A117" s="46"/>
      <c r="B117" s="47"/>
      <c r="C117" s="36"/>
      <c r="D117" s="34"/>
      <c r="E117" s="197"/>
      <c r="F117" s="197"/>
      <c r="G117" s="198"/>
      <c r="H117" s="198"/>
      <c r="I117" s="198"/>
      <c r="J117" s="198"/>
      <c r="K117" s="198"/>
      <c r="L117" s="41"/>
      <c r="M117" s="181"/>
      <c r="N117" s="181"/>
      <c r="O117" s="181"/>
      <c r="P117" s="207"/>
      <c r="Q117" s="148"/>
      <c r="R117" s="149"/>
      <c r="S117" s="95"/>
      <c r="T117" s="95"/>
      <c r="U117" s="95"/>
      <c r="V117" s="95"/>
      <c r="W117" s="131"/>
      <c r="X117" s="143"/>
      <c r="Y117" s="165"/>
      <c r="Z117" s="125"/>
      <c r="AA117" s="151"/>
      <c r="AB117" s="152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</row>
    <row r="118" spans="1:48" ht="12.75" customHeight="1">
      <c r="A118" s="46" t="s">
        <v>630</v>
      </c>
      <c r="B118" s="85">
        <v>631</v>
      </c>
      <c r="C118" s="199" t="s">
        <v>631</v>
      </c>
      <c r="D118" s="29">
        <v>250</v>
      </c>
      <c r="E118" s="200">
        <v>32787.300000000003</v>
      </c>
      <c r="F118" s="200">
        <v>45462.5</v>
      </c>
      <c r="G118" s="200">
        <v>30863.3</v>
      </c>
      <c r="H118" s="200">
        <v>26004.3</v>
      </c>
      <c r="I118" s="200">
        <v>31085.1</v>
      </c>
      <c r="J118" s="200">
        <v>26951.4</v>
      </c>
      <c r="K118" s="200">
        <v>27444.7</v>
      </c>
      <c r="L118" s="200">
        <v>22520.1</v>
      </c>
      <c r="M118" s="215">
        <v>27812.3</v>
      </c>
      <c r="N118" s="216">
        <v>34413.5</v>
      </c>
      <c r="O118" s="216">
        <v>29856</v>
      </c>
      <c r="P118" s="217">
        <v>31695.35</v>
      </c>
      <c r="Q118" s="62">
        <v>42953.8</v>
      </c>
      <c r="R118" s="62">
        <v>50909.1</v>
      </c>
      <c r="S118" s="62">
        <v>28881</v>
      </c>
      <c r="T118" s="62">
        <v>30332.9</v>
      </c>
      <c r="U118" s="62">
        <v>34215.800000000003</v>
      </c>
      <c r="V118" s="62">
        <v>28538.7</v>
      </c>
      <c r="W118" s="131"/>
      <c r="X118" s="142">
        <f>SUM(L118:W118)</f>
        <v>362128.55</v>
      </c>
      <c r="Y118" s="164">
        <f>AVERAGE(L118:W118)</f>
        <v>32920.777272727297</v>
      </c>
      <c r="Z118" s="125"/>
      <c r="AA118" s="151"/>
      <c r="AB118" s="152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</row>
    <row r="119" spans="1:48" ht="12.75" customHeight="1">
      <c r="A119" s="46"/>
      <c r="B119" s="89"/>
      <c r="C119" s="73" t="s">
        <v>871</v>
      </c>
      <c r="D119" s="34"/>
      <c r="E119" s="75">
        <v>668.1</v>
      </c>
      <c r="F119" s="75">
        <v>2569.37</v>
      </c>
      <c r="G119" s="75">
        <v>379.5</v>
      </c>
      <c r="H119" s="75" t="s">
        <v>372</v>
      </c>
      <c r="I119" s="75">
        <v>412.77</v>
      </c>
      <c r="J119" s="75" t="s">
        <v>372</v>
      </c>
      <c r="K119" s="75" t="s">
        <v>372</v>
      </c>
      <c r="L119" s="75" t="s">
        <v>372</v>
      </c>
      <c r="M119" s="90" t="s">
        <v>372</v>
      </c>
      <c r="N119" s="127">
        <v>662.03</v>
      </c>
      <c r="O119" s="127" t="s">
        <v>372</v>
      </c>
      <c r="P119" s="128">
        <v>254.3</v>
      </c>
      <c r="Q119" s="60">
        <v>1943.07</v>
      </c>
      <c r="R119" s="60">
        <v>3136.37</v>
      </c>
      <c r="S119" s="60" t="s">
        <v>372</v>
      </c>
      <c r="T119" s="60">
        <v>49.94</v>
      </c>
      <c r="U119" s="60">
        <v>632.37</v>
      </c>
      <c r="V119" s="60" t="s">
        <v>372</v>
      </c>
      <c r="W119" s="150"/>
      <c r="X119" s="220"/>
      <c r="Y119" s="165"/>
      <c r="Z119" s="112"/>
      <c r="AA119" s="151"/>
      <c r="AB119" s="152"/>
      <c r="AC119" s="125"/>
      <c r="AD119" s="125"/>
      <c r="AE119" s="112"/>
      <c r="AF119" s="125"/>
      <c r="AG119" s="112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</row>
    <row r="120" spans="1:48" ht="12.75" customHeight="1">
      <c r="A120" s="46"/>
      <c r="B120" s="89"/>
      <c r="C120" s="36" t="s">
        <v>678</v>
      </c>
      <c r="D120" s="34"/>
      <c r="E120" s="37">
        <f t="shared" ref="E120:P120" si="10">E118/$D$118</f>
        <v>131.14920000000001</v>
      </c>
      <c r="F120" s="37">
        <f t="shared" si="10"/>
        <v>181.85</v>
      </c>
      <c r="G120" s="37">
        <f t="shared" si="10"/>
        <v>123.4532</v>
      </c>
      <c r="H120" s="37">
        <f t="shared" si="10"/>
        <v>104.0172</v>
      </c>
      <c r="I120" s="37">
        <f t="shared" si="10"/>
        <v>124.3404</v>
      </c>
      <c r="J120" s="37">
        <f t="shared" si="10"/>
        <v>107.8056</v>
      </c>
      <c r="K120" s="37">
        <f t="shared" si="10"/>
        <v>109.7788</v>
      </c>
      <c r="L120" s="37">
        <f t="shared" si="10"/>
        <v>90.080399999999997</v>
      </c>
      <c r="M120" s="105">
        <f t="shared" si="10"/>
        <v>111.2492</v>
      </c>
      <c r="N120" s="118">
        <f t="shared" si="10"/>
        <v>137.654</v>
      </c>
      <c r="O120" s="118">
        <f t="shared" si="10"/>
        <v>119.42400000000001</v>
      </c>
      <c r="P120" s="119">
        <f t="shared" si="10"/>
        <v>126.7814</v>
      </c>
      <c r="Q120" s="118">
        <f>'2006'!E118</f>
        <v>171.8152</v>
      </c>
      <c r="R120" s="118">
        <f>'2006'!F118</f>
        <v>203.63640000000001</v>
      </c>
      <c r="S120" s="118">
        <f>'2006'!G118</f>
        <v>115.524</v>
      </c>
      <c r="T120" s="118">
        <f>'2006'!H118</f>
        <v>121.33159999999999</v>
      </c>
      <c r="U120" s="118">
        <f>'2006'!I118</f>
        <v>136.86320000000001</v>
      </c>
      <c r="V120" s="118">
        <f>'2006'!J118</f>
        <v>114.15479999999999</v>
      </c>
      <c r="W120" s="131"/>
      <c r="X120" s="142">
        <f>SUM(L120:W120)</f>
        <v>1448.5142000000001</v>
      </c>
      <c r="Y120" s="164">
        <f>AVERAGE(L120:W120)</f>
        <v>131.683109090909</v>
      </c>
      <c r="Z120" s="125"/>
      <c r="AA120" s="151"/>
      <c r="AB120" s="152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</row>
    <row r="121" spans="1:48" ht="12" customHeight="1">
      <c r="A121" s="46"/>
      <c r="B121" s="89"/>
      <c r="C121" s="36" t="s">
        <v>872</v>
      </c>
      <c r="D121" s="34"/>
      <c r="E121" s="186" t="s">
        <v>873</v>
      </c>
      <c r="F121" s="186" t="s">
        <v>874</v>
      </c>
      <c r="G121" s="186" t="s">
        <v>875</v>
      </c>
      <c r="H121" s="186"/>
      <c r="I121" s="186" t="s">
        <v>876</v>
      </c>
      <c r="J121" s="186"/>
      <c r="K121" s="186"/>
      <c r="L121" s="186"/>
      <c r="M121" s="186"/>
      <c r="N121" s="185" t="s">
        <v>877</v>
      </c>
      <c r="O121" s="185"/>
      <c r="P121" s="210" t="s">
        <v>878</v>
      </c>
      <c r="Q121" s="144" t="s">
        <v>1631</v>
      </c>
      <c r="R121" s="144" t="s">
        <v>1632</v>
      </c>
      <c r="S121" s="144"/>
      <c r="T121" s="144" t="s">
        <v>1633</v>
      </c>
      <c r="U121" s="144" t="s">
        <v>1634</v>
      </c>
      <c r="V121" s="144"/>
      <c r="W121" s="131"/>
      <c r="X121" s="143"/>
      <c r="Y121" s="167">
        <f>Y120/D118</f>
        <v>0.52673243636363598</v>
      </c>
      <c r="Z121" s="125"/>
      <c r="AA121" s="151"/>
      <c r="AB121" s="152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</row>
    <row r="122" spans="1:48" ht="12.75" customHeight="1">
      <c r="A122" s="46"/>
      <c r="B122" s="89"/>
      <c r="C122" s="36" t="s">
        <v>879</v>
      </c>
      <c r="D122" s="34"/>
      <c r="E122" s="186"/>
      <c r="F122" s="201"/>
      <c r="G122" s="95"/>
      <c r="H122" s="95"/>
      <c r="I122" s="95"/>
      <c r="J122" s="95"/>
      <c r="K122" s="95"/>
      <c r="L122" s="95"/>
      <c r="M122" s="95"/>
      <c r="N122" s="95"/>
      <c r="O122" s="95"/>
      <c r="P122" s="131"/>
      <c r="Q122" s="35"/>
      <c r="R122" s="149"/>
      <c r="S122" s="95"/>
      <c r="T122" s="95"/>
      <c r="U122" s="95"/>
      <c r="V122" s="95"/>
      <c r="W122" s="131"/>
      <c r="X122" s="143"/>
      <c r="Y122" s="165"/>
      <c r="Z122" s="125"/>
      <c r="AA122" s="151"/>
      <c r="AB122" s="152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</row>
    <row r="123" spans="1:48" ht="12.75" customHeight="1">
      <c r="A123" s="46"/>
      <c r="B123" s="89"/>
      <c r="C123" s="36" t="s">
        <v>678</v>
      </c>
      <c r="D123" s="34"/>
      <c r="E123" s="186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18"/>
      <c r="Q123" s="35"/>
      <c r="R123" s="149"/>
      <c r="S123" s="95"/>
      <c r="T123" s="95"/>
      <c r="U123" s="95"/>
      <c r="V123" s="95"/>
      <c r="W123" s="131"/>
      <c r="X123" s="143"/>
      <c r="Y123" s="165"/>
      <c r="Z123" s="125"/>
      <c r="AA123" s="151"/>
      <c r="AB123" s="152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</row>
    <row r="124" spans="1:48" ht="12.75" customHeight="1">
      <c r="A124" s="46"/>
      <c r="B124" s="89"/>
      <c r="C124" s="36" t="s">
        <v>880</v>
      </c>
      <c r="D124" s="34"/>
      <c r="E124" s="186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18"/>
      <c r="Q124" s="35"/>
      <c r="R124" s="149"/>
      <c r="S124" s="95"/>
      <c r="T124" s="95"/>
      <c r="U124" s="95"/>
      <c r="V124" s="95"/>
      <c r="W124" s="131"/>
      <c r="X124" s="143"/>
      <c r="Y124" s="165"/>
      <c r="Z124" s="125"/>
      <c r="AA124" s="151"/>
      <c r="AB124" s="152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</row>
    <row r="125" spans="1:48" ht="12.75" customHeight="1">
      <c r="A125" s="46"/>
      <c r="B125" s="89"/>
      <c r="C125" s="36" t="s">
        <v>881</v>
      </c>
      <c r="D125" s="34"/>
      <c r="E125" s="186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18"/>
      <c r="Q125" s="35"/>
      <c r="R125" s="149"/>
      <c r="S125" s="95"/>
      <c r="T125" s="95"/>
      <c r="U125" s="95"/>
      <c r="V125" s="95"/>
      <c r="W125" s="131"/>
      <c r="X125" s="143"/>
      <c r="Y125" s="165"/>
      <c r="Z125" s="125"/>
      <c r="AA125" s="151"/>
      <c r="AB125" s="152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</row>
    <row r="126" spans="1:48" ht="51" customHeight="1">
      <c r="A126" s="52"/>
      <c r="B126" s="170"/>
      <c r="C126" s="194" t="s">
        <v>1836</v>
      </c>
      <c r="D126" s="40"/>
      <c r="E126" s="41"/>
      <c r="F126" s="181"/>
      <c r="G126" s="181"/>
      <c r="H126" s="181"/>
      <c r="I126" s="181"/>
      <c r="J126" s="181"/>
      <c r="K126" s="181"/>
      <c r="L126" s="181"/>
      <c r="M126" s="181"/>
      <c r="N126" s="181"/>
      <c r="O126" s="41"/>
      <c r="P126" s="107"/>
      <c r="Q126" s="148"/>
      <c r="R126" s="149"/>
      <c r="S126" s="95"/>
      <c r="T126" s="95"/>
      <c r="U126" s="95"/>
      <c r="V126" s="95"/>
      <c r="W126" s="131"/>
      <c r="X126" s="143"/>
      <c r="Y126" s="165"/>
      <c r="Z126" s="125"/>
      <c r="AA126" s="151"/>
      <c r="AB126" s="152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</row>
    <row r="127" spans="1:48" ht="12.75" customHeight="1">
      <c r="A127" s="46" t="s">
        <v>561</v>
      </c>
      <c r="B127" s="47">
        <v>821</v>
      </c>
      <c r="C127" s="57" t="s">
        <v>888</v>
      </c>
      <c r="D127" s="58">
        <v>280</v>
      </c>
      <c r="E127" s="202">
        <v>25197.81</v>
      </c>
      <c r="F127" s="45">
        <v>25302.1</v>
      </c>
      <c r="G127" s="202">
        <v>22858.22</v>
      </c>
      <c r="H127" s="202">
        <v>16734.580000000002</v>
      </c>
      <c r="I127" s="202">
        <v>21063.61</v>
      </c>
      <c r="J127" s="202">
        <v>16393.560000000001</v>
      </c>
      <c r="K127" s="202">
        <v>23344.85</v>
      </c>
      <c r="L127" s="202">
        <v>20519.03</v>
      </c>
      <c r="M127" s="202">
        <v>21093.45</v>
      </c>
      <c r="N127" s="202">
        <v>15411.51</v>
      </c>
      <c r="O127" s="202">
        <v>17244.47</v>
      </c>
      <c r="P127" s="219">
        <v>61918.32</v>
      </c>
      <c r="Q127" s="127">
        <v>24168.49</v>
      </c>
      <c r="R127" s="35">
        <v>27002.15</v>
      </c>
      <c r="S127" s="127">
        <v>14468.35</v>
      </c>
      <c r="T127" s="127">
        <v>17105.53</v>
      </c>
      <c r="U127" s="127">
        <v>16913.689999999999</v>
      </c>
      <c r="V127" s="127">
        <v>13839.35</v>
      </c>
      <c r="W127" s="131"/>
      <c r="X127" s="142">
        <f>SUM(L127:W127)</f>
        <v>249684.34</v>
      </c>
      <c r="Y127" s="164">
        <f>AVERAGE(L127:W127)</f>
        <v>22698.576363636399</v>
      </c>
      <c r="Z127" s="125"/>
      <c r="AA127" s="151"/>
      <c r="AB127" s="152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</row>
    <row r="128" spans="1:48" ht="12.75" customHeight="1">
      <c r="A128" s="46"/>
      <c r="B128" s="47"/>
      <c r="C128" s="33" t="s">
        <v>889</v>
      </c>
      <c r="D128" s="34"/>
      <c r="E128" s="127" t="s">
        <v>372</v>
      </c>
      <c r="F128" s="35" t="s">
        <v>372</v>
      </c>
      <c r="G128" s="127" t="s">
        <v>372</v>
      </c>
      <c r="H128" s="127" t="s">
        <v>372</v>
      </c>
      <c r="I128" s="127" t="s">
        <v>372</v>
      </c>
      <c r="J128" s="127" t="s">
        <v>372</v>
      </c>
      <c r="K128" s="127" t="s">
        <v>372</v>
      </c>
      <c r="L128" s="127" t="s">
        <v>372</v>
      </c>
      <c r="M128" s="127" t="s">
        <v>372</v>
      </c>
      <c r="N128" s="127" t="s">
        <v>372</v>
      </c>
      <c r="O128" s="127" t="s">
        <v>372</v>
      </c>
      <c r="P128" s="128">
        <v>3111.83</v>
      </c>
      <c r="Q128" s="127" t="s">
        <v>372</v>
      </c>
      <c r="R128" s="35" t="s">
        <v>372</v>
      </c>
      <c r="S128" s="127" t="s">
        <v>372</v>
      </c>
      <c r="T128" s="127" t="s">
        <v>372</v>
      </c>
      <c r="U128" s="127" t="s">
        <v>372</v>
      </c>
      <c r="V128" s="127" t="s">
        <v>372</v>
      </c>
      <c r="W128" s="150" t="s">
        <v>372</v>
      </c>
      <c r="X128" s="143"/>
      <c r="Y128" s="165"/>
      <c r="Z128" s="125"/>
      <c r="AA128" s="151"/>
      <c r="AB128" s="152"/>
      <c r="AC128" s="125"/>
      <c r="AD128" s="125"/>
      <c r="AE128" s="125"/>
      <c r="AF128" s="125"/>
      <c r="AG128" s="112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</row>
    <row r="129" spans="1:48" ht="12.75" customHeight="1">
      <c r="A129" s="46"/>
      <c r="B129" s="47"/>
      <c r="C129" s="36" t="s">
        <v>890</v>
      </c>
      <c r="D129" s="34"/>
      <c r="E129" s="214">
        <f t="shared" ref="E129:P129" si="11">E127/$D$127</f>
        <v>89.992178571428596</v>
      </c>
      <c r="F129" s="214">
        <f t="shared" si="11"/>
        <v>90.364642857142897</v>
      </c>
      <c r="G129" s="214">
        <f t="shared" si="11"/>
        <v>81.636499999999998</v>
      </c>
      <c r="H129" s="214">
        <f t="shared" si="11"/>
        <v>59.766357142857103</v>
      </c>
      <c r="I129" s="214">
        <f t="shared" si="11"/>
        <v>75.227178571428595</v>
      </c>
      <c r="J129" s="214">
        <f t="shared" si="11"/>
        <v>58.548428571428602</v>
      </c>
      <c r="K129" s="214">
        <f t="shared" si="11"/>
        <v>83.374464285714296</v>
      </c>
      <c r="L129" s="118">
        <f t="shared" si="11"/>
        <v>73.282250000000005</v>
      </c>
      <c r="M129" s="118">
        <f t="shared" si="11"/>
        <v>75.333749999999995</v>
      </c>
      <c r="N129" s="118">
        <f t="shared" si="11"/>
        <v>55.041107142857101</v>
      </c>
      <c r="O129" s="118">
        <f t="shared" si="11"/>
        <v>61.587392857142902</v>
      </c>
      <c r="P129" s="105">
        <f t="shared" si="11"/>
        <v>221.136857142857</v>
      </c>
      <c r="Q129" s="118">
        <f>'2006'!E127</f>
        <v>86.316035714285704</v>
      </c>
      <c r="R129" s="118">
        <f>'2006'!F127</f>
        <v>96.436250000000001</v>
      </c>
      <c r="S129" s="118">
        <f>'2006'!G127</f>
        <v>51.672678571428598</v>
      </c>
      <c r="T129" s="118">
        <f>'2006'!H127</f>
        <v>61.0911785714286</v>
      </c>
      <c r="U129" s="118">
        <f>'2006'!I127</f>
        <v>60.4060357142857</v>
      </c>
      <c r="V129" s="118">
        <f>'2006'!J127</f>
        <v>49.426250000000003</v>
      </c>
      <c r="W129" s="131"/>
      <c r="X129" s="142">
        <f>SUM(L129:W129)</f>
        <v>891.72978571428598</v>
      </c>
      <c r="Y129" s="164">
        <f>AVERAGE(L129:W129)</f>
        <v>81.066344155844206</v>
      </c>
      <c r="Z129" s="125"/>
      <c r="AA129" s="151"/>
      <c r="AB129" s="152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</row>
    <row r="130" spans="1:48" ht="12.75" customHeight="1">
      <c r="A130" s="46"/>
      <c r="B130" s="47"/>
      <c r="C130" s="36" t="s">
        <v>891</v>
      </c>
      <c r="D130" s="34"/>
      <c r="E130" s="78"/>
      <c r="F130" s="35"/>
      <c r="G130" s="78"/>
      <c r="H130" s="78"/>
      <c r="I130" s="78"/>
      <c r="J130" s="78"/>
      <c r="K130" s="75"/>
      <c r="L130" s="75"/>
      <c r="M130" s="75"/>
      <c r="N130" s="75"/>
      <c r="O130" s="75"/>
      <c r="P130" s="90" t="s">
        <v>892</v>
      </c>
      <c r="Q130" s="78"/>
      <c r="R130" s="35"/>
      <c r="S130" s="78"/>
      <c r="T130" s="78"/>
      <c r="U130" s="78"/>
      <c r="V130" s="78"/>
      <c r="W130" s="131"/>
      <c r="X130" s="143"/>
      <c r="Y130" s="167">
        <f>Y129/D127</f>
        <v>0.28952265769944302</v>
      </c>
      <c r="Z130" s="125"/>
      <c r="AA130" s="151"/>
      <c r="AB130" s="152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</row>
    <row r="131" spans="1:48" ht="12.75" customHeight="1">
      <c r="A131" s="46"/>
      <c r="B131" s="47"/>
      <c r="C131" s="36" t="s">
        <v>893</v>
      </c>
      <c r="D131" s="34"/>
      <c r="E131" s="78"/>
      <c r="F131" s="35"/>
      <c r="G131" s="78"/>
      <c r="H131" s="78"/>
      <c r="I131" s="78"/>
      <c r="J131" s="78"/>
      <c r="K131" s="62"/>
      <c r="L131" s="62"/>
      <c r="M131" s="62"/>
      <c r="N131" s="62"/>
      <c r="O131" s="62"/>
      <c r="P131" s="114"/>
      <c r="Q131" s="148"/>
      <c r="R131" s="149"/>
      <c r="S131" s="95"/>
      <c r="T131" s="95"/>
      <c r="U131" s="95"/>
      <c r="V131" s="95"/>
      <c r="W131" s="131"/>
      <c r="X131" s="143"/>
      <c r="Y131" s="165"/>
      <c r="Z131" s="125"/>
      <c r="AA131" s="151"/>
      <c r="AB131" s="152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</row>
    <row r="132" spans="1:48" ht="12.75" customHeight="1">
      <c r="A132" s="46"/>
      <c r="B132" s="47"/>
      <c r="C132" s="36" t="s">
        <v>894</v>
      </c>
      <c r="D132" s="34"/>
      <c r="E132" s="78"/>
      <c r="F132" s="35"/>
      <c r="G132" s="78"/>
      <c r="H132" s="78"/>
      <c r="I132" s="78"/>
      <c r="J132" s="78"/>
      <c r="K132" s="62"/>
      <c r="L132" s="62"/>
      <c r="M132" s="62"/>
      <c r="N132" s="62"/>
      <c r="O132" s="62"/>
      <c r="P132" s="114"/>
      <c r="Q132" s="148"/>
      <c r="R132" s="149"/>
      <c r="S132" s="95"/>
      <c r="T132" s="95"/>
      <c r="U132" s="95"/>
      <c r="V132" s="95"/>
      <c r="W132" s="131"/>
      <c r="X132" s="143"/>
      <c r="Y132" s="165"/>
      <c r="Z132" s="125"/>
      <c r="AA132" s="151"/>
      <c r="AB132" s="152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</row>
    <row r="133" spans="1:48" ht="12.75" customHeight="1">
      <c r="A133" s="52"/>
      <c r="B133" s="53"/>
      <c r="C133" s="222"/>
      <c r="D133" s="40"/>
      <c r="E133" s="81"/>
      <c r="F133" s="181"/>
      <c r="G133" s="82"/>
      <c r="H133" s="82"/>
      <c r="I133" s="82"/>
      <c r="J133" s="82"/>
      <c r="K133" s="70"/>
      <c r="L133" s="70"/>
      <c r="M133" s="70"/>
      <c r="N133" s="258"/>
      <c r="O133" s="258"/>
      <c r="P133" s="259"/>
      <c r="Q133" s="148"/>
      <c r="R133" s="149"/>
      <c r="S133" s="95"/>
      <c r="T133" s="95"/>
      <c r="U133" s="95"/>
      <c r="V133" s="95"/>
      <c r="W133" s="131"/>
      <c r="X133" s="143"/>
      <c r="Y133" s="165"/>
      <c r="Z133" s="125"/>
      <c r="AA133" s="151"/>
      <c r="AB133" s="152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</row>
    <row r="134" spans="1:48" ht="12.75" customHeight="1">
      <c r="A134" s="46" t="s">
        <v>895</v>
      </c>
      <c r="B134" s="47">
        <v>868</v>
      </c>
      <c r="C134" s="196" t="s">
        <v>896</v>
      </c>
      <c r="D134" s="223">
        <v>1230</v>
      </c>
      <c r="E134" s="202">
        <v>62613.56</v>
      </c>
      <c r="F134" s="45">
        <v>62539.53</v>
      </c>
      <c r="G134" s="202">
        <v>72383.509999999995</v>
      </c>
      <c r="H134" s="202">
        <v>65661.39</v>
      </c>
      <c r="I134" s="202">
        <v>76726.039999999994</v>
      </c>
      <c r="J134" s="202">
        <v>69449.210000000006</v>
      </c>
      <c r="K134" s="202">
        <v>70648.28</v>
      </c>
      <c r="L134" s="202">
        <v>71003.16</v>
      </c>
      <c r="M134" s="202">
        <v>76342.31</v>
      </c>
      <c r="N134" s="260">
        <v>69876.45</v>
      </c>
      <c r="O134" s="260">
        <v>67374.149999999994</v>
      </c>
      <c r="P134" s="261">
        <v>76432.479999999996</v>
      </c>
      <c r="Q134" s="127">
        <v>66337.740000000005</v>
      </c>
      <c r="R134" s="35">
        <v>64708.92</v>
      </c>
      <c r="S134" s="127">
        <v>78492.38</v>
      </c>
      <c r="T134" s="127">
        <v>70341.460000000006</v>
      </c>
      <c r="U134" s="127">
        <v>70984.81</v>
      </c>
      <c r="V134" s="127">
        <v>74127.87</v>
      </c>
      <c r="W134" s="128">
        <v>74035.460000000006</v>
      </c>
      <c r="X134" s="142">
        <f>SUM(L134:W134)</f>
        <v>860057.19</v>
      </c>
      <c r="Y134" s="164">
        <f>AVERAGE(L134:W134)</f>
        <v>71671.432499999995</v>
      </c>
      <c r="Z134" s="125"/>
      <c r="AA134" s="151"/>
      <c r="AB134" s="152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</row>
    <row r="135" spans="1:48" ht="12.75" customHeight="1">
      <c r="A135" s="46"/>
      <c r="B135" s="47"/>
      <c r="C135" s="36" t="s">
        <v>897</v>
      </c>
      <c r="D135" s="32"/>
      <c r="E135" s="127" t="s">
        <v>372</v>
      </c>
      <c r="F135" s="35" t="s">
        <v>372</v>
      </c>
      <c r="G135" s="127">
        <v>473.35</v>
      </c>
      <c r="H135" s="127" t="s">
        <v>372</v>
      </c>
      <c r="I135" s="127">
        <v>907.6</v>
      </c>
      <c r="J135" s="127" t="s">
        <v>372</v>
      </c>
      <c r="K135" s="127">
        <v>299.83</v>
      </c>
      <c r="L135" s="127">
        <v>335.32</v>
      </c>
      <c r="M135" s="127">
        <v>869.23</v>
      </c>
      <c r="N135" s="60" t="s">
        <v>372</v>
      </c>
      <c r="O135" s="60" t="s">
        <v>372</v>
      </c>
      <c r="P135" s="113">
        <v>878.25</v>
      </c>
      <c r="Q135" s="127" t="s">
        <v>372</v>
      </c>
      <c r="R135" s="35" t="s">
        <v>372</v>
      </c>
      <c r="S135" s="127">
        <v>1084.24</v>
      </c>
      <c r="T135" s="127">
        <v>269.14999999999998</v>
      </c>
      <c r="U135" s="127">
        <v>333.48</v>
      </c>
      <c r="V135" s="127">
        <v>647.79</v>
      </c>
      <c r="W135" s="128">
        <v>638.54999999999995</v>
      </c>
      <c r="X135" s="220"/>
      <c r="Y135" s="165"/>
      <c r="Z135" s="112"/>
      <c r="AA135" s="151"/>
      <c r="AB135" s="59"/>
      <c r="AC135" s="112"/>
      <c r="AD135" s="112"/>
      <c r="AE135" s="125"/>
      <c r="AF135" s="125"/>
      <c r="AG135" s="112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</row>
    <row r="136" spans="1:48" ht="12.75" customHeight="1">
      <c r="A136" s="46"/>
      <c r="B136" s="47"/>
      <c r="C136" s="36" t="s">
        <v>898</v>
      </c>
      <c r="D136" s="34"/>
      <c r="E136" s="224">
        <f t="shared" ref="E136:P136" si="12">E134/$D$134</f>
        <v>50.905333333333303</v>
      </c>
      <c r="F136" s="224">
        <f t="shared" si="12"/>
        <v>50.845146341463398</v>
      </c>
      <c r="G136" s="224">
        <f t="shared" si="12"/>
        <v>58.848382113821103</v>
      </c>
      <c r="H136" s="224">
        <f t="shared" si="12"/>
        <v>53.383243902438998</v>
      </c>
      <c r="I136" s="224">
        <f t="shared" si="12"/>
        <v>62.378894308943103</v>
      </c>
      <c r="J136" s="224">
        <f t="shared" si="12"/>
        <v>56.462772357723601</v>
      </c>
      <c r="K136" s="224">
        <f t="shared" si="12"/>
        <v>57.437626016260197</v>
      </c>
      <c r="L136" s="224">
        <f t="shared" si="12"/>
        <v>57.726146341463398</v>
      </c>
      <c r="M136" s="224">
        <f t="shared" si="12"/>
        <v>62.066918699186999</v>
      </c>
      <c r="N136" s="224">
        <f t="shared" si="12"/>
        <v>56.8101219512195</v>
      </c>
      <c r="O136" s="37">
        <f t="shared" si="12"/>
        <v>54.7757317073171</v>
      </c>
      <c r="P136" s="105">
        <f t="shared" si="12"/>
        <v>62.1402276422764</v>
      </c>
      <c r="Q136" s="118">
        <f>'2006'!E134</f>
        <v>53.933121951219498</v>
      </c>
      <c r="R136" s="118">
        <f>'2006'!F134</f>
        <v>52.608878048780497</v>
      </c>
      <c r="S136" s="118">
        <f>'2006'!G134</f>
        <v>63.814943089430898</v>
      </c>
      <c r="T136" s="118">
        <f>'2006'!H134</f>
        <v>57.1881788617886</v>
      </c>
      <c r="U136" s="118">
        <f>'2006'!I134</f>
        <v>57.711227642276398</v>
      </c>
      <c r="V136" s="118">
        <f>'2006'!J134</f>
        <v>60.2665609756097</v>
      </c>
      <c r="W136" s="110">
        <f>'2006'!K134</f>
        <v>60.191430894309001</v>
      </c>
      <c r="X136" s="142">
        <f>SUM(L136:W136)</f>
        <v>699.233487804878</v>
      </c>
      <c r="Y136" s="164">
        <f>AVERAGE(L136:W136)</f>
        <v>58.269457317073197</v>
      </c>
      <c r="Z136" s="125"/>
      <c r="AA136" s="151"/>
      <c r="AB136" s="152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</row>
    <row r="137" spans="1:48" ht="12.75" customHeight="1">
      <c r="A137" s="46"/>
      <c r="B137" s="47"/>
      <c r="C137" s="36" t="s">
        <v>899</v>
      </c>
      <c r="D137" s="34"/>
      <c r="E137" s="60" t="s">
        <v>900</v>
      </c>
      <c r="F137" s="35" t="s">
        <v>901</v>
      </c>
      <c r="G137" s="60" t="s">
        <v>902</v>
      </c>
      <c r="H137" s="60" t="s">
        <v>903</v>
      </c>
      <c r="I137" s="60" t="s">
        <v>904</v>
      </c>
      <c r="J137" s="60" t="s">
        <v>905</v>
      </c>
      <c r="K137" s="60" t="s">
        <v>906</v>
      </c>
      <c r="L137" s="60" t="s">
        <v>907</v>
      </c>
      <c r="M137" s="60" t="s">
        <v>908</v>
      </c>
      <c r="N137" s="262" t="s">
        <v>909</v>
      </c>
      <c r="O137" s="262" t="s">
        <v>910</v>
      </c>
      <c r="P137" s="263" t="s">
        <v>911</v>
      </c>
      <c r="Q137" s="60" t="s">
        <v>1637</v>
      </c>
      <c r="R137" s="35" t="s">
        <v>1638</v>
      </c>
      <c r="S137" s="60" t="s">
        <v>1639</v>
      </c>
      <c r="T137" s="60" t="s">
        <v>1640</v>
      </c>
      <c r="U137" s="60" t="s">
        <v>1641</v>
      </c>
      <c r="V137" s="60" t="s">
        <v>1642</v>
      </c>
      <c r="W137" s="113" t="s">
        <v>1643</v>
      </c>
      <c r="X137" s="143"/>
      <c r="Y137" s="167">
        <f>Y136/D134</f>
        <v>4.7373542534205802E-2</v>
      </c>
      <c r="Z137" s="125"/>
      <c r="AA137" s="151"/>
      <c r="AB137" s="152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</row>
    <row r="138" spans="1:48" ht="12.75" customHeight="1">
      <c r="A138" s="46"/>
      <c r="B138" s="47"/>
      <c r="C138" s="36" t="s">
        <v>912</v>
      </c>
      <c r="D138" s="34"/>
      <c r="E138" s="78"/>
      <c r="F138" s="35"/>
      <c r="G138" s="78"/>
      <c r="H138" s="78"/>
      <c r="I138" s="78"/>
      <c r="J138" s="78"/>
      <c r="K138" s="62"/>
      <c r="L138" s="62"/>
      <c r="M138" s="62"/>
      <c r="N138" s="62"/>
      <c r="O138" s="62"/>
      <c r="P138" s="114"/>
      <c r="Q138" s="78"/>
      <c r="R138" s="35"/>
      <c r="S138" s="78"/>
      <c r="T138" s="78"/>
      <c r="U138" s="78"/>
      <c r="V138" s="78"/>
      <c r="W138" s="114"/>
      <c r="X138" s="143"/>
      <c r="Y138" s="165"/>
      <c r="Z138" s="125"/>
      <c r="AA138" s="151"/>
      <c r="AB138" s="152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</row>
    <row r="139" spans="1:48" ht="12.75" customHeight="1">
      <c r="A139" s="46"/>
      <c r="B139" s="47"/>
      <c r="C139" s="36" t="s">
        <v>913</v>
      </c>
      <c r="D139" s="34"/>
      <c r="E139" s="78"/>
      <c r="F139" s="35"/>
      <c r="G139" s="78"/>
      <c r="H139" s="78"/>
      <c r="I139" s="78"/>
      <c r="J139" s="78"/>
      <c r="K139" s="62"/>
      <c r="L139" s="62"/>
      <c r="M139" s="62"/>
      <c r="N139" s="62"/>
      <c r="O139" s="62"/>
      <c r="P139" s="114"/>
      <c r="Q139" s="148"/>
      <c r="R139" s="149"/>
      <c r="S139" s="95"/>
      <c r="T139" s="95"/>
      <c r="U139" s="95"/>
      <c r="V139" s="95"/>
      <c r="W139" s="131"/>
      <c r="X139" s="143"/>
      <c r="Y139" s="165"/>
      <c r="Z139" s="125"/>
      <c r="AA139" s="151"/>
      <c r="AB139" s="152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</row>
    <row r="140" spans="1:48" ht="12.75" customHeight="1">
      <c r="A140" s="46"/>
      <c r="B140" s="47"/>
      <c r="C140" s="36" t="s">
        <v>914</v>
      </c>
      <c r="D140" s="34"/>
      <c r="E140" s="78"/>
      <c r="F140" s="35"/>
      <c r="G140" s="78"/>
      <c r="H140" s="78"/>
      <c r="I140" s="78"/>
      <c r="J140" s="78"/>
      <c r="K140" s="62"/>
      <c r="L140" s="62"/>
      <c r="M140" s="62"/>
      <c r="N140" s="62"/>
      <c r="O140" s="62"/>
      <c r="P140" s="114"/>
      <c r="Q140" s="148"/>
      <c r="R140" s="149"/>
      <c r="S140" s="95"/>
      <c r="T140" s="95"/>
      <c r="U140" s="95"/>
      <c r="V140" s="95"/>
      <c r="W140" s="131"/>
      <c r="X140" s="143"/>
      <c r="Y140" s="165"/>
      <c r="Z140" s="125"/>
      <c r="AA140" s="151"/>
      <c r="AB140" s="152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</row>
    <row r="141" spans="1:48" ht="12.75" customHeight="1">
      <c r="A141" s="46"/>
      <c r="B141" s="47"/>
      <c r="C141" s="36" t="s">
        <v>915</v>
      </c>
      <c r="D141" s="34"/>
      <c r="E141" s="78"/>
      <c r="F141" s="180"/>
      <c r="G141" s="79"/>
      <c r="H141" s="79"/>
      <c r="I141" s="79"/>
      <c r="J141" s="79"/>
      <c r="K141" s="122"/>
      <c r="L141" s="122"/>
      <c r="M141" s="122"/>
      <c r="N141" s="122"/>
      <c r="O141" s="122"/>
      <c r="P141" s="123"/>
      <c r="Q141" s="148"/>
      <c r="R141" s="149"/>
      <c r="S141" s="95"/>
      <c r="T141" s="95"/>
      <c r="U141" s="95"/>
      <c r="V141" s="95"/>
      <c r="W141" s="131"/>
      <c r="X141" s="143"/>
      <c r="Y141" s="165"/>
      <c r="Z141" s="125"/>
      <c r="AA141" s="151"/>
      <c r="AB141" s="152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</row>
    <row r="142" spans="1:48" ht="12.75" customHeight="1">
      <c r="A142" s="46"/>
      <c r="B142" s="47"/>
      <c r="C142" s="36"/>
      <c r="D142" s="34"/>
      <c r="E142" s="225"/>
      <c r="F142" s="198"/>
      <c r="G142" s="225"/>
      <c r="H142" s="225"/>
      <c r="I142" s="225"/>
      <c r="J142" s="225"/>
      <c r="K142" s="59"/>
      <c r="L142" s="59"/>
      <c r="M142" s="59"/>
      <c r="N142" s="59"/>
      <c r="O142" s="59"/>
      <c r="P142" s="112"/>
      <c r="Q142" s="148"/>
      <c r="R142" s="149"/>
      <c r="S142" s="95"/>
      <c r="T142" s="95"/>
      <c r="U142" s="95"/>
      <c r="V142" s="95"/>
      <c r="W142" s="131"/>
      <c r="X142" s="143"/>
      <c r="Y142" s="165"/>
      <c r="Z142" s="125"/>
      <c r="AA142" s="151"/>
      <c r="AB142" s="152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</row>
    <row r="143" spans="1:48" ht="12.75" customHeight="1">
      <c r="A143" s="42" t="s">
        <v>563</v>
      </c>
      <c r="B143" s="43">
        <v>540</v>
      </c>
      <c r="C143" s="196" t="s">
        <v>916</v>
      </c>
      <c r="D143" s="226">
        <v>19052.28</v>
      </c>
      <c r="E143" s="174">
        <v>923160.6</v>
      </c>
      <c r="F143" s="174">
        <v>595815.26</v>
      </c>
      <c r="G143" s="174">
        <v>796592.13</v>
      </c>
      <c r="H143" s="174">
        <v>874132.97</v>
      </c>
      <c r="I143" s="174">
        <v>1030194.63</v>
      </c>
      <c r="J143" s="174">
        <v>1216029.02</v>
      </c>
      <c r="K143" s="174">
        <v>818684.5</v>
      </c>
      <c r="L143" s="174">
        <v>881873.91</v>
      </c>
      <c r="M143" s="174">
        <v>905145.54</v>
      </c>
      <c r="N143" s="174">
        <v>821346.23</v>
      </c>
      <c r="O143" s="174">
        <v>904842.23999999999</v>
      </c>
      <c r="P143" s="175">
        <v>1296886.6399999999</v>
      </c>
      <c r="Q143" s="35">
        <v>895830.17</v>
      </c>
      <c r="R143" s="35">
        <v>693863.62</v>
      </c>
      <c r="S143" s="35">
        <v>815734.79</v>
      </c>
      <c r="T143" s="35">
        <v>1245144.33</v>
      </c>
      <c r="U143" s="35">
        <v>1386894.43</v>
      </c>
      <c r="V143" s="35">
        <v>1412541.6</v>
      </c>
      <c r="W143" s="131"/>
      <c r="X143" s="142">
        <f>SUM(L143:W143)</f>
        <v>11260103.5</v>
      </c>
      <c r="Y143" s="164">
        <f>AVERAGE(L143:W143)</f>
        <v>1023645.77272727</v>
      </c>
      <c r="Z143" s="125"/>
      <c r="AA143" s="151"/>
      <c r="AB143" s="152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</row>
    <row r="144" spans="1:48" ht="12.75" customHeight="1">
      <c r="A144" s="46"/>
      <c r="B144" s="47"/>
      <c r="C144" s="227" t="s">
        <v>917</v>
      </c>
      <c r="D144" s="34"/>
      <c r="E144" s="180" t="s">
        <v>372</v>
      </c>
      <c r="F144" s="180" t="s">
        <v>372</v>
      </c>
      <c r="G144" s="180" t="s">
        <v>372</v>
      </c>
      <c r="H144" s="180" t="s">
        <v>372</v>
      </c>
      <c r="I144" s="180" t="s">
        <v>372</v>
      </c>
      <c r="J144" s="180">
        <v>2832.77</v>
      </c>
      <c r="K144" s="180" t="s">
        <v>372</v>
      </c>
      <c r="L144" s="180" t="s">
        <v>372</v>
      </c>
      <c r="M144" s="180" t="s">
        <v>372</v>
      </c>
      <c r="N144" s="180" t="s">
        <v>372</v>
      </c>
      <c r="O144" s="35" t="s">
        <v>372</v>
      </c>
      <c r="P144" s="104">
        <v>8088.51</v>
      </c>
      <c r="Q144" s="35" t="s">
        <v>372</v>
      </c>
      <c r="R144" s="35" t="s">
        <v>372</v>
      </c>
      <c r="S144" s="35" t="s">
        <v>372</v>
      </c>
      <c r="T144" s="35">
        <v>4725.26</v>
      </c>
      <c r="U144" s="35">
        <v>10128.56</v>
      </c>
      <c r="V144" s="35">
        <v>11795.62</v>
      </c>
      <c r="W144" s="150" t="s">
        <v>372</v>
      </c>
      <c r="X144" s="143"/>
      <c r="Y144" s="165"/>
      <c r="Z144" s="125"/>
      <c r="AA144" s="166"/>
      <c r="AB144" s="152"/>
      <c r="AC144" s="125"/>
      <c r="AD144" s="125"/>
      <c r="AE144" s="125"/>
      <c r="AF144" s="125"/>
      <c r="AG144" s="221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</row>
    <row r="145" spans="1:48" ht="12.75" customHeight="1">
      <c r="A145" s="46"/>
      <c r="B145" s="47"/>
      <c r="C145" s="36" t="s">
        <v>918</v>
      </c>
      <c r="D145" s="34"/>
      <c r="E145" s="37">
        <f t="shared" ref="E145:P145" si="13">E143/$D$143</f>
        <v>48.454074787899401</v>
      </c>
      <c r="F145" s="37">
        <f t="shared" si="13"/>
        <v>31.272648732855099</v>
      </c>
      <c r="G145" s="37">
        <f t="shared" si="13"/>
        <v>41.810855708608102</v>
      </c>
      <c r="H145" s="37">
        <f t="shared" si="13"/>
        <v>45.880753904519601</v>
      </c>
      <c r="I145" s="37">
        <f t="shared" si="13"/>
        <v>54.071986659864301</v>
      </c>
      <c r="J145" s="37">
        <f t="shared" si="13"/>
        <v>63.825905350960603</v>
      </c>
      <c r="K145" s="37">
        <f t="shared" si="13"/>
        <v>42.970421387886397</v>
      </c>
      <c r="L145" s="37">
        <f t="shared" si="13"/>
        <v>46.2870538329271</v>
      </c>
      <c r="M145" s="37">
        <f t="shared" si="13"/>
        <v>47.508515516253198</v>
      </c>
      <c r="N145" s="37">
        <f t="shared" si="13"/>
        <v>43.110128026671902</v>
      </c>
      <c r="O145" s="37">
        <f t="shared" si="13"/>
        <v>47.492596161719199</v>
      </c>
      <c r="P145" s="105">
        <f t="shared" si="13"/>
        <v>68.069891897452706</v>
      </c>
      <c r="Q145" s="118">
        <f>'2006'!E143</f>
        <v>47.019578234206101</v>
      </c>
      <c r="R145" s="118">
        <f>'2006'!F143</f>
        <v>36.418928338235602</v>
      </c>
      <c r="S145" s="118">
        <f>'2006'!G143</f>
        <v>42.8155994978029</v>
      </c>
      <c r="T145" s="118">
        <f>'2006'!H143</f>
        <v>65.354085180356407</v>
      </c>
      <c r="U145" s="118">
        <f>'2006'!I143</f>
        <v>72.794144847755803</v>
      </c>
      <c r="V145" s="118">
        <f>'2006'!J143</f>
        <v>74.140291870579304</v>
      </c>
      <c r="W145" s="131"/>
      <c r="X145" s="142">
        <f>SUM(L145:W145)</f>
        <v>591.01081340396001</v>
      </c>
      <c r="Y145" s="164">
        <f>AVERAGE(L145:W145)</f>
        <v>53.728255763996401</v>
      </c>
      <c r="Z145" s="125"/>
      <c r="AA145" s="151"/>
      <c r="AB145" s="152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</row>
    <row r="146" spans="1:48" ht="12.75" customHeight="1">
      <c r="A146" s="46"/>
      <c r="B146" s="47"/>
      <c r="C146" s="36" t="s">
        <v>919</v>
      </c>
      <c r="D146" s="34"/>
      <c r="E146" s="35"/>
      <c r="F146" s="51"/>
      <c r="G146" s="35"/>
      <c r="H146" s="35"/>
      <c r="I146" s="35"/>
      <c r="J146" s="35" t="s">
        <v>920</v>
      </c>
      <c r="K146" s="35"/>
      <c r="L146" s="35"/>
      <c r="M146" s="35"/>
      <c r="N146" s="35"/>
      <c r="O146" s="35"/>
      <c r="P146" s="104" t="s">
        <v>921</v>
      </c>
      <c r="Q146" s="35"/>
      <c r="R146" s="51"/>
      <c r="S146" s="35"/>
      <c r="T146" s="35" t="s">
        <v>1644</v>
      </c>
      <c r="U146" s="35" t="s">
        <v>1645</v>
      </c>
      <c r="V146" s="35" t="s">
        <v>1646</v>
      </c>
      <c r="W146" s="131"/>
      <c r="X146" s="143"/>
      <c r="Y146" s="167">
        <f>Y145/D143</f>
        <v>2.82004336299888E-3</v>
      </c>
      <c r="Z146" s="125"/>
      <c r="AA146" s="151"/>
      <c r="AB146" s="152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</row>
    <row r="147" spans="1:48" ht="12.75" customHeight="1">
      <c r="A147" s="46"/>
      <c r="B147" s="47"/>
      <c r="C147" s="193" t="s">
        <v>922</v>
      </c>
      <c r="D147" s="34"/>
      <c r="E147" s="35"/>
      <c r="F147" s="51"/>
      <c r="G147" s="35"/>
      <c r="H147" s="35"/>
      <c r="I147" s="35"/>
      <c r="J147" s="35"/>
      <c r="K147" s="35"/>
      <c r="L147" s="35"/>
      <c r="M147" s="35"/>
      <c r="N147" s="35"/>
      <c r="O147" s="35"/>
      <c r="P147" s="104"/>
      <c r="Q147" s="35"/>
      <c r="R147" s="51"/>
      <c r="S147" s="35"/>
      <c r="T147" s="35"/>
      <c r="U147" s="35"/>
      <c r="V147" s="35"/>
      <c r="W147" s="131"/>
      <c r="X147" s="143"/>
      <c r="Y147" s="165"/>
      <c r="Z147" s="125"/>
      <c r="AA147" s="151"/>
      <c r="AB147" s="152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</row>
    <row r="148" spans="1:48" ht="24.75" customHeight="1">
      <c r="A148" s="228"/>
      <c r="B148" s="66"/>
      <c r="C148" s="194" t="s">
        <v>923</v>
      </c>
      <c r="D148" s="66"/>
      <c r="E148" s="229"/>
      <c r="F148" s="230"/>
      <c r="G148" s="111"/>
      <c r="H148" s="229"/>
      <c r="I148" s="111"/>
      <c r="J148" s="229"/>
      <c r="K148" s="111"/>
      <c r="L148" s="229"/>
      <c r="M148" s="111"/>
      <c r="N148" s="229"/>
      <c r="O148" s="111"/>
      <c r="P148" s="264"/>
      <c r="Q148" s="148"/>
      <c r="R148" s="149"/>
      <c r="S148" s="95"/>
      <c r="T148" s="95"/>
      <c r="U148" s="95"/>
      <c r="V148" s="95"/>
      <c r="W148" s="131"/>
      <c r="X148" s="143"/>
      <c r="Y148" s="165"/>
      <c r="Z148" s="125"/>
      <c r="AA148" s="151"/>
      <c r="AB148" s="152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</row>
    <row r="149" spans="1:48" ht="12.75" customHeight="1">
      <c r="A149" s="46" t="s">
        <v>940</v>
      </c>
      <c r="B149" s="47">
        <v>795</v>
      </c>
      <c r="C149" s="231" t="s">
        <v>941</v>
      </c>
      <c r="D149" s="58">
        <v>603</v>
      </c>
      <c r="E149" s="232">
        <v>11380.43</v>
      </c>
      <c r="F149" s="216">
        <v>7887.71</v>
      </c>
      <c r="G149" s="216">
        <v>7726.19</v>
      </c>
      <c r="H149" s="232">
        <v>8763.2900000000009</v>
      </c>
      <c r="I149" s="216">
        <v>9272.43</v>
      </c>
      <c r="J149" s="216">
        <v>6144.06</v>
      </c>
      <c r="K149" s="216">
        <v>5975.62</v>
      </c>
      <c r="L149" s="216">
        <v>8229.86</v>
      </c>
      <c r="M149" s="216">
        <v>16399.669999999998</v>
      </c>
      <c r="N149" s="216">
        <v>15356.1</v>
      </c>
      <c r="O149" s="216">
        <v>17835.830000000002</v>
      </c>
      <c r="P149" s="265">
        <v>26061.86</v>
      </c>
      <c r="Q149" s="276">
        <v>35648.379999999997</v>
      </c>
      <c r="R149" s="277">
        <v>12916.29</v>
      </c>
      <c r="S149" s="277">
        <v>19624.330000000002</v>
      </c>
      <c r="T149" s="276">
        <v>13639.57</v>
      </c>
      <c r="U149" s="277">
        <v>16918.189999999999</v>
      </c>
      <c r="V149" s="277">
        <v>21310.19</v>
      </c>
      <c r="W149" s="131"/>
      <c r="X149" s="142">
        <f>SUM(L149:W149)</f>
        <v>203940.27</v>
      </c>
      <c r="Y149" s="164">
        <f>AVERAGE(L149:W149)</f>
        <v>18540.0245454545</v>
      </c>
      <c r="Z149" s="125"/>
      <c r="AA149" s="151"/>
      <c r="AB149" s="152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</row>
    <row r="150" spans="1:48" ht="12.75" customHeight="1">
      <c r="A150" s="46"/>
      <c r="B150" s="47"/>
      <c r="C150" s="192" t="s">
        <v>942</v>
      </c>
      <c r="D150" s="34"/>
      <c r="E150" s="233" t="s">
        <v>372</v>
      </c>
      <c r="F150" s="233" t="s">
        <v>372</v>
      </c>
      <c r="G150" s="233" t="s">
        <v>372</v>
      </c>
      <c r="H150" s="233" t="s">
        <v>372</v>
      </c>
      <c r="I150" s="233" t="s">
        <v>372</v>
      </c>
      <c r="J150" s="233" t="s">
        <v>372</v>
      </c>
      <c r="K150" s="233" t="s">
        <v>943</v>
      </c>
      <c r="L150" s="233" t="s">
        <v>372</v>
      </c>
      <c r="M150" s="233" t="s">
        <v>372</v>
      </c>
      <c r="N150" s="233" t="s">
        <v>372</v>
      </c>
      <c r="O150" s="233" t="s">
        <v>372</v>
      </c>
      <c r="P150" s="145" t="s">
        <v>372</v>
      </c>
      <c r="Q150" s="127">
        <v>1676.1</v>
      </c>
      <c r="R150" s="233" t="s">
        <v>372</v>
      </c>
      <c r="S150" s="233" t="s">
        <v>372</v>
      </c>
      <c r="T150" s="233" t="s">
        <v>372</v>
      </c>
      <c r="U150" s="233" t="s">
        <v>372</v>
      </c>
      <c r="V150" s="233" t="s">
        <v>372</v>
      </c>
      <c r="W150" s="150" t="s">
        <v>372</v>
      </c>
      <c r="X150" s="143"/>
      <c r="Y150" s="165"/>
      <c r="Z150" s="125"/>
      <c r="AA150" s="151"/>
      <c r="AB150" s="152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</row>
    <row r="151" spans="1:48" ht="12.75" customHeight="1">
      <c r="A151" s="46"/>
      <c r="B151" s="47"/>
      <c r="C151" s="193" t="s">
        <v>710</v>
      </c>
      <c r="D151" s="34"/>
      <c r="E151" s="118">
        <f t="shared" ref="E151:P151" si="14">E149/$D$149</f>
        <v>18.873018242122701</v>
      </c>
      <c r="F151" s="118">
        <f t="shared" si="14"/>
        <v>13.0807794361526</v>
      </c>
      <c r="G151" s="118">
        <f t="shared" si="14"/>
        <v>12.812918739635199</v>
      </c>
      <c r="H151" s="118">
        <f t="shared" si="14"/>
        <v>14.532819237147599</v>
      </c>
      <c r="I151" s="118">
        <f t="shared" si="14"/>
        <v>15.377164179104501</v>
      </c>
      <c r="J151" s="118">
        <f t="shared" si="14"/>
        <v>10.189154228855701</v>
      </c>
      <c r="K151" s="118">
        <f t="shared" si="14"/>
        <v>9.9098175787728007</v>
      </c>
      <c r="L151" s="118">
        <f t="shared" si="14"/>
        <v>13.648192371476</v>
      </c>
      <c r="M151" s="118">
        <f t="shared" si="14"/>
        <v>27.196799336650098</v>
      </c>
      <c r="N151" s="118">
        <f t="shared" si="14"/>
        <v>25.466169154228901</v>
      </c>
      <c r="O151" s="118">
        <f t="shared" si="14"/>
        <v>29.578490878938599</v>
      </c>
      <c r="P151" s="110">
        <f t="shared" si="14"/>
        <v>43.220331674958501</v>
      </c>
      <c r="Q151" s="118">
        <f>'2006'!E155</f>
        <v>59.118374792703101</v>
      </c>
      <c r="R151" s="118">
        <f>'2006'!F155</f>
        <v>21.420049751243798</v>
      </c>
      <c r="S151" s="118">
        <f>'2006'!G155</f>
        <v>32.544494195688202</v>
      </c>
      <c r="T151" s="118">
        <f>'2006'!H155</f>
        <v>22.619519071310101</v>
      </c>
      <c r="U151" s="118">
        <f>'2006'!I155</f>
        <v>28.056699834162501</v>
      </c>
      <c r="V151" s="118">
        <f>'2006'!J155</f>
        <v>35.340281923714798</v>
      </c>
      <c r="W151" s="131"/>
      <c r="X151" s="142">
        <f>SUM(L151:W151)</f>
        <v>338.20940298507497</v>
      </c>
      <c r="Y151" s="164">
        <f>AVERAGE(L151:W151)</f>
        <v>30.746309362279501</v>
      </c>
      <c r="Z151" s="125"/>
      <c r="AA151" s="151"/>
      <c r="AB151" s="152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</row>
    <row r="152" spans="1:48" ht="12.75" customHeight="1">
      <c r="A152" s="46"/>
      <c r="B152" s="47"/>
      <c r="C152" s="193" t="s">
        <v>944</v>
      </c>
      <c r="D152" s="34"/>
      <c r="E152" s="35"/>
      <c r="F152" s="234"/>
      <c r="G152" s="180"/>
      <c r="H152" s="180"/>
      <c r="I152" s="180"/>
      <c r="J152" s="180"/>
      <c r="K152" s="180"/>
      <c r="L152" s="180"/>
      <c r="M152" s="180"/>
      <c r="N152" s="180"/>
      <c r="O152" s="180"/>
      <c r="P152" s="206"/>
      <c r="Q152" s="35" t="s">
        <v>1650</v>
      </c>
      <c r="R152" s="51"/>
      <c r="S152" s="35"/>
      <c r="T152" s="35"/>
      <c r="U152" s="35"/>
      <c r="V152" s="35"/>
      <c r="W152" s="131"/>
      <c r="X152" s="143"/>
      <c r="Y152" s="167">
        <f>Y151/D149</f>
        <v>5.0988904415057199E-2</v>
      </c>
      <c r="Z152" s="125"/>
      <c r="AA152" s="151"/>
      <c r="AB152" s="152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</row>
    <row r="153" spans="1:48" ht="12.75" customHeight="1">
      <c r="A153" s="46"/>
      <c r="B153" s="47"/>
      <c r="C153" s="193" t="s">
        <v>945</v>
      </c>
      <c r="D153" s="34"/>
      <c r="E153" s="45"/>
      <c r="F153" s="235"/>
      <c r="G153" s="179"/>
      <c r="H153" s="179"/>
      <c r="I153" s="179"/>
      <c r="J153" s="179"/>
      <c r="K153" s="179"/>
      <c r="L153" s="179"/>
      <c r="M153" s="179"/>
      <c r="N153" s="179"/>
      <c r="O153" s="179"/>
      <c r="P153" s="178"/>
      <c r="Q153" s="35"/>
      <c r="R153" s="51"/>
      <c r="S153" s="35"/>
      <c r="T153" s="35"/>
      <c r="U153" s="35"/>
      <c r="V153" s="35"/>
      <c r="W153" s="131"/>
      <c r="X153" s="143"/>
      <c r="Y153" s="165"/>
      <c r="Z153" s="125"/>
      <c r="AA153" s="151"/>
      <c r="AB153" s="152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</row>
    <row r="154" spans="1:48" ht="77.25" customHeight="1">
      <c r="A154" s="228"/>
      <c r="B154" s="236"/>
      <c r="C154" s="194" t="s">
        <v>1837</v>
      </c>
      <c r="D154" s="40"/>
      <c r="E154" s="237"/>
      <c r="F154" s="238"/>
      <c r="G154" s="237"/>
      <c r="H154" s="237"/>
      <c r="I154" s="266"/>
      <c r="J154" s="266"/>
      <c r="K154" s="266"/>
      <c r="L154" s="266"/>
      <c r="M154" s="237"/>
      <c r="N154" s="266"/>
      <c r="O154" s="267"/>
      <c r="P154" s="267"/>
      <c r="Q154" s="278"/>
      <c r="R154" s="279"/>
      <c r="S154" s="95"/>
      <c r="T154" s="95"/>
      <c r="U154" s="95"/>
      <c r="V154" s="95"/>
      <c r="W154" s="131"/>
      <c r="X154" s="143"/>
      <c r="Y154" s="165"/>
      <c r="Z154" s="125"/>
      <c r="AA154" s="151"/>
      <c r="AB154" s="152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</row>
    <row r="155" spans="1:48" ht="12.75" hidden="1" customHeight="1">
      <c r="A155" s="46" t="s">
        <v>947</v>
      </c>
      <c r="B155" s="47">
        <v>201</v>
      </c>
      <c r="C155" s="239" t="s">
        <v>948</v>
      </c>
      <c r="D155" s="58">
        <v>3606</v>
      </c>
      <c r="E155" s="240"/>
      <c r="F155" s="38"/>
      <c r="G155" s="125"/>
      <c r="H155" s="126"/>
      <c r="I155" s="125"/>
      <c r="J155" s="126"/>
      <c r="K155" s="125"/>
      <c r="L155" s="126"/>
      <c r="M155" s="125"/>
      <c r="N155" s="268"/>
      <c r="O155" s="125"/>
      <c r="P155" s="151"/>
      <c r="Q155" s="280">
        <f>SUM(E155:P155)</f>
        <v>0</v>
      </c>
      <c r="R155" s="281">
        <v>0</v>
      </c>
      <c r="S155" s="243"/>
      <c r="T155" s="243"/>
      <c r="U155" s="95"/>
      <c r="V155" s="95"/>
      <c r="W155" s="131"/>
      <c r="X155" s="143"/>
      <c r="Y155" s="165"/>
      <c r="Z155" s="125"/>
      <c r="AA155" s="151"/>
      <c r="AB155" s="152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</row>
    <row r="156" spans="1:48" ht="12.75" hidden="1" customHeight="1">
      <c r="A156" s="46"/>
      <c r="B156" s="47"/>
      <c r="C156" s="227" t="s">
        <v>949</v>
      </c>
      <c r="D156" s="74"/>
      <c r="E156" s="144"/>
      <c r="F156" s="144"/>
      <c r="G156" s="125"/>
      <c r="H156" s="126"/>
      <c r="I156" s="125"/>
      <c r="J156" s="126"/>
      <c r="K156" s="125"/>
      <c r="L156" s="126"/>
      <c r="M156" s="125"/>
      <c r="N156" s="126"/>
      <c r="O156" s="125"/>
      <c r="P156" s="151"/>
      <c r="Q156" s="148">
        <f>SUM(E156:P156)</f>
        <v>0</v>
      </c>
      <c r="R156" s="146">
        <f>Q156/2</f>
        <v>0</v>
      </c>
      <c r="S156" s="95"/>
      <c r="T156" s="149">
        <f>+R156</f>
        <v>0</v>
      </c>
      <c r="U156" s="147">
        <f>+Q156</f>
        <v>0</v>
      </c>
      <c r="V156" s="95"/>
      <c r="W156" s="131"/>
      <c r="X156" s="143"/>
      <c r="Y156" s="165"/>
      <c r="Z156" s="125"/>
      <c r="AA156" s="151"/>
      <c r="AB156" s="152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</row>
    <row r="157" spans="1:48" ht="12.75" hidden="1" customHeight="1">
      <c r="A157" s="46"/>
      <c r="B157" s="47"/>
      <c r="C157" s="241" t="s">
        <v>950</v>
      </c>
      <c r="D157" s="242"/>
      <c r="E157" s="118">
        <f>E155/$D$155</f>
        <v>0</v>
      </c>
      <c r="F157" s="118">
        <f>F155/$D$155</f>
        <v>0</v>
      </c>
      <c r="G157" s="125"/>
      <c r="H157" s="243"/>
      <c r="I157" s="125"/>
      <c r="J157" s="243"/>
      <c r="K157" s="125"/>
      <c r="L157" s="243"/>
      <c r="M157" s="125"/>
      <c r="N157" s="243"/>
      <c r="O157" s="125"/>
      <c r="P157" s="269"/>
      <c r="Q157" s="35">
        <f>Q155/$D$155</f>
        <v>0</v>
      </c>
      <c r="R157" s="146">
        <f>+R155/D155</f>
        <v>0</v>
      </c>
      <c r="S157" s="95"/>
      <c r="T157" s="95"/>
      <c r="U157" s="95"/>
      <c r="V157" s="95"/>
      <c r="W157" s="131"/>
      <c r="X157" s="143"/>
      <c r="Y157" s="165"/>
      <c r="Z157" s="125"/>
      <c r="AA157" s="151"/>
      <c r="AB157" s="152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</row>
    <row r="158" spans="1:48" ht="12.75" hidden="1" customHeight="1">
      <c r="A158" s="46"/>
      <c r="B158" s="47"/>
      <c r="C158" s="36" t="s">
        <v>678</v>
      </c>
      <c r="D158" s="244"/>
      <c r="E158" s="144"/>
      <c r="F158" s="144"/>
      <c r="G158" s="245"/>
      <c r="H158" s="245"/>
      <c r="I158" s="245"/>
      <c r="J158" s="245"/>
      <c r="K158" s="245"/>
      <c r="L158" s="245"/>
      <c r="M158" s="245"/>
      <c r="N158" s="245"/>
      <c r="O158" s="245"/>
      <c r="P158" s="270"/>
      <c r="Q158" s="35"/>
      <c r="R158" s="149"/>
      <c r="S158" s="95"/>
      <c r="T158" s="95"/>
      <c r="U158" s="95"/>
      <c r="V158" s="95"/>
      <c r="W158" s="131"/>
      <c r="X158" s="143"/>
      <c r="Y158" s="165"/>
      <c r="Z158" s="125"/>
      <c r="AA158" s="151"/>
      <c r="AB158" s="152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</row>
    <row r="159" spans="1:48" ht="12.75" hidden="1" customHeight="1">
      <c r="A159" s="46"/>
      <c r="B159" s="47"/>
      <c r="C159" s="96" t="s">
        <v>951</v>
      </c>
      <c r="D159" s="244"/>
      <c r="E159" s="76"/>
      <c r="F159" s="185"/>
      <c r="G159" s="76"/>
      <c r="H159" s="76"/>
      <c r="I159" s="76"/>
      <c r="J159" s="76"/>
      <c r="K159" s="76"/>
      <c r="L159" s="76"/>
      <c r="M159" s="76"/>
      <c r="N159" s="76"/>
      <c r="O159" s="76"/>
      <c r="P159" s="120"/>
      <c r="Q159" s="35"/>
      <c r="R159" s="149"/>
      <c r="S159" s="95"/>
      <c r="T159" s="95"/>
      <c r="U159" s="95"/>
      <c r="V159" s="95"/>
      <c r="W159" s="131"/>
      <c r="X159" s="143"/>
      <c r="Y159" s="165"/>
      <c r="Z159" s="125"/>
      <c r="AA159" s="151"/>
      <c r="AB159" s="152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</row>
    <row r="160" spans="1:48" ht="12.75" hidden="1" customHeight="1">
      <c r="A160" s="46"/>
      <c r="B160" s="47"/>
      <c r="C160" s="36" t="s">
        <v>952</v>
      </c>
      <c r="D160" s="244"/>
      <c r="E160" s="144"/>
      <c r="F160" s="144"/>
      <c r="G160" s="245"/>
      <c r="H160" s="245"/>
      <c r="I160" s="245"/>
      <c r="J160" s="245"/>
      <c r="K160" s="245"/>
      <c r="L160" s="245"/>
      <c r="M160" s="245"/>
      <c r="N160" s="245"/>
      <c r="O160" s="245"/>
      <c r="P160" s="270"/>
      <c r="Q160" s="35"/>
      <c r="R160" s="149"/>
      <c r="S160" s="95"/>
      <c r="T160" s="95"/>
      <c r="U160" s="95"/>
      <c r="V160" s="95"/>
      <c r="W160" s="131"/>
      <c r="X160" s="143"/>
      <c r="Y160" s="165"/>
      <c r="Z160" s="125"/>
      <c r="AA160" s="151"/>
      <c r="AB160" s="152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</row>
    <row r="161" spans="1:48" ht="12.75" hidden="1" customHeight="1">
      <c r="A161" s="46"/>
      <c r="B161" s="47"/>
      <c r="C161" s="33" t="s">
        <v>953</v>
      </c>
      <c r="D161" s="244"/>
      <c r="E161" s="76"/>
      <c r="F161" s="185"/>
      <c r="G161" s="76"/>
      <c r="H161" s="76"/>
      <c r="I161" s="76"/>
      <c r="J161" s="76"/>
      <c r="K161" s="76"/>
      <c r="L161" s="76"/>
      <c r="M161" s="76"/>
      <c r="N161" s="76"/>
      <c r="O161" s="76"/>
      <c r="P161" s="120"/>
      <c r="Q161" s="35"/>
      <c r="R161" s="149"/>
      <c r="S161" s="95"/>
      <c r="T161" s="95"/>
      <c r="U161" s="95"/>
      <c r="V161" s="95"/>
      <c r="W161" s="131"/>
      <c r="X161" s="143"/>
      <c r="Y161" s="165"/>
      <c r="Z161" s="125"/>
      <c r="AA161" s="151"/>
      <c r="AB161" s="152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</row>
    <row r="162" spans="1:48" ht="12.75" hidden="1" customHeight="1">
      <c r="A162" s="46"/>
      <c r="B162" s="47"/>
      <c r="C162" s="36"/>
      <c r="D162" s="244"/>
      <c r="E162" s="144"/>
      <c r="F162" s="144"/>
      <c r="G162" s="245"/>
      <c r="H162" s="245"/>
      <c r="I162" s="245"/>
      <c r="J162" s="245"/>
      <c r="K162" s="245"/>
      <c r="L162" s="245"/>
      <c r="M162" s="245"/>
      <c r="N162" s="245"/>
      <c r="O162" s="245"/>
      <c r="P162" s="270"/>
      <c r="Q162" s="35"/>
      <c r="R162" s="149"/>
      <c r="S162" s="95"/>
      <c r="T162" s="95"/>
      <c r="U162" s="95"/>
      <c r="V162" s="95"/>
      <c r="W162" s="131"/>
      <c r="X162" s="143"/>
      <c r="Y162" s="165"/>
      <c r="Z162" s="125"/>
      <c r="AA162" s="151"/>
      <c r="AB162" s="152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</row>
    <row r="163" spans="1:48" ht="26.25" hidden="1" customHeight="1">
      <c r="A163" s="46"/>
      <c r="B163" s="47"/>
      <c r="C163" s="246"/>
      <c r="D163" s="244"/>
      <c r="E163" s="76"/>
      <c r="F163" s="185"/>
      <c r="G163" s="76"/>
      <c r="H163" s="76"/>
      <c r="I163" s="76"/>
      <c r="J163" s="76"/>
      <c r="K163" s="76"/>
      <c r="L163" s="76"/>
      <c r="M163" s="76"/>
      <c r="N163" s="76"/>
      <c r="O163" s="76"/>
      <c r="P163" s="120"/>
      <c r="Q163" s="144"/>
      <c r="R163" s="149"/>
      <c r="S163" s="95"/>
      <c r="T163" s="95"/>
      <c r="U163" s="95"/>
      <c r="V163" s="95"/>
      <c r="W163" s="131"/>
      <c r="X163" s="143"/>
      <c r="Y163" s="165"/>
      <c r="Z163" s="125"/>
      <c r="AA163" s="151"/>
      <c r="AB163" s="152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</row>
    <row r="164" spans="1:48" ht="12.75" customHeight="1">
      <c r="A164" s="46" t="s">
        <v>954</v>
      </c>
      <c r="B164" s="47">
        <v>945</v>
      </c>
      <c r="C164" s="247" t="s">
        <v>955</v>
      </c>
      <c r="D164" s="58">
        <v>945</v>
      </c>
      <c r="E164" s="35">
        <v>70055.600000000006</v>
      </c>
      <c r="F164" s="35">
        <v>50700.55</v>
      </c>
      <c r="G164" s="35">
        <v>73146.850000000006</v>
      </c>
      <c r="H164" s="35">
        <v>65768.350000000006</v>
      </c>
      <c r="I164" s="35">
        <v>79015.899999999994</v>
      </c>
      <c r="J164" s="35">
        <v>64203.75</v>
      </c>
      <c r="K164" s="35">
        <v>89266.1</v>
      </c>
      <c r="L164" s="35">
        <v>71201.350000000006</v>
      </c>
      <c r="M164" s="185">
        <v>102498</v>
      </c>
      <c r="N164" s="120">
        <v>92956.3</v>
      </c>
      <c r="O164" s="240">
        <v>87354.3</v>
      </c>
      <c r="P164" s="120">
        <v>79232.95</v>
      </c>
      <c r="Q164" s="35">
        <v>86142.25</v>
      </c>
      <c r="R164" s="35">
        <v>60872</v>
      </c>
      <c r="S164" s="35">
        <v>97917.25</v>
      </c>
      <c r="T164" s="35">
        <v>95183.9</v>
      </c>
      <c r="U164" s="35">
        <v>94991.5</v>
      </c>
      <c r="V164" s="35">
        <v>108621.45</v>
      </c>
      <c r="W164" s="131"/>
      <c r="X164" s="142">
        <f>SUM(L164:W164)</f>
        <v>976971.25</v>
      </c>
      <c r="Y164" s="164">
        <f>AVERAGE(L164:W164)</f>
        <v>88815.568181818206</v>
      </c>
      <c r="Z164" s="125"/>
      <c r="AA164" s="151"/>
      <c r="AB164" s="152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</row>
    <row r="165" spans="1:48" ht="12.75" customHeight="1">
      <c r="A165" s="46"/>
      <c r="B165" s="47"/>
      <c r="C165" s="248" t="s">
        <v>956</v>
      </c>
      <c r="D165" s="244"/>
      <c r="E165" s="35">
        <v>505.56</v>
      </c>
      <c r="F165" s="35" t="s">
        <v>372</v>
      </c>
      <c r="G165" s="35">
        <v>814.69</v>
      </c>
      <c r="H165" s="35">
        <v>76.84</v>
      </c>
      <c r="I165" s="35">
        <v>1401.59</v>
      </c>
      <c r="J165" s="35" t="s">
        <v>372</v>
      </c>
      <c r="K165" s="35">
        <v>2426.61</v>
      </c>
      <c r="L165" s="35">
        <v>620.14</v>
      </c>
      <c r="M165" s="144">
        <v>3749.8</v>
      </c>
      <c r="N165" s="144">
        <v>2795.63</v>
      </c>
      <c r="O165" s="144">
        <v>2235.4299999999998</v>
      </c>
      <c r="P165" s="145">
        <v>1423.3</v>
      </c>
      <c r="Q165" s="35">
        <v>2114.23</v>
      </c>
      <c r="R165" s="35" t="s">
        <v>372</v>
      </c>
      <c r="S165" s="35">
        <v>3291.73</v>
      </c>
      <c r="T165" s="35">
        <v>3018.39</v>
      </c>
      <c r="U165" s="35">
        <v>2999.15</v>
      </c>
      <c r="V165" s="35">
        <v>4362.1499999999996</v>
      </c>
      <c r="W165" s="150" t="s">
        <v>372</v>
      </c>
      <c r="X165" s="142"/>
      <c r="Y165" s="164"/>
      <c r="Z165" s="221"/>
      <c r="AA165" s="151"/>
      <c r="AB165" s="282"/>
      <c r="AC165" s="221"/>
      <c r="AD165" s="221"/>
      <c r="AE165" s="221"/>
      <c r="AF165" s="221"/>
      <c r="AG165" s="221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</row>
    <row r="166" spans="1:48" ht="12.75" customHeight="1">
      <c r="A166" s="46"/>
      <c r="B166" s="47"/>
      <c r="C166" s="248" t="s">
        <v>957</v>
      </c>
      <c r="D166" s="244"/>
      <c r="E166" s="118">
        <f t="shared" ref="E166:P166" si="15">E164/$D$164</f>
        <v>74.132910052910105</v>
      </c>
      <c r="F166" s="118">
        <f t="shared" si="15"/>
        <v>53.651375661375702</v>
      </c>
      <c r="G166" s="118">
        <f t="shared" si="15"/>
        <v>77.404074074074103</v>
      </c>
      <c r="H166" s="118">
        <f t="shared" si="15"/>
        <v>69.5961375661376</v>
      </c>
      <c r="I166" s="118">
        <f t="shared" si="15"/>
        <v>83.614708994709005</v>
      </c>
      <c r="J166" s="118">
        <f t="shared" si="15"/>
        <v>67.940476190476204</v>
      </c>
      <c r="K166" s="118">
        <f t="shared" si="15"/>
        <v>94.461481481481499</v>
      </c>
      <c r="L166" s="118">
        <f t="shared" si="15"/>
        <v>75.345343915343904</v>
      </c>
      <c r="M166" s="118">
        <f t="shared" si="15"/>
        <v>108.463492063492</v>
      </c>
      <c r="N166" s="118">
        <f t="shared" si="15"/>
        <v>98.366455026455</v>
      </c>
      <c r="O166" s="118">
        <f t="shared" si="15"/>
        <v>92.438412698412705</v>
      </c>
      <c r="P166" s="110">
        <f t="shared" si="15"/>
        <v>83.844391534391505</v>
      </c>
      <c r="Q166" s="118">
        <f>'2006'!E170</f>
        <v>192.28180803571399</v>
      </c>
      <c r="R166" s="118">
        <f>'2006'!F170</f>
        <v>135.875</v>
      </c>
      <c r="S166" s="118">
        <f>'2006'!G170</f>
        <v>218.56529017857099</v>
      </c>
      <c r="T166" s="118">
        <f>'2006'!H170</f>
        <v>212.46406250000001</v>
      </c>
      <c r="U166" s="118">
        <f>'2006'!I170</f>
        <v>212.03459821428601</v>
      </c>
      <c r="V166" s="118">
        <f>'2006'!J170</f>
        <v>242.45859375000001</v>
      </c>
      <c r="W166" s="131"/>
      <c r="X166" s="142">
        <f>SUM(L166:W166)</f>
        <v>1672.13744791667</v>
      </c>
      <c r="Y166" s="164">
        <f>AVERAGE(L166:W166)</f>
        <v>152.01249526515201</v>
      </c>
      <c r="Z166" s="125"/>
      <c r="AA166" s="151"/>
      <c r="AB166" s="152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</row>
    <row r="167" spans="1:48" ht="12.75" customHeight="1">
      <c r="A167" s="46"/>
      <c r="B167" s="47"/>
      <c r="C167" s="248" t="s">
        <v>958</v>
      </c>
      <c r="D167" s="244"/>
      <c r="E167" s="240" t="s">
        <v>959</v>
      </c>
      <c r="F167" s="240"/>
      <c r="G167" s="240" t="s">
        <v>960</v>
      </c>
      <c r="H167" s="240" t="s">
        <v>961</v>
      </c>
      <c r="I167" s="240" t="s">
        <v>962</v>
      </c>
      <c r="J167" s="240"/>
      <c r="K167" s="240" t="s">
        <v>963</v>
      </c>
      <c r="L167" s="240" t="s">
        <v>964</v>
      </c>
      <c r="M167" s="144" t="s">
        <v>965</v>
      </c>
      <c r="N167" s="144" t="s">
        <v>966</v>
      </c>
      <c r="O167" s="144" t="s">
        <v>967</v>
      </c>
      <c r="P167" s="145" t="s">
        <v>968</v>
      </c>
      <c r="Q167" s="144" t="s">
        <v>1653</v>
      </c>
      <c r="R167" s="144"/>
      <c r="S167" s="144" t="s">
        <v>1654</v>
      </c>
      <c r="T167" s="144" t="s">
        <v>1655</v>
      </c>
      <c r="U167" s="144" t="s">
        <v>1656</v>
      </c>
      <c r="V167" s="144" t="s">
        <v>1657</v>
      </c>
      <c r="W167" s="131"/>
      <c r="X167" s="143"/>
      <c r="Y167" s="167">
        <f>Y166/D164</f>
        <v>0.16085978334936701</v>
      </c>
      <c r="Z167" s="125"/>
      <c r="AA167" s="151"/>
      <c r="AB167" s="152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</row>
    <row r="168" spans="1:48" ht="12.75" customHeight="1">
      <c r="A168" s="46"/>
      <c r="B168" s="47"/>
      <c r="C168" s="248" t="s">
        <v>969</v>
      </c>
      <c r="D168" s="2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5"/>
      <c r="Q168" s="144"/>
      <c r="R168" s="149"/>
      <c r="S168" s="95"/>
      <c r="T168" s="95"/>
      <c r="U168" s="95"/>
      <c r="V168" s="95"/>
      <c r="W168" s="131"/>
      <c r="X168" s="143"/>
      <c r="Y168" s="165"/>
      <c r="Z168" s="125"/>
      <c r="AA168" s="151"/>
      <c r="AB168" s="152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</row>
    <row r="169" spans="1:48" ht="27" customHeight="1">
      <c r="A169" s="39"/>
      <c r="B169" s="47"/>
      <c r="C169" s="248" t="s">
        <v>970</v>
      </c>
      <c r="D169" s="244"/>
      <c r="E169" s="249"/>
      <c r="F169" s="249"/>
      <c r="G169" s="250"/>
      <c r="H169" s="250"/>
      <c r="I169" s="250"/>
      <c r="J169" s="250"/>
      <c r="K169" s="250"/>
      <c r="L169" s="250"/>
      <c r="M169" s="76"/>
      <c r="N169" s="271"/>
      <c r="O169" s="189"/>
      <c r="P169" s="272"/>
      <c r="Q169" s="144"/>
      <c r="R169" s="149"/>
      <c r="S169" s="95"/>
      <c r="T169" s="95"/>
      <c r="U169" s="95"/>
      <c r="V169" s="95"/>
      <c r="W169" s="131"/>
      <c r="X169" s="143"/>
      <c r="Y169" s="165"/>
      <c r="Z169" s="125"/>
      <c r="AA169" s="151"/>
      <c r="AB169" s="152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</row>
    <row r="170" spans="1:48" ht="14.25" customHeight="1">
      <c r="A170" s="46" t="s">
        <v>971</v>
      </c>
      <c r="B170" s="85">
        <v>825</v>
      </c>
      <c r="C170" s="44" t="s">
        <v>972</v>
      </c>
      <c r="D170" s="29">
        <v>2430</v>
      </c>
      <c r="E170" s="45">
        <v>55777.919999999998</v>
      </c>
      <c r="F170" s="45">
        <v>71249.509999999995</v>
      </c>
      <c r="G170" s="45">
        <v>65859.87</v>
      </c>
      <c r="H170" s="45">
        <v>58023.64</v>
      </c>
      <c r="I170" s="45">
        <v>69875.399999999994</v>
      </c>
      <c r="J170" s="45">
        <v>67071.97</v>
      </c>
      <c r="K170" s="45">
        <v>59133.63</v>
      </c>
      <c r="L170" s="45">
        <v>49221.49</v>
      </c>
      <c r="M170" s="273">
        <v>66045.61</v>
      </c>
      <c r="N170" s="120">
        <v>68198.55</v>
      </c>
      <c r="O170" s="185">
        <v>68924.13</v>
      </c>
      <c r="P170" s="120">
        <v>59069.279999999999</v>
      </c>
      <c r="Q170" s="35">
        <v>50262.22</v>
      </c>
      <c r="R170" s="35">
        <v>49522.19</v>
      </c>
      <c r="S170" s="35">
        <v>62865.279999999999</v>
      </c>
      <c r="T170" s="35">
        <v>48688.69</v>
      </c>
      <c r="U170" s="35">
        <v>66648.100000000006</v>
      </c>
      <c r="V170" s="35">
        <v>53701.38</v>
      </c>
      <c r="W170" s="104">
        <v>48345.1</v>
      </c>
      <c r="X170" s="142">
        <f>SUM(L170:W170)</f>
        <v>691492.02</v>
      </c>
      <c r="Y170" s="164">
        <f>AVERAGE(L170:W170)</f>
        <v>57624.334999999999</v>
      </c>
      <c r="Z170" s="125"/>
      <c r="AA170" s="151"/>
      <c r="AB170" s="152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</row>
    <row r="171" spans="1:48" ht="14.25" customHeight="1">
      <c r="A171" s="46"/>
      <c r="B171" s="89"/>
      <c r="C171" s="48" t="s">
        <v>973</v>
      </c>
      <c r="D171" s="34"/>
      <c r="E171" s="35" t="s">
        <v>372</v>
      </c>
      <c r="F171" s="35" t="s">
        <v>372</v>
      </c>
      <c r="G171" s="35" t="s">
        <v>372</v>
      </c>
      <c r="H171" s="35" t="s">
        <v>372</v>
      </c>
      <c r="I171" s="35" t="s">
        <v>372</v>
      </c>
      <c r="J171" s="35" t="s">
        <v>372</v>
      </c>
      <c r="K171" s="35" t="s">
        <v>372</v>
      </c>
      <c r="L171" s="35" t="s">
        <v>372</v>
      </c>
      <c r="M171" s="245" t="s">
        <v>372</v>
      </c>
      <c r="N171" s="270" t="s">
        <v>372</v>
      </c>
      <c r="O171" s="144" t="s">
        <v>372</v>
      </c>
      <c r="P171" s="270" t="s">
        <v>372</v>
      </c>
      <c r="Q171" s="35" t="s">
        <v>372</v>
      </c>
      <c r="R171" s="35" t="s">
        <v>372</v>
      </c>
      <c r="S171" s="35" t="s">
        <v>372</v>
      </c>
      <c r="T171" s="35" t="s">
        <v>372</v>
      </c>
      <c r="U171" s="35" t="s">
        <v>372</v>
      </c>
      <c r="V171" s="35" t="s">
        <v>372</v>
      </c>
      <c r="W171" s="104" t="s">
        <v>372</v>
      </c>
      <c r="X171" s="143"/>
      <c r="Y171" s="165"/>
      <c r="Z171" s="125"/>
      <c r="AA171" s="151"/>
      <c r="AB171" s="152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</row>
    <row r="172" spans="1:48" ht="14.25" customHeight="1">
      <c r="A172" s="46"/>
      <c r="B172" s="89"/>
      <c r="C172" s="48" t="s">
        <v>720</v>
      </c>
      <c r="D172" s="34"/>
      <c r="E172" s="214">
        <f t="shared" ref="E172:P172" si="16">E170/$D$170</f>
        <v>22.953876543209901</v>
      </c>
      <c r="F172" s="214">
        <f t="shared" si="16"/>
        <v>29.320786008230399</v>
      </c>
      <c r="G172" s="214">
        <f t="shared" si="16"/>
        <v>27.102827160493799</v>
      </c>
      <c r="H172" s="214">
        <f t="shared" si="16"/>
        <v>23.8780411522634</v>
      </c>
      <c r="I172" s="214">
        <f t="shared" si="16"/>
        <v>28.755308641975301</v>
      </c>
      <c r="J172" s="214">
        <f t="shared" si="16"/>
        <v>27.601633744855999</v>
      </c>
      <c r="K172" s="214">
        <f t="shared" si="16"/>
        <v>24.334827160493798</v>
      </c>
      <c r="L172" s="214">
        <f t="shared" si="16"/>
        <v>20.255757201646102</v>
      </c>
      <c r="M172" s="214">
        <f t="shared" si="16"/>
        <v>27.1792633744856</v>
      </c>
      <c r="N172" s="118">
        <f t="shared" si="16"/>
        <v>28.0652469135802</v>
      </c>
      <c r="O172" s="118">
        <f t="shared" si="16"/>
        <v>28.363839506172798</v>
      </c>
      <c r="P172" s="110">
        <f t="shared" si="16"/>
        <v>24.308345679012302</v>
      </c>
      <c r="Q172" s="118">
        <f>'2006'!E176</f>
        <v>20.684041152263401</v>
      </c>
      <c r="R172" s="118">
        <f>'2006'!F176</f>
        <v>20.379502057613202</v>
      </c>
      <c r="S172" s="118">
        <f>'2006'!G176</f>
        <v>25.870485596707798</v>
      </c>
      <c r="T172" s="118">
        <f>'2006'!H176</f>
        <v>20.036497942386799</v>
      </c>
      <c r="U172" s="118">
        <f>'2006'!I176</f>
        <v>27.427201646090499</v>
      </c>
      <c r="V172" s="118">
        <f>'2006'!J176</f>
        <v>22.099333333333298</v>
      </c>
      <c r="W172" s="110">
        <f>'2006'!K176</f>
        <v>19.895102880658399</v>
      </c>
      <c r="X172" s="142">
        <f>SUM(L172:W172)</f>
        <v>284.56461728395101</v>
      </c>
      <c r="Y172" s="164">
        <f>AVERAGE(L172:W172)</f>
        <v>23.713718106995898</v>
      </c>
      <c r="Z172" s="125"/>
      <c r="AA172" s="151"/>
      <c r="AB172" s="152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</row>
    <row r="173" spans="1:48" ht="14.25" customHeight="1">
      <c r="A173" s="46"/>
      <c r="B173" s="89"/>
      <c r="C173" s="48" t="s">
        <v>974</v>
      </c>
      <c r="D173" s="34"/>
      <c r="E173" s="144"/>
      <c r="F173" s="144"/>
      <c r="G173" s="144"/>
      <c r="H173" s="144"/>
      <c r="I173" s="144"/>
      <c r="J173" s="144"/>
      <c r="K173" s="240"/>
      <c r="L173" s="240"/>
      <c r="M173" s="144"/>
      <c r="N173" s="144"/>
      <c r="O173" s="144"/>
      <c r="P173" s="145"/>
      <c r="Q173" s="144"/>
      <c r="R173" s="144"/>
      <c r="S173" s="144"/>
      <c r="T173" s="144"/>
      <c r="U173" s="144"/>
      <c r="V173" s="144"/>
      <c r="W173" s="145"/>
      <c r="X173" s="143"/>
      <c r="Y173" s="167">
        <f>Y172/D170</f>
        <v>9.7587317312740306E-3</v>
      </c>
      <c r="Z173" s="125"/>
      <c r="AA173" s="151"/>
      <c r="AB173" s="152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</row>
    <row r="174" spans="1:48" ht="14.25" customHeight="1">
      <c r="A174" s="46"/>
      <c r="B174" s="89"/>
      <c r="C174" s="48" t="s">
        <v>975</v>
      </c>
      <c r="D174" s="3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5"/>
      <c r="Q174" s="144"/>
      <c r="R174" s="144"/>
      <c r="S174" s="144"/>
      <c r="T174" s="144"/>
      <c r="U174" s="144"/>
      <c r="V174" s="144"/>
      <c r="W174" s="145"/>
      <c r="X174" s="143"/>
      <c r="Y174" s="165"/>
      <c r="Z174" s="125"/>
      <c r="AA174" s="151"/>
      <c r="AB174" s="152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</row>
    <row r="175" spans="1:48" ht="14.25" customHeight="1">
      <c r="A175" s="46"/>
      <c r="B175" s="89"/>
      <c r="C175" s="48" t="s">
        <v>976</v>
      </c>
      <c r="D175" s="3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5"/>
      <c r="Q175" s="35"/>
      <c r="R175" s="149"/>
      <c r="S175" s="95"/>
      <c r="T175" s="95"/>
      <c r="U175" s="95"/>
      <c r="V175" s="95"/>
      <c r="W175" s="131"/>
      <c r="X175" s="143"/>
      <c r="Y175" s="165"/>
      <c r="Z175" s="125"/>
      <c r="AA175" s="151"/>
      <c r="AB175" s="152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</row>
    <row r="176" spans="1:48" ht="14.25" customHeight="1">
      <c r="A176" s="46"/>
      <c r="B176" s="89"/>
      <c r="C176" s="48" t="s">
        <v>977</v>
      </c>
      <c r="D176" s="34"/>
      <c r="E176" s="144"/>
      <c r="F176" s="144"/>
      <c r="G176" s="144"/>
      <c r="H176" s="144"/>
      <c r="I176" s="144"/>
      <c r="J176" s="270"/>
      <c r="K176" s="144"/>
      <c r="L176" s="270"/>
      <c r="M176" s="144"/>
      <c r="N176" s="144"/>
      <c r="O176" s="144"/>
      <c r="P176" s="145"/>
      <c r="Q176" s="35"/>
      <c r="R176" s="149"/>
      <c r="S176" s="95"/>
      <c r="T176" s="95"/>
      <c r="U176" s="95"/>
      <c r="V176" s="95"/>
      <c r="W176" s="131"/>
      <c r="X176" s="143"/>
      <c r="Y176" s="165"/>
      <c r="Z176" s="125"/>
      <c r="AA176" s="151"/>
      <c r="AB176" s="152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</row>
    <row r="177" spans="1:48" ht="14.25" customHeight="1">
      <c r="A177" s="228"/>
      <c r="B177" s="66"/>
      <c r="C177" s="251"/>
      <c r="D177" s="40"/>
      <c r="E177" s="250"/>
      <c r="F177" s="249"/>
      <c r="G177" s="249"/>
      <c r="H177" s="249"/>
      <c r="I177" s="249"/>
      <c r="J177" s="272"/>
      <c r="K177" s="249"/>
      <c r="L177" s="272"/>
      <c r="M177" s="249"/>
      <c r="N177" s="249"/>
      <c r="O177" s="189"/>
      <c r="P177" s="212"/>
      <c r="Q177" s="35"/>
      <c r="R177" s="149"/>
      <c r="S177" s="95"/>
      <c r="T177" s="95"/>
      <c r="U177" s="95"/>
      <c r="V177" s="95"/>
      <c r="W177" s="131"/>
      <c r="X177" s="143"/>
      <c r="Y177" s="165"/>
      <c r="Z177" s="125"/>
      <c r="AA177" s="151"/>
      <c r="AB177" s="152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</row>
    <row r="178" spans="1:48" ht="12.75" customHeight="1">
      <c r="A178" s="46" t="s">
        <v>985</v>
      </c>
      <c r="B178" s="47">
        <v>217</v>
      </c>
      <c r="C178" s="71" t="s">
        <v>986</v>
      </c>
      <c r="D178" s="89">
        <v>13336</v>
      </c>
      <c r="E178" s="252">
        <v>359121.31</v>
      </c>
      <c r="F178" s="252">
        <v>357786.55</v>
      </c>
      <c r="G178" s="252">
        <v>457189.4</v>
      </c>
      <c r="H178" s="252">
        <v>447923.36</v>
      </c>
      <c r="I178" s="252">
        <v>422209.26</v>
      </c>
      <c r="J178" s="252">
        <v>389572.89</v>
      </c>
      <c r="K178" s="252">
        <v>401905.74</v>
      </c>
      <c r="L178" s="252">
        <v>394562.27</v>
      </c>
      <c r="M178" s="252">
        <v>485924.06</v>
      </c>
      <c r="N178" s="252">
        <v>564576.47</v>
      </c>
      <c r="O178" s="252">
        <v>391261.47</v>
      </c>
      <c r="P178" s="274">
        <v>521686.67</v>
      </c>
      <c r="Q178" s="62">
        <v>389811.16</v>
      </c>
      <c r="R178" s="62">
        <v>433610.02</v>
      </c>
      <c r="S178" s="62">
        <v>529775.47</v>
      </c>
      <c r="T178" s="62">
        <v>502826.41</v>
      </c>
      <c r="U178" s="62">
        <v>485828.62</v>
      </c>
      <c r="V178" s="62">
        <v>608893.44999999995</v>
      </c>
      <c r="W178" s="131"/>
      <c r="X178" s="142">
        <f>SUM(L178:W178)</f>
        <v>5308756.07</v>
      </c>
      <c r="Y178" s="164">
        <f>AVERAGE(L178:W178)</f>
        <v>482614.188181818</v>
      </c>
      <c r="Z178" s="125"/>
      <c r="AA178" s="151"/>
      <c r="AB178" s="152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</row>
    <row r="179" spans="1:48" ht="12.75" customHeight="1">
      <c r="A179" s="46" t="s">
        <v>987</v>
      </c>
      <c r="B179" s="47"/>
      <c r="C179" s="227" t="s">
        <v>988</v>
      </c>
      <c r="D179" s="74"/>
      <c r="E179" s="75">
        <v>8868.19</v>
      </c>
      <c r="F179" s="75">
        <v>8667.98</v>
      </c>
      <c r="G179" s="75">
        <v>23578.41</v>
      </c>
      <c r="H179" s="75">
        <v>22188.5</v>
      </c>
      <c r="I179" s="75">
        <v>10831.39</v>
      </c>
      <c r="J179" s="75">
        <v>5935.93</v>
      </c>
      <c r="K179" s="75">
        <v>7785.86</v>
      </c>
      <c r="L179" s="75">
        <v>6684.34</v>
      </c>
      <c r="M179" s="75">
        <v>20388.61</v>
      </c>
      <c r="N179" s="75">
        <v>32186.47</v>
      </c>
      <c r="O179" s="75">
        <v>6189.22</v>
      </c>
      <c r="P179" s="90">
        <v>25753</v>
      </c>
      <c r="Q179" s="60">
        <v>5971.67</v>
      </c>
      <c r="R179" s="60">
        <v>12541.5</v>
      </c>
      <c r="S179" s="60">
        <v>26966.32</v>
      </c>
      <c r="T179" s="60">
        <v>22923.96</v>
      </c>
      <c r="U179" s="60">
        <v>20374.29</v>
      </c>
      <c r="V179" s="60">
        <v>38834.019999999997</v>
      </c>
      <c r="W179" s="150"/>
      <c r="X179" s="220"/>
      <c r="Y179" s="283"/>
      <c r="Z179" s="112"/>
      <c r="AA179" s="284"/>
      <c r="AB179" s="59"/>
      <c r="AC179" s="112"/>
      <c r="AD179" s="112"/>
      <c r="AE179" s="112"/>
      <c r="AF179" s="112"/>
      <c r="AG179" s="112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</row>
    <row r="180" spans="1:48" ht="12.75" customHeight="1">
      <c r="A180" s="46" t="s">
        <v>989</v>
      </c>
      <c r="B180" s="47"/>
      <c r="C180" s="36" t="s">
        <v>990</v>
      </c>
      <c r="D180" s="34"/>
      <c r="E180" s="37">
        <f t="shared" ref="E180:P180" si="17">E178/$D$178</f>
        <v>26.928712507498499</v>
      </c>
      <c r="F180" s="37">
        <f t="shared" si="17"/>
        <v>26.828625524894999</v>
      </c>
      <c r="G180" s="37">
        <f t="shared" si="17"/>
        <v>34.282348530293902</v>
      </c>
      <c r="H180" s="37">
        <f t="shared" si="17"/>
        <v>33.587534493101401</v>
      </c>
      <c r="I180" s="37">
        <f t="shared" si="17"/>
        <v>31.659362627474501</v>
      </c>
      <c r="J180" s="37">
        <f t="shared" si="17"/>
        <v>29.212124325135001</v>
      </c>
      <c r="K180" s="37">
        <f t="shared" si="17"/>
        <v>30.1369031193761</v>
      </c>
      <c r="L180" s="37">
        <f t="shared" si="17"/>
        <v>29.586252999400099</v>
      </c>
      <c r="M180" s="37">
        <f t="shared" si="17"/>
        <v>36.437017096580703</v>
      </c>
      <c r="N180" s="37">
        <f t="shared" si="17"/>
        <v>42.334768296340698</v>
      </c>
      <c r="O180" s="37">
        <f t="shared" si="17"/>
        <v>29.338742501499699</v>
      </c>
      <c r="P180" s="105">
        <f t="shared" si="17"/>
        <v>39.1186765146971</v>
      </c>
      <c r="Q180" s="118">
        <f>'2006'!E184</f>
        <v>29.229991001799601</v>
      </c>
      <c r="R180" s="118">
        <f>'2006'!F184</f>
        <v>32.514248650269899</v>
      </c>
      <c r="S180" s="118">
        <f>'2006'!G184</f>
        <v>39.725215206958602</v>
      </c>
      <c r="T180" s="118">
        <f>'2006'!H184</f>
        <v>37.704439862027598</v>
      </c>
      <c r="U180" s="118">
        <f>'2006'!I184</f>
        <v>36.429860527894398</v>
      </c>
      <c r="V180" s="118">
        <f>'2006'!J184</f>
        <v>45.657877174565101</v>
      </c>
      <c r="W180" s="110"/>
      <c r="X180" s="142">
        <f>SUM(L180:W180)</f>
        <v>398.07708983203401</v>
      </c>
      <c r="Y180" s="164">
        <f>AVERAGE(L180:W180)</f>
        <v>36.188826348366703</v>
      </c>
      <c r="Z180" s="125"/>
      <c r="AA180" s="151"/>
      <c r="AB180" s="152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</row>
    <row r="181" spans="1:48" ht="12.75" customHeight="1">
      <c r="A181" s="46"/>
      <c r="B181" s="47"/>
      <c r="C181" s="36" t="s">
        <v>991</v>
      </c>
      <c r="D181" s="34"/>
      <c r="E181" s="75" t="s">
        <v>992</v>
      </c>
      <c r="F181" s="60" t="s">
        <v>993</v>
      </c>
      <c r="G181" s="75" t="s">
        <v>994</v>
      </c>
      <c r="H181" s="75" t="s">
        <v>995</v>
      </c>
      <c r="I181" s="75" t="s">
        <v>996</v>
      </c>
      <c r="J181" s="75" t="s">
        <v>997</v>
      </c>
      <c r="K181" s="75" t="s">
        <v>998</v>
      </c>
      <c r="L181" s="75" t="s">
        <v>999</v>
      </c>
      <c r="M181" s="75" t="s">
        <v>1000</v>
      </c>
      <c r="N181" s="75" t="s">
        <v>1001</v>
      </c>
      <c r="O181" s="75" t="s">
        <v>1002</v>
      </c>
      <c r="P181" s="90" t="s">
        <v>1003</v>
      </c>
      <c r="Q181" s="60" t="s">
        <v>1663</v>
      </c>
      <c r="R181" s="60" t="s">
        <v>1664</v>
      </c>
      <c r="S181" s="60" t="s">
        <v>1665</v>
      </c>
      <c r="T181" s="60" t="s">
        <v>1666</v>
      </c>
      <c r="U181" s="60" t="s">
        <v>1667</v>
      </c>
      <c r="V181" s="60" t="s">
        <v>1668</v>
      </c>
      <c r="W181" s="131"/>
      <c r="X181" s="143"/>
      <c r="Y181" s="167">
        <f>Y180/D178</f>
        <v>2.71361925227705E-3</v>
      </c>
      <c r="Z181" s="125"/>
      <c r="AA181" s="151"/>
      <c r="AB181" s="152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</row>
    <row r="182" spans="1:48" ht="38.25" customHeight="1">
      <c r="A182" s="52"/>
      <c r="B182" s="53"/>
      <c r="C182" s="54" t="s">
        <v>1004</v>
      </c>
      <c r="D182" s="40"/>
      <c r="E182" s="68"/>
      <c r="F182" s="68"/>
      <c r="G182" s="70"/>
      <c r="H182" s="70"/>
      <c r="I182" s="70"/>
      <c r="J182" s="68"/>
      <c r="K182" s="70"/>
      <c r="L182" s="70"/>
      <c r="M182" s="70"/>
      <c r="N182" s="70"/>
      <c r="O182" s="70"/>
      <c r="P182" s="124"/>
      <c r="Q182" s="148"/>
      <c r="R182" s="149"/>
      <c r="S182" s="95"/>
      <c r="T182" s="95"/>
      <c r="U182" s="95"/>
      <c r="V182" s="95"/>
      <c r="W182" s="131"/>
      <c r="X182" s="143"/>
      <c r="Y182" s="165"/>
      <c r="Z182" s="125"/>
      <c r="AA182" s="151"/>
      <c r="AB182" s="152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</row>
    <row r="183" spans="1:48" ht="12.75" customHeight="1">
      <c r="A183" s="46" t="s">
        <v>403</v>
      </c>
      <c r="B183" s="47">
        <v>930</v>
      </c>
      <c r="C183" s="253" t="s">
        <v>1005</v>
      </c>
      <c r="D183" s="58">
        <v>439</v>
      </c>
      <c r="E183" s="252">
        <v>35917.199999999997</v>
      </c>
      <c r="F183" s="252">
        <v>28515</v>
      </c>
      <c r="G183" s="252">
        <v>24288</v>
      </c>
      <c r="H183" s="252">
        <v>22183</v>
      </c>
      <c r="I183" s="254">
        <v>21500</v>
      </c>
      <c r="J183" s="59">
        <v>19577.5</v>
      </c>
      <c r="K183" s="59">
        <v>27612</v>
      </c>
      <c r="L183" s="59">
        <v>20150</v>
      </c>
      <c r="M183" s="59">
        <v>24366</v>
      </c>
      <c r="N183" s="59">
        <v>22578.799999999999</v>
      </c>
      <c r="O183" s="59">
        <v>33599</v>
      </c>
      <c r="P183" s="59">
        <v>39712.370000000003</v>
      </c>
      <c r="Q183" s="62">
        <v>32653.8</v>
      </c>
      <c r="R183" s="62">
        <v>13063</v>
      </c>
      <c r="S183" s="62">
        <v>10210.120000000001</v>
      </c>
      <c r="T183" s="62">
        <v>13122.32</v>
      </c>
      <c r="U183" s="62">
        <v>10242.799999999999</v>
      </c>
      <c r="V183" s="95"/>
      <c r="W183" s="131"/>
      <c r="X183" s="142">
        <f>SUM(L183:W183)</f>
        <v>219698.21</v>
      </c>
      <c r="Y183" s="164">
        <f>AVERAGE(L183:W183)</f>
        <v>21969.821</v>
      </c>
      <c r="Z183" s="168">
        <f>'Renew 07.workl'!O21-combine!Y183</f>
        <v>0</v>
      </c>
      <c r="AA183" s="151"/>
      <c r="AB183" s="152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</row>
    <row r="184" spans="1:48" ht="12.75" customHeight="1">
      <c r="A184" s="46"/>
      <c r="B184" s="47"/>
      <c r="C184" s="151" t="s">
        <v>1006</v>
      </c>
      <c r="D184" s="34"/>
      <c r="E184" s="62">
        <v>1795.75</v>
      </c>
      <c r="F184" s="62">
        <v>611.4</v>
      </c>
      <c r="G184" s="60" t="s">
        <v>372</v>
      </c>
      <c r="H184" s="60" t="s">
        <v>372</v>
      </c>
      <c r="I184" s="60" t="s">
        <v>372</v>
      </c>
      <c r="J184" s="60" t="s">
        <v>372</v>
      </c>
      <c r="K184" s="60">
        <v>466.92</v>
      </c>
      <c r="L184" s="60" t="s">
        <v>372</v>
      </c>
      <c r="M184" s="60" t="s">
        <v>372</v>
      </c>
      <c r="N184" s="60" t="s">
        <v>372</v>
      </c>
      <c r="O184" s="62">
        <v>1424.84</v>
      </c>
      <c r="P184" s="62">
        <v>2402.98</v>
      </c>
      <c r="Q184" s="62">
        <v>1273.6099999999999</v>
      </c>
      <c r="R184" s="60" t="s">
        <v>372</v>
      </c>
      <c r="S184" s="60" t="s">
        <v>372</v>
      </c>
      <c r="T184" s="60" t="s">
        <v>372</v>
      </c>
      <c r="U184" s="60" t="s">
        <v>372</v>
      </c>
      <c r="V184" s="95"/>
      <c r="W184" s="150"/>
      <c r="X184" s="143"/>
      <c r="Y184" s="165"/>
      <c r="Z184" s="125"/>
      <c r="AA184" s="151"/>
      <c r="AB184" s="59"/>
      <c r="AC184" s="125"/>
      <c r="AD184" s="125"/>
      <c r="AE184" s="125"/>
      <c r="AF184" s="112"/>
      <c r="AG184" s="112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</row>
    <row r="185" spans="1:48" ht="12.75" customHeight="1">
      <c r="A185" s="46"/>
      <c r="B185" s="47"/>
      <c r="C185" s="151" t="s">
        <v>1007</v>
      </c>
      <c r="D185" s="34"/>
      <c r="E185" s="118">
        <f t="shared" ref="E185:P185" si="18">E183/$D$183</f>
        <v>81.815945330296103</v>
      </c>
      <c r="F185" s="118">
        <f t="shared" si="18"/>
        <v>64.954441913439595</v>
      </c>
      <c r="G185" s="118">
        <f t="shared" si="18"/>
        <v>55.325740318906597</v>
      </c>
      <c r="H185" s="118">
        <f t="shared" si="18"/>
        <v>50.530751708428198</v>
      </c>
      <c r="I185" s="118">
        <f t="shared" si="18"/>
        <v>48.974943052391801</v>
      </c>
      <c r="J185" s="118">
        <f t="shared" si="18"/>
        <v>44.595671981776803</v>
      </c>
      <c r="K185" s="118">
        <f t="shared" si="18"/>
        <v>62.897494305239199</v>
      </c>
      <c r="L185" s="118">
        <f t="shared" si="18"/>
        <v>45.899772209567203</v>
      </c>
      <c r="M185" s="118">
        <f t="shared" si="18"/>
        <v>55.503416856492002</v>
      </c>
      <c r="N185" s="118">
        <f t="shared" si="18"/>
        <v>51.4323462414579</v>
      </c>
      <c r="O185" s="118">
        <f t="shared" si="18"/>
        <v>76.535307517084306</v>
      </c>
      <c r="P185" s="118">
        <f t="shared" si="18"/>
        <v>90.460979498861093</v>
      </c>
      <c r="Q185" s="118">
        <f>'2006'!E189</f>
        <v>74.382232346241494</v>
      </c>
      <c r="R185" s="118">
        <f>'2006'!F189</f>
        <v>29.756264236902101</v>
      </c>
      <c r="S185" s="118">
        <f>'2006'!G189</f>
        <v>23.2576765375854</v>
      </c>
      <c r="T185" s="118">
        <f>'2006'!H189</f>
        <v>29.8913895216401</v>
      </c>
      <c r="U185" s="118">
        <f>'2006'!I189</f>
        <v>23.332118451025099</v>
      </c>
      <c r="V185" s="95"/>
      <c r="W185" s="131"/>
      <c r="X185" s="142">
        <f>SUM(L185:W185)</f>
        <v>500.45150341685599</v>
      </c>
      <c r="Y185" s="164">
        <f>AVERAGE(L185:W185)</f>
        <v>50.045150341685599</v>
      </c>
      <c r="Z185" s="125"/>
      <c r="AA185" s="166">
        <f>'2006'!AC188+'2005'!AI284</f>
        <v>5101.43</v>
      </c>
      <c r="AB185" s="169">
        <f>AA185/10/D183</f>
        <v>1.1620569476082001</v>
      </c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</row>
    <row r="186" spans="1:48" ht="12.75" customHeight="1">
      <c r="A186" s="46"/>
      <c r="B186" s="47"/>
      <c r="C186" s="151" t="s">
        <v>1008</v>
      </c>
      <c r="D186" s="34"/>
      <c r="E186" s="60" t="s">
        <v>1009</v>
      </c>
      <c r="F186" s="60" t="s">
        <v>1010</v>
      </c>
      <c r="G186" s="62"/>
      <c r="H186" s="252"/>
      <c r="I186" s="62"/>
      <c r="J186" s="62"/>
      <c r="K186" s="60" t="s">
        <v>1011</v>
      </c>
      <c r="L186" s="62"/>
      <c r="M186" s="62"/>
      <c r="N186" s="62"/>
      <c r="O186" s="60" t="s">
        <v>1012</v>
      </c>
      <c r="P186" s="60" t="s">
        <v>1013</v>
      </c>
      <c r="Q186" s="60" t="s">
        <v>1669</v>
      </c>
      <c r="R186" s="60"/>
      <c r="S186" s="62"/>
      <c r="T186" s="62"/>
      <c r="U186" s="62"/>
      <c r="V186" s="95"/>
      <c r="W186" s="131"/>
      <c r="X186" s="143"/>
      <c r="Y186" s="167">
        <f>Y185/D183</f>
        <v>0.113998064559648</v>
      </c>
      <c r="Z186" s="125"/>
      <c r="AA186" s="151"/>
      <c r="AB186" s="152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</row>
    <row r="187" spans="1:48" ht="12.75" customHeight="1">
      <c r="A187" s="46"/>
      <c r="B187" s="47"/>
      <c r="C187" s="151" t="s">
        <v>1014</v>
      </c>
      <c r="D187" s="34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148"/>
      <c r="R187" s="149"/>
      <c r="S187" s="95"/>
      <c r="T187" s="95"/>
      <c r="U187" s="95"/>
      <c r="V187" s="95"/>
      <c r="W187" s="131"/>
      <c r="X187" s="143"/>
      <c r="Y187" s="165"/>
      <c r="Z187" s="125"/>
      <c r="AA187" s="151"/>
      <c r="AB187" s="152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</row>
    <row r="188" spans="1:48" ht="12.75" customHeight="1">
      <c r="A188" s="52"/>
      <c r="B188" s="170"/>
      <c r="C188" s="151"/>
      <c r="D188" s="34"/>
      <c r="E188" s="254"/>
      <c r="F188" s="254"/>
      <c r="G188" s="59"/>
      <c r="H188" s="68"/>
      <c r="I188" s="70"/>
      <c r="J188" s="70"/>
      <c r="K188" s="68"/>
      <c r="L188" s="70"/>
      <c r="M188" s="70"/>
      <c r="N188" s="70"/>
      <c r="O188" s="70"/>
      <c r="P188" s="70"/>
      <c r="Q188" s="148"/>
      <c r="R188" s="149"/>
      <c r="S188" s="95"/>
      <c r="T188" s="95"/>
      <c r="U188" s="95"/>
      <c r="V188" s="95"/>
      <c r="W188" s="131"/>
      <c r="X188" s="143"/>
      <c r="Y188" s="165"/>
      <c r="Z188" s="125"/>
      <c r="AA188" s="151"/>
      <c r="AB188" s="152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</row>
    <row r="189" spans="1:48" ht="12.75" customHeight="1">
      <c r="A189" s="46" t="s">
        <v>626</v>
      </c>
      <c r="B189" s="47">
        <v>198</v>
      </c>
      <c r="C189" s="71" t="s">
        <v>1021</v>
      </c>
      <c r="D189" s="34">
        <v>388</v>
      </c>
      <c r="E189" s="72">
        <v>17073</v>
      </c>
      <c r="F189" s="255">
        <v>21506</v>
      </c>
      <c r="G189" s="72">
        <v>17745</v>
      </c>
      <c r="H189" s="72"/>
      <c r="I189" s="72"/>
      <c r="J189" s="72">
        <v>16516.48</v>
      </c>
      <c r="K189" s="72">
        <v>16498.599999999999</v>
      </c>
      <c r="L189" s="208">
        <v>15740.56</v>
      </c>
      <c r="M189" s="216">
        <v>16222.02</v>
      </c>
      <c r="N189" s="216">
        <v>16306.52</v>
      </c>
      <c r="O189" s="216">
        <v>20697.38</v>
      </c>
      <c r="P189" s="216">
        <v>38802.9</v>
      </c>
      <c r="Q189" s="62">
        <v>15525</v>
      </c>
      <c r="R189" s="60">
        <v>24847</v>
      </c>
      <c r="S189" s="62">
        <v>21473</v>
      </c>
      <c r="T189" s="62">
        <v>20825</v>
      </c>
      <c r="U189" s="62">
        <v>17753</v>
      </c>
      <c r="V189" s="62">
        <v>16855</v>
      </c>
      <c r="W189" s="131"/>
      <c r="X189" s="142">
        <f>SUM(L189:W189)</f>
        <v>225047.38</v>
      </c>
      <c r="Y189" s="164">
        <f>AVERAGE(L189:W189)</f>
        <v>20458.852727272701</v>
      </c>
      <c r="Z189" s="125"/>
      <c r="AA189" s="151"/>
      <c r="AB189" s="152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</row>
    <row r="190" spans="1:48" ht="12.75" customHeight="1">
      <c r="A190" s="46"/>
      <c r="B190" s="47"/>
      <c r="C190" s="73" t="s">
        <v>1022</v>
      </c>
      <c r="D190" s="74"/>
      <c r="E190" s="75" t="s">
        <v>372</v>
      </c>
      <c r="F190" s="75" t="s">
        <v>372</v>
      </c>
      <c r="G190" s="75" t="s">
        <v>372</v>
      </c>
      <c r="H190" s="75"/>
      <c r="I190" s="75"/>
      <c r="J190" s="75" t="s">
        <v>372</v>
      </c>
      <c r="K190" s="75" t="s">
        <v>372</v>
      </c>
      <c r="L190" s="90" t="s">
        <v>372</v>
      </c>
      <c r="M190" s="127" t="s">
        <v>372</v>
      </c>
      <c r="N190" s="127" t="s">
        <v>372</v>
      </c>
      <c r="O190" s="127" t="s">
        <v>372</v>
      </c>
      <c r="P190" s="127">
        <v>466.04</v>
      </c>
      <c r="Q190" s="60" t="s">
        <v>372</v>
      </c>
      <c r="R190" s="60" t="s">
        <v>372</v>
      </c>
      <c r="S190" s="60" t="s">
        <v>372</v>
      </c>
      <c r="T190" s="60" t="s">
        <v>372</v>
      </c>
      <c r="U190" s="60" t="s">
        <v>372</v>
      </c>
      <c r="V190" s="60" t="s">
        <v>372</v>
      </c>
      <c r="W190" s="150" t="s">
        <v>372</v>
      </c>
      <c r="X190" s="143"/>
      <c r="Y190" s="165"/>
      <c r="Z190" s="125"/>
      <c r="AA190" s="151"/>
      <c r="AB190" s="152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</row>
    <row r="191" spans="1:48" ht="12.75" customHeight="1">
      <c r="A191" s="46"/>
      <c r="B191" s="47"/>
      <c r="C191" s="36" t="s">
        <v>678</v>
      </c>
      <c r="D191" s="34"/>
      <c r="E191" s="37">
        <f t="shared" ref="E191:P191" si="19">E189/$D$189</f>
        <v>44.002577319587601</v>
      </c>
      <c r="F191" s="37">
        <f t="shared" si="19"/>
        <v>55.427835051546403</v>
      </c>
      <c r="G191" s="256">
        <f t="shared" si="19"/>
        <v>45.7345360824742</v>
      </c>
      <c r="H191" s="256">
        <f t="shared" si="19"/>
        <v>0</v>
      </c>
      <c r="I191" s="256">
        <f t="shared" si="19"/>
        <v>0</v>
      </c>
      <c r="J191" s="256">
        <f t="shared" si="19"/>
        <v>42.5682474226804</v>
      </c>
      <c r="K191" s="256">
        <f t="shared" si="19"/>
        <v>42.5221649484536</v>
      </c>
      <c r="L191" s="275">
        <f t="shared" si="19"/>
        <v>40.568453608247403</v>
      </c>
      <c r="M191" s="118">
        <f t="shared" si="19"/>
        <v>41.809329896907201</v>
      </c>
      <c r="N191" s="118">
        <f t="shared" si="19"/>
        <v>42.0271134020619</v>
      </c>
      <c r="O191" s="118">
        <f t="shared" si="19"/>
        <v>53.343762886597901</v>
      </c>
      <c r="P191" s="118">
        <f t="shared" si="19"/>
        <v>100.00747422680401</v>
      </c>
      <c r="Q191" s="118">
        <f>'2006'!E195</f>
        <v>40.012886597938099</v>
      </c>
      <c r="R191" s="118">
        <f>'2006'!F195</f>
        <v>64.038659793814404</v>
      </c>
      <c r="S191" s="118">
        <f>'2006'!G195</f>
        <v>55.3427835051546</v>
      </c>
      <c r="T191" s="118">
        <f>'2006'!H195</f>
        <v>53.672680412371101</v>
      </c>
      <c r="U191" s="118">
        <f>'2006'!I195</f>
        <v>45.755154639175302</v>
      </c>
      <c r="V191" s="118">
        <f>'2006'!J195</f>
        <v>43.440721649484502</v>
      </c>
      <c r="W191" s="131"/>
      <c r="X191" s="142">
        <f>SUM(L191:W191)</f>
        <v>580.01902061855697</v>
      </c>
      <c r="Y191" s="164">
        <f>AVERAGE(L191:W191)</f>
        <v>52.729001874414301</v>
      </c>
      <c r="Z191" s="125"/>
      <c r="AA191" s="151"/>
      <c r="AB191" s="152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</row>
    <row r="192" spans="1:48" ht="12.75" customHeight="1">
      <c r="A192" s="46"/>
      <c r="B192" s="89"/>
      <c r="C192" s="36" t="s">
        <v>1023</v>
      </c>
      <c r="D192" s="34"/>
      <c r="E192" s="144"/>
      <c r="F192" s="120"/>
      <c r="G192" s="186"/>
      <c r="H192" s="257"/>
      <c r="I192" s="186"/>
      <c r="J192" s="144"/>
      <c r="K192" s="257"/>
      <c r="L192" s="186"/>
      <c r="M192" s="120"/>
      <c r="N192" s="185"/>
      <c r="O192" s="120"/>
      <c r="P192" s="185" t="s">
        <v>1024</v>
      </c>
      <c r="Q192" s="144"/>
      <c r="R192" s="144"/>
      <c r="S192" s="144"/>
      <c r="T192" s="144"/>
      <c r="U192" s="144"/>
      <c r="V192" s="144"/>
      <c r="W192" s="131"/>
      <c r="X192" s="143"/>
      <c r="Y192" s="167">
        <f>Y191/D189</f>
        <v>0.13589948936704699</v>
      </c>
      <c r="Z192" s="125"/>
      <c r="AA192" s="151"/>
      <c r="AB192" s="152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</row>
    <row r="193" spans="1:48" ht="12.75" customHeight="1">
      <c r="A193" s="46"/>
      <c r="B193" s="89"/>
      <c r="C193" s="33" t="s">
        <v>1025</v>
      </c>
      <c r="D193" s="34"/>
      <c r="E193" s="186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31"/>
      <c r="X193" s="143"/>
      <c r="Y193" s="165"/>
      <c r="Z193" s="125"/>
      <c r="AA193" s="151"/>
      <c r="AB193" s="152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</row>
    <row r="194" spans="1:48" ht="12.75" customHeight="1">
      <c r="A194" s="46"/>
      <c r="B194" s="89"/>
      <c r="C194" s="36" t="s">
        <v>678</v>
      </c>
      <c r="D194" s="34"/>
      <c r="E194" s="186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9"/>
      <c r="S194" s="95"/>
      <c r="T194" s="95"/>
      <c r="U194" s="95"/>
      <c r="V194" s="95"/>
      <c r="W194" s="131"/>
      <c r="X194" s="143"/>
      <c r="Y194" s="165"/>
      <c r="Z194" s="125"/>
      <c r="AA194" s="151"/>
      <c r="AB194" s="152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</row>
    <row r="195" spans="1:48" ht="12.75" customHeight="1">
      <c r="A195" s="46"/>
      <c r="B195" s="47"/>
      <c r="C195" s="36" t="s">
        <v>1026</v>
      </c>
      <c r="D195" s="34"/>
      <c r="E195" s="186"/>
      <c r="F195" s="144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144"/>
      <c r="R195" s="149"/>
      <c r="S195" s="95"/>
      <c r="T195" s="95"/>
      <c r="U195" s="95"/>
      <c r="V195" s="95"/>
      <c r="W195" s="131"/>
      <c r="X195" s="143"/>
      <c r="Y195" s="165"/>
      <c r="Z195" s="125"/>
      <c r="AA195" s="151"/>
      <c r="AB195" s="152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</row>
    <row r="196" spans="1:48" ht="12.75" customHeight="1">
      <c r="A196" s="46"/>
      <c r="B196" s="47"/>
      <c r="C196" s="36" t="s">
        <v>1027</v>
      </c>
      <c r="D196" s="34"/>
      <c r="E196" s="186"/>
      <c r="F196" s="144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144"/>
      <c r="R196" s="149"/>
      <c r="S196" s="95"/>
      <c r="T196" s="95"/>
      <c r="U196" s="95"/>
      <c r="V196" s="95"/>
      <c r="W196" s="131"/>
      <c r="X196" s="143"/>
      <c r="Y196" s="165"/>
      <c r="Z196" s="125"/>
      <c r="AA196" s="151"/>
      <c r="AB196" s="152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</row>
    <row r="197" spans="1:48" ht="12.75" customHeight="1">
      <c r="A197" s="46"/>
      <c r="B197" s="47"/>
      <c r="C197" s="36" t="s">
        <v>678</v>
      </c>
      <c r="D197" s="34"/>
      <c r="E197" s="186"/>
      <c r="F197" s="144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144"/>
      <c r="R197" s="149"/>
      <c r="S197" s="95"/>
      <c r="T197" s="95"/>
      <c r="U197" s="95"/>
      <c r="V197" s="95"/>
      <c r="W197" s="131"/>
      <c r="X197" s="143"/>
      <c r="Y197" s="165"/>
      <c r="Z197" s="125"/>
      <c r="AA197" s="151"/>
      <c r="AB197" s="152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</row>
    <row r="198" spans="1:48" ht="12.75" customHeight="1">
      <c r="A198" s="46"/>
      <c r="B198" s="47"/>
      <c r="C198" s="36" t="s">
        <v>1028</v>
      </c>
      <c r="D198" s="34"/>
      <c r="E198" s="186"/>
      <c r="F198" s="144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144"/>
      <c r="R198" s="149"/>
      <c r="S198" s="95"/>
      <c r="T198" s="95"/>
      <c r="U198" s="95"/>
      <c r="V198" s="95"/>
      <c r="W198" s="131"/>
      <c r="X198" s="143"/>
      <c r="Y198" s="165"/>
      <c r="Z198" s="125"/>
      <c r="AA198" s="151"/>
      <c r="AB198" s="152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</row>
    <row r="199" spans="1:48" ht="12.75" customHeight="1">
      <c r="A199" s="46"/>
      <c r="B199" s="47"/>
      <c r="C199" s="36" t="s">
        <v>1029</v>
      </c>
      <c r="D199" s="34"/>
      <c r="E199" s="186"/>
      <c r="F199" s="144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144"/>
      <c r="R199" s="149"/>
      <c r="S199" s="95"/>
      <c r="T199" s="95"/>
      <c r="U199" s="95"/>
      <c r="V199" s="95"/>
      <c r="W199" s="131"/>
      <c r="X199" s="143"/>
      <c r="Y199" s="165"/>
      <c r="Z199" s="125"/>
      <c r="AA199" s="151"/>
      <c r="AB199" s="152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</row>
    <row r="200" spans="1:48" ht="12.75" customHeight="1">
      <c r="A200" s="46"/>
      <c r="B200" s="47"/>
      <c r="C200" s="36" t="s">
        <v>1030</v>
      </c>
      <c r="D200" s="34"/>
      <c r="E200" s="186"/>
      <c r="F200" s="144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144"/>
      <c r="R200" s="149"/>
      <c r="S200" s="95"/>
      <c r="T200" s="95"/>
      <c r="U200" s="95"/>
      <c r="V200" s="95"/>
      <c r="W200" s="131"/>
      <c r="X200" s="143"/>
      <c r="Y200" s="165"/>
      <c r="Z200" s="125"/>
      <c r="AA200" s="151"/>
      <c r="AB200" s="152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</row>
    <row r="201" spans="1:48" ht="12.75" customHeight="1">
      <c r="A201" s="46"/>
      <c r="B201" s="47"/>
      <c r="C201" s="36" t="s">
        <v>1031</v>
      </c>
      <c r="D201" s="34"/>
      <c r="E201" s="186"/>
      <c r="F201" s="144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0"/>
      <c r="R201" s="304"/>
      <c r="S201" s="125"/>
      <c r="T201" s="125"/>
      <c r="U201" s="125"/>
      <c r="V201" s="125"/>
      <c r="W201" s="125"/>
      <c r="X201" s="143"/>
      <c r="Y201" s="165"/>
      <c r="Z201" s="125"/>
      <c r="AA201" s="151"/>
      <c r="AB201" s="152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</row>
    <row r="202" spans="1:48" ht="54" customHeight="1">
      <c r="A202" s="228"/>
      <c r="B202" s="170"/>
      <c r="C202" s="54" t="s">
        <v>1838</v>
      </c>
      <c r="D202" s="40"/>
      <c r="E202" s="68"/>
      <c r="F202" s="68"/>
      <c r="G202" s="68"/>
      <c r="H202" s="68"/>
      <c r="I202" s="258"/>
      <c r="J202" s="258"/>
      <c r="K202" s="258"/>
      <c r="L202" s="68"/>
      <c r="M202" s="70"/>
      <c r="N202" s="70"/>
      <c r="O202" s="70"/>
      <c r="P202" s="70"/>
      <c r="Q202" s="305"/>
      <c r="R202" s="306"/>
      <c r="S202" s="125"/>
      <c r="T202" s="125"/>
      <c r="U202" s="125"/>
      <c r="V202" s="125"/>
      <c r="W202" s="125"/>
      <c r="X202" s="143"/>
      <c r="Y202" s="165"/>
      <c r="Z202" s="125"/>
      <c r="AA202" s="151"/>
      <c r="AB202" s="152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</row>
    <row r="203" spans="1:48" ht="12.75" hidden="1" customHeight="1">
      <c r="A203" s="46"/>
      <c r="B203" s="47">
        <v>663</v>
      </c>
      <c r="C203" s="285" t="s">
        <v>1033</v>
      </c>
      <c r="D203" s="58">
        <v>100</v>
      </c>
      <c r="E203" s="200"/>
      <c r="F203" s="200"/>
      <c r="G203" s="200"/>
      <c r="H203" s="200"/>
      <c r="I203" s="126"/>
      <c r="J203" s="126"/>
      <c r="K203" s="126"/>
      <c r="L203" s="126"/>
      <c r="M203" s="126"/>
      <c r="N203" s="126"/>
      <c r="O203" s="126"/>
      <c r="P203" s="126"/>
      <c r="Q203" s="307">
        <f>SUM(E203:P203)</f>
        <v>0</v>
      </c>
      <c r="R203" s="308" t="e">
        <f>AVERAGE(E203:P203)</f>
        <v>#DIV/0!</v>
      </c>
      <c r="S203" s="309" t="e">
        <f>+R203</f>
        <v>#DIV/0!</v>
      </c>
      <c r="T203" s="125"/>
      <c r="U203" s="125"/>
      <c r="V203" s="125"/>
      <c r="W203" s="125"/>
      <c r="X203" s="143"/>
      <c r="Y203" s="165"/>
      <c r="Z203" s="125"/>
      <c r="AA203" s="151"/>
      <c r="AB203" s="152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</row>
    <row r="204" spans="1:48" ht="12.75" hidden="1" customHeight="1">
      <c r="A204" s="46"/>
      <c r="B204" s="47"/>
      <c r="C204" s="286" t="s">
        <v>1034</v>
      </c>
      <c r="D204" s="34"/>
      <c r="E204" s="75"/>
      <c r="F204" s="75"/>
      <c r="G204" s="75"/>
      <c r="H204" s="75"/>
      <c r="I204" s="243"/>
      <c r="J204" s="243"/>
      <c r="K204" s="243"/>
      <c r="L204" s="243"/>
      <c r="M204" s="243"/>
      <c r="N204" s="243"/>
      <c r="O204" s="243"/>
      <c r="P204" s="243"/>
      <c r="Q204" s="148">
        <f>SUM(E204:P204)</f>
        <v>0</v>
      </c>
      <c r="R204" s="310">
        <f>Q204/2</f>
        <v>0</v>
      </c>
      <c r="S204" s="125"/>
      <c r="T204" s="309">
        <f>+R204</f>
        <v>0</v>
      </c>
      <c r="U204" s="221">
        <f>+Q204</f>
        <v>0</v>
      </c>
      <c r="V204" s="125"/>
      <c r="W204" s="125"/>
      <c r="X204" s="143"/>
      <c r="Y204" s="165"/>
      <c r="Z204" s="125"/>
      <c r="AA204" s="151"/>
      <c r="AB204" s="152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</row>
    <row r="205" spans="1:48" ht="12.75" hidden="1" customHeight="1">
      <c r="A205" s="46"/>
      <c r="B205" s="47"/>
      <c r="C205" s="36" t="s">
        <v>1035</v>
      </c>
      <c r="D205" s="34"/>
      <c r="E205" s="256">
        <f>E203/$D$203</f>
        <v>0</v>
      </c>
      <c r="F205" s="256">
        <f>F203/$D$203</f>
        <v>0</v>
      </c>
      <c r="G205" s="256">
        <f>G203/$D$203</f>
        <v>0</v>
      </c>
      <c r="H205" s="256">
        <f>H203/$D$203</f>
        <v>0</v>
      </c>
      <c r="I205" s="300"/>
      <c r="J205" s="300"/>
      <c r="K205" s="300"/>
      <c r="L205" s="300"/>
      <c r="M205" s="300"/>
      <c r="N205" s="300"/>
      <c r="O205" s="300"/>
      <c r="P205" s="300"/>
      <c r="Q205" s="198">
        <f>Q203/$D$203</f>
        <v>0</v>
      </c>
      <c r="R205" s="308" t="e">
        <f>+R203/D203</f>
        <v>#DIV/0!</v>
      </c>
      <c r="S205" s="125"/>
      <c r="T205" s="125"/>
      <c r="U205" s="125"/>
      <c r="V205" s="125"/>
      <c r="W205" s="125"/>
      <c r="X205" s="143"/>
      <c r="Y205" s="165"/>
      <c r="Z205" s="125"/>
      <c r="AA205" s="151"/>
      <c r="AB205" s="152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</row>
    <row r="206" spans="1:48" ht="12.75" hidden="1" customHeight="1">
      <c r="A206" s="46"/>
      <c r="B206" s="47"/>
      <c r="C206" s="36" t="s">
        <v>1036</v>
      </c>
      <c r="D206" s="34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148"/>
      <c r="R206" s="310"/>
      <c r="S206" s="125"/>
      <c r="T206" s="125"/>
      <c r="U206" s="125"/>
      <c r="V206" s="125"/>
      <c r="W206" s="125"/>
      <c r="X206" s="143"/>
      <c r="Y206" s="165"/>
      <c r="Z206" s="125"/>
      <c r="AA206" s="151"/>
      <c r="AB206" s="152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</row>
    <row r="207" spans="1:48" ht="12.75" hidden="1" customHeight="1">
      <c r="A207" s="46"/>
      <c r="B207" s="47"/>
      <c r="C207" s="36" t="s">
        <v>1037</v>
      </c>
      <c r="D207" s="34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148"/>
      <c r="R207" s="310"/>
      <c r="S207" s="125"/>
      <c r="T207" s="125"/>
      <c r="U207" s="125"/>
      <c r="V207" s="125"/>
      <c r="W207" s="125"/>
      <c r="X207" s="143"/>
      <c r="Y207" s="165"/>
      <c r="Z207" s="125"/>
      <c r="AA207" s="151"/>
      <c r="AB207" s="152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</row>
    <row r="208" spans="1:48" ht="12.75" hidden="1" customHeight="1">
      <c r="A208" s="46"/>
      <c r="B208" s="47"/>
      <c r="C208" s="36"/>
      <c r="D208" s="34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148"/>
      <c r="R208" s="310"/>
      <c r="S208" s="125"/>
      <c r="T208" s="125"/>
      <c r="U208" s="125"/>
      <c r="V208" s="125"/>
      <c r="W208" s="125"/>
      <c r="X208" s="143"/>
      <c r="Y208" s="165"/>
      <c r="Z208" s="125"/>
      <c r="AA208" s="151"/>
      <c r="AB208" s="152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</row>
    <row r="209" spans="1:48" ht="12.75" hidden="1" customHeight="1">
      <c r="A209" s="46"/>
      <c r="B209" s="47"/>
      <c r="C209" s="36"/>
      <c r="D209" s="34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148"/>
      <c r="R209" s="310"/>
      <c r="S209" s="125"/>
      <c r="T209" s="125"/>
      <c r="U209" s="125"/>
      <c r="V209" s="125"/>
      <c r="W209" s="125"/>
      <c r="X209" s="143"/>
      <c r="Y209" s="165"/>
      <c r="Z209" s="125"/>
      <c r="AA209" s="151"/>
      <c r="AB209" s="152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</row>
    <row r="210" spans="1:48" ht="12.75" hidden="1" customHeight="1">
      <c r="A210" s="46"/>
      <c r="B210" s="47"/>
      <c r="C210" s="36"/>
      <c r="D210" s="40"/>
      <c r="E210" s="287"/>
      <c r="F210" s="287"/>
      <c r="G210" s="287"/>
      <c r="H210" s="287"/>
      <c r="I210" s="287"/>
      <c r="J210" s="287"/>
      <c r="K210" s="41"/>
      <c r="L210" s="287"/>
      <c r="M210" s="287"/>
      <c r="N210" s="287"/>
      <c r="O210" s="287"/>
      <c r="P210" s="287"/>
      <c r="Q210" s="305"/>
      <c r="R210" s="311"/>
      <c r="S210" s="125"/>
      <c r="T210" s="125"/>
      <c r="U210" s="125"/>
      <c r="V210" s="125"/>
      <c r="W210" s="125"/>
      <c r="X210" s="143"/>
      <c r="Y210" s="165"/>
      <c r="Z210" s="125"/>
      <c r="AA210" s="151"/>
      <c r="AB210" s="152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</row>
    <row r="211" spans="1:48" ht="12.75" customHeight="1">
      <c r="A211" s="46" t="s">
        <v>406</v>
      </c>
      <c r="B211" s="47">
        <v>829</v>
      </c>
      <c r="C211" s="57" t="s">
        <v>407</v>
      </c>
      <c r="D211" s="29">
        <v>530</v>
      </c>
      <c r="E211" s="35">
        <v>26317.18</v>
      </c>
      <c r="F211" s="144">
        <v>36748.35</v>
      </c>
      <c r="G211" s="35">
        <v>33916</v>
      </c>
      <c r="H211" s="35">
        <v>29310.7</v>
      </c>
      <c r="I211" s="35">
        <v>27568.53</v>
      </c>
      <c r="J211" s="35">
        <v>24578.28</v>
      </c>
      <c r="K211" s="103">
        <v>25500.45</v>
      </c>
      <c r="L211" s="35">
        <v>28069.87</v>
      </c>
      <c r="M211" s="35">
        <v>34993.769999999997</v>
      </c>
      <c r="N211" s="35">
        <v>27715.84</v>
      </c>
      <c r="O211" s="35">
        <v>28489.23</v>
      </c>
      <c r="P211" s="35">
        <v>40071.339999999997</v>
      </c>
      <c r="Q211" s="35">
        <v>34996</v>
      </c>
      <c r="R211" s="144">
        <v>25879.26</v>
      </c>
      <c r="S211" s="35">
        <v>33170.49</v>
      </c>
      <c r="T211" s="35">
        <v>34756.800000000003</v>
      </c>
      <c r="U211" s="35">
        <v>32099.599999999999</v>
      </c>
      <c r="V211" s="35">
        <v>33070.86</v>
      </c>
      <c r="W211" s="103">
        <v>33149.410000000003</v>
      </c>
      <c r="X211" s="142">
        <f>SUM(L211:W211)</f>
        <v>386462.47</v>
      </c>
      <c r="Y211" s="164">
        <f>AVERAGE(L211:W211)</f>
        <v>32205.205833333301</v>
      </c>
      <c r="Z211" s="168">
        <f>Y211-'Renew 07.workl'!O22</f>
        <v>0</v>
      </c>
      <c r="AA211" s="151"/>
      <c r="AB211" s="152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</row>
    <row r="212" spans="1:48" ht="12.75" customHeight="1">
      <c r="A212" s="46"/>
      <c r="B212" s="47"/>
      <c r="C212" s="36" t="s">
        <v>1038</v>
      </c>
      <c r="D212" s="34"/>
      <c r="E212" s="35" t="s">
        <v>372</v>
      </c>
      <c r="F212" s="35" t="s">
        <v>372</v>
      </c>
      <c r="G212" s="35" t="s">
        <v>372</v>
      </c>
      <c r="H212" s="35" t="s">
        <v>372</v>
      </c>
      <c r="I212" s="35" t="s">
        <v>372</v>
      </c>
      <c r="J212" s="35" t="s">
        <v>372</v>
      </c>
      <c r="K212" s="104" t="s">
        <v>372</v>
      </c>
      <c r="L212" s="35" t="s">
        <v>372</v>
      </c>
      <c r="M212" s="35" t="s">
        <v>372</v>
      </c>
      <c r="N212" s="35" t="s">
        <v>372</v>
      </c>
      <c r="O212" s="35" t="s">
        <v>372</v>
      </c>
      <c r="P212" s="35">
        <v>180.7</v>
      </c>
      <c r="Q212" s="35" t="s">
        <v>372</v>
      </c>
      <c r="R212" s="35" t="s">
        <v>372</v>
      </c>
      <c r="S212" s="35" t="s">
        <v>372</v>
      </c>
      <c r="T212" s="35" t="s">
        <v>372</v>
      </c>
      <c r="U212" s="35" t="s">
        <v>372</v>
      </c>
      <c r="V212" s="35" t="s">
        <v>372</v>
      </c>
      <c r="W212" s="104" t="s">
        <v>372</v>
      </c>
      <c r="X212" s="143"/>
      <c r="Y212" s="165"/>
      <c r="Z212" s="125"/>
      <c r="AA212" s="151"/>
      <c r="AB212" s="152"/>
      <c r="AC212" s="125"/>
      <c r="AD212" s="125"/>
      <c r="AE212" s="125"/>
      <c r="AF212" s="125"/>
      <c r="AG212" s="221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</row>
    <row r="213" spans="1:48" ht="12.75" customHeight="1">
      <c r="A213" s="46"/>
      <c r="B213" s="47"/>
      <c r="C213" s="36" t="s">
        <v>1039</v>
      </c>
      <c r="D213" s="34"/>
      <c r="E213" s="224">
        <f t="shared" ref="E213:P213" si="20">E211/$D$211</f>
        <v>49.655056603773602</v>
      </c>
      <c r="F213" s="224">
        <f t="shared" si="20"/>
        <v>69.336509433962306</v>
      </c>
      <c r="G213" s="224">
        <f t="shared" si="20"/>
        <v>63.992452830188697</v>
      </c>
      <c r="H213" s="224">
        <f t="shared" si="20"/>
        <v>55.303207547169798</v>
      </c>
      <c r="I213" s="224">
        <f t="shared" si="20"/>
        <v>52.016094339622597</v>
      </c>
      <c r="J213" s="224">
        <f t="shared" si="20"/>
        <v>46.374113207547197</v>
      </c>
      <c r="K213" s="301">
        <f t="shared" si="20"/>
        <v>48.114056603773598</v>
      </c>
      <c r="L213" s="301">
        <f t="shared" si="20"/>
        <v>52.962018867924499</v>
      </c>
      <c r="M213" s="301">
        <f t="shared" si="20"/>
        <v>66.025981132075501</v>
      </c>
      <c r="N213" s="301">
        <f t="shared" si="20"/>
        <v>52.294037735849102</v>
      </c>
      <c r="O213" s="301">
        <f t="shared" si="20"/>
        <v>53.753264150943401</v>
      </c>
      <c r="P213" s="118">
        <f t="shared" si="20"/>
        <v>75.606301886792494</v>
      </c>
      <c r="Q213" s="224">
        <f>'2006'!E217</f>
        <v>66.030188679245299</v>
      </c>
      <c r="R213" s="224">
        <f>'2006'!F217</f>
        <v>48.8287924528302</v>
      </c>
      <c r="S213" s="224">
        <f>'2006'!G217</f>
        <v>62.585830188679203</v>
      </c>
      <c r="T213" s="224">
        <f>'2006'!H217</f>
        <v>65.578867924528296</v>
      </c>
      <c r="U213" s="224">
        <f>'2006'!I217</f>
        <v>60.565283018867902</v>
      </c>
      <c r="V213" s="224">
        <f>'2006'!J217</f>
        <v>62.397849056603803</v>
      </c>
      <c r="W213" s="301">
        <f>'2006'!K217</f>
        <v>62.5460566037736</v>
      </c>
      <c r="X213" s="142">
        <f>SUM(L213:W213)</f>
        <v>729.17447169811305</v>
      </c>
      <c r="Y213" s="164">
        <f>AVERAGE(L213:W213)</f>
        <v>60.764539308176097</v>
      </c>
      <c r="Z213" s="125"/>
      <c r="AA213" s="166">
        <f>'2006'!AC216+'2005'!AI318</f>
        <v>180.7</v>
      </c>
      <c r="AB213" s="169">
        <f>AA213/12/D211</f>
        <v>2.84119496855346E-2</v>
      </c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</row>
    <row r="214" spans="1:48" ht="12.75" customHeight="1">
      <c r="A214" s="46"/>
      <c r="B214" s="47"/>
      <c r="C214" s="36" t="s">
        <v>1040</v>
      </c>
      <c r="D214" s="34"/>
      <c r="E214" s="35"/>
      <c r="F214" s="35"/>
      <c r="G214" s="35"/>
      <c r="H214" s="35"/>
      <c r="I214" s="35"/>
      <c r="J214" s="35"/>
      <c r="K214" s="35"/>
      <c r="L214" s="45"/>
      <c r="M214" s="45"/>
      <c r="N214" s="45"/>
      <c r="O214" s="45"/>
      <c r="P214" s="45" t="s">
        <v>1041</v>
      </c>
      <c r="Q214" s="35"/>
      <c r="R214" s="35"/>
      <c r="S214" s="35"/>
      <c r="T214" s="35"/>
      <c r="U214" s="35"/>
      <c r="V214" s="35"/>
      <c r="W214" s="104"/>
      <c r="X214" s="143"/>
      <c r="Y214" s="167">
        <f>Y213/D211</f>
        <v>0.11465007416637001</v>
      </c>
      <c r="Z214" s="125"/>
      <c r="AA214" s="151"/>
      <c r="AB214" s="152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</row>
    <row r="215" spans="1:48" ht="12.75" customHeight="1">
      <c r="A215" s="46"/>
      <c r="B215" s="47"/>
      <c r="C215" s="36" t="s">
        <v>1042</v>
      </c>
      <c r="D215" s="34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104"/>
      <c r="X215" s="143"/>
      <c r="Y215" s="165"/>
      <c r="Z215" s="125"/>
      <c r="AA215" s="151"/>
      <c r="AB215" s="152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</row>
    <row r="216" spans="1:48" ht="12.75" customHeight="1">
      <c r="A216" s="46"/>
      <c r="B216" s="47"/>
      <c r="C216" s="36" t="s">
        <v>1043</v>
      </c>
      <c r="D216" s="34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104"/>
      <c r="X216" s="143"/>
      <c r="Y216" s="165"/>
      <c r="Z216" s="125"/>
      <c r="AA216" s="151"/>
      <c r="AB216" s="152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</row>
    <row r="217" spans="1:48" ht="51.75" customHeight="1">
      <c r="A217" s="52"/>
      <c r="B217" s="53"/>
      <c r="C217" s="67" t="s">
        <v>1839</v>
      </c>
      <c r="D217" s="40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148"/>
      <c r="R217" s="149"/>
      <c r="S217" s="95"/>
      <c r="T217" s="95"/>
      <c r="U217" s="95"/>
      <c r="V217" s="95"/>
      <c r="W217" s="131"/>
      <c r="X217" s="143"/>
      <c r="Y217" s="165"/>
      <c r="Z217" s="125"/>
      <c r="AA217" s="151"/>
      <c r="AB217" s="152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</row>
    <row r="218" spans="1:48" ht="12.75" customHeight="1">
      <c r="A218" s="46" t="s">
        <v>396</v>
      </c>
      <c r="B218" s="47">
        <v>931</v>
      </c>
      <c r="C218" s="57" t="s">
        <v>1045</v>
      </c>
      <c r="D218" s="58">
        <v>528</v>
      </c>
      <c r="E218" s="45">
        <v>18060</v>
      </c>
      <c r="F218" s="45">
        <v>12654.1</v>
      </c>
      <c r="G218" s="45">
        <v>17082.16</v>
      </c>
      <c r="H218" s="45">
        <v>19011.21</v>
      </c>
      <c r="I218" s="197">
        <v>14669.8</v>
      </c>
      <c r="J218" s="197">
        <v>12784.55</v>
      </c>
      <c r="K218" s="197">
        <v>15282.5</v>
      </c>
      <c r="L218" s="197">
        <v>18123.650000000001</v>
      </c>
      <c r="M218" s="197">
        <v>18458.3</v>
      </c>
      <c r="N218" s="197">
        <v>16992.599999999999</v>
      </c>
      <c r="O218" s="197">
        <v>40444.699999999997</v>
      </c>
      <c r="P218" s="197">
        <v>26511.15</v>
      </c>
      <c r="Q218" s="35">
        <v>16935</v>
      </c>
      <c r="R218" s="35">
        <v>11602.65</v>
      </c>
      <c r="S218" s="35">
        <v>14564.6</v>
      </c>
      <c r="T218" s="35">
        <v>12762.9</v>
      </c>
      <c r="U218" s="35">
        <v>14906.3</v>
      </c>
      <c r="V218" s="95"/>
      <c r="W218" s="131"/>
      <c r="X218" s="142">
        <f>SUM(L218:W218)</f>
        <v>191301.85</v>
      </c>
      <c r="Y218" s="164">
        <f>AVERAGE(L218:W218)</f>
        <v>19130.185000000001</v>
      </c>
      <c r="Z218" s="168">
        <f>Y218-'Renew 07.workl'!O19</f>
        <v>0</v>
      </c>
      <c r="AA218" s="151"/>
      <c r="AB218" s="152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</row>
    <row r="219" spans="1:48" ht="12.75" customHeight="1">
      <c r="A219" s="46"/>
      <c r="B219" s="47"/>
      <c r="C219" s="36" t="s">
        <v>1046</v>
      </c>
      <c r="D219" s="34"/>
      <c r="E219" s="35" t="s">
        <v>372</v>
      </c>
      <c r="F219" s="35" t="s">
        <v>372</v>
      </c>
      <c r="G219" s="35" t="s">
        <v>372</v>
      </c>
      <c r="H219" s="35" t="s">
        <v>372</v>
      </c>
      <c r="I219" s="35" t="s">
        <v>372</v>
      </c>
      <c r="J219" s="35" t="s">
        <v>372</v>
      </c>
      <c r="K219" s="35" t="s">
        <v>372</v>
      </c>
      <c r="L219" s="35" t="s">
        <v>372</v>
      </c>
      <c r="M219" s="35" t="s">
        <v>372</v>
      </c>
      <c r="N219" s="35" t="s">
        <v>372</v>
      </c>
      <c r="O219" s="35">
        <v>2000.45</v>
      </c>
      <c r="P219" s="35" t="s">
        <v>372</v>
      </c>
      <c r="Q219" s="35" t="s">
        <v>372</v>
      </c>
      <c r="R219" s="35" t="s">
        <v>372</v>
      </c>
      <c r="S219" s="35" t="s">
        <v>372</v>
      </c>
      <c r="T219" s="35" t="s">
        <v>372</v>
      </c>
      <c r="U219" s="35" t="s">
        <v>372</v>
      </c>
      <c r="V219" s="95"/>
      <c r="W219" s="150" t="s">
        <v>372</v>
      </c>
      <c r="X219" s="143"/>
      <c r="Y219" s="165"/>
      <c r="Z219" s="125"/>
      <c r="AA219" s="151"/>
      <c r="AB219" s="152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</row>
    <row r="220" spans="1:48" ht="12.75" customHeight="1">
      <c r="A220" s="46"/>
      <c r="B220" s="47"/>
      <c r="C220" s="36" t="s">
        <v>1047</v>
      </c>
      <c r="D220" s="34"/>
      <c r="E220" s="118">
        <f t="shared" ref="E220:P220" si="21">E218/$D$218</f>
        <v>34.204545454545503</v>
      </c>
      <c r="F220" s="118">
        <f t="shared" si="21"/>
        <v>23.966098484848501</v>
      </c>
      <c r="G220" s="118">
        <f t="shared" si="21"/>
        <v>32.352575757575799</v>
      </c>
      <c r="H220" s="118">
        <f t="shared" si="21"/>
        <v>36.006079545454497</v>
      </c>
      <c r="I220" s="118">
        <f t="shared" si="21"/>
        <v>27.783712121212101</v>
      </c>
      <c r="J220" s="118">
        <f t="shared" si="21"/>
        <v>24.213162878787902</v>
      </c>
      <c r="K220" s="118">
        <f t="shared" si="21"/>
        <v>28.9441287878788</v>
      </c>
      <c r="L220" s="118">
        <f t="shared" si="21"/>
        <v>34.3250946969697</v>
      </c>
      <c r="M220" s="118">
        <f t="shared" si="21"/>
        <v>34.958901515151503</v>
      </c>
      <c r="N220" s="118">
        <f t="shared" si="21"/>
        <v>32.1829545454545</v>
      </c>
      <c r="O220" s="118">
        <f t="shared" si="21"/>
        <v>76.599810606060601</v>
      </c>
      <c r="P220" s="118">
        <f t="shared" si="21"/>
        <v>50.2105113636364</v>
      </c>
      <c r="Q220" s="118">
        <f>'2006'!E224</f>
        <v>32.073863636363598</v>
      </c>
      <c r="R220" s="118">
        <f>'2006'!F224</f>
        <v>21.9747159090909</v>
      </c>
      <c r="S220" s="118">
        <f>'2006'!G224</f>
        <v>27.584469696969698</v>
      </c>
      <c r="T220" s="118">
        <f>'2006'!H224</f>
        <v>24.172159090909101</v>
      </c>
      <c r="U220" s="118">
        <f>'2006'!I224</f>
        <v>28.231628787878801</v>
      </c>
      <c r="V220" s="95"/>
      <c r="W220" s="131"/>
      <c r="X220" s="142">
        <f>SUM(L220:W220)</f>
        <v>362.31410984848497</v>
      </c>
      <c r="Y220" s="164">
        <f>AVERAGE(L220:W220)</f>
        <v>36.231410984848502</v>
      </c>
      <c r="Z220" s="125"/>
      <c r="AA220" s="166">
        <f>'2006'!AC223+'2005'!AI325</f>
        <v>2000.45</v>
      </c>
      <c r="AB220" s="313">
        <f>AA220/10/D218</f>
        <v>0.37887310606060598</v>
      </c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</row>
    <row r="221" spans="1:48" ht="12.75" customHeight="1">
      <c r="A221" s="46"/>
      <c r="B221" s="47"/>
      <c r="C221" s="36" t="s">
        <v>1048</v>
      </c>
      <c r="D221" s="34"/>
      <c r="E221" s="35"/>
      <c r="F221" s="35"/>
      <c r="G221" s="35"/>
      <c r="H221" s="45"/>
      <c r="I221" s="35"/>
      <c r="J221" s="35"/>
      <c r="K221" s="35"/>
      <c r="L221" s="35"/>
      <c r="M221" s="35"/>
      <c r="N221" s="35"/>
      <c r="O221" s="35" t="s">
        <v>1049</v>
      </c>
      <c r="P221" s="35"/>
      <c r="Q221" s="35"/>
      <c r="R221" s="35"/>
      <c r="S221" s="35"/>
      <c r="T221" s="35"/>
      <c r="U221" s="35"/>
      <c r="V221" s="95"/>
      <c r="W221" s="131"/>
      <c r="X221" s="143"/>
      <c r="Y221" s="167">
        <f>Y220/D218</f>
        <v>6.8620096562213004E-2</v>
      </c>
      <c r="Z221" s="125"/>
      <c r="AA221" s="151"/>
      <c r="AB221" s="152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</row>
    <row r="222" spans="1:48" ht="12.75" customHeight="1">
      <c r="A222" s="46"/>
      <c r="B222" s="47"/>
      <c r="C222" s="36" t="s">
        <v>1050</v>
      </c>
      <c r="D222" s="34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148"/>
      <c r="R222" s="149"/>
      <c r="S222" s="95"/>
      <c r="T222" s="95"/>
      <c r="U222" s="95"/>
      <c r="V222" s="95"/>
      <c r="W222" s="131"/>
      <c r="X222" s="143"/>
      <c r="Y222" s="165"/>
      <c r="Z222" s="125"/>
      <c r="AA222" s="151"/>
      <c r="AB222" s="152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</row>
    <row r="223" spans="1:48" ht="12.75" customHeight="1">
      <c r="A223" s="46"/>
      <c r="B223" s="47"/>
      <c r="C223" s="36"/>
      <c r="D223" s="34"/>
      <c r="E223" s="197"/>
      <c r="F223" s="197"/>
      <c r="G223" s="197"/>
      <c r="H223" s="197"/>
      <c r="I223" s="197"/>
      <c r="J223" s="197"/>
      <c r="K223" s="197"/>
      <c r="L223" s="197"/>
      <c r="M223" s="41"/>
      <c r="N223" s="41"/>
      <c r="O223" s="41"/>
      <c r="P223" s="41"/>
      <c r="Q223" s="148"/>
      <c r="R223" s="149"/>
      <c r="S223" s="95"/>
      <c r="T223" s="95"/>
      <c r="U223" s="95"/>
      <c r="V223" s="95"/>
      <c r="W223" s="131"/>
      <c r="X223" s="143"/>
      <c r="Y223" s="165"/>
      <c r="Z223" s="125"/>
      <c r="AA223" s="151"/>
      <c r="AB223" s="152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</row>
    <row r="224" spans="1:48" ht="12.75" customHeight="1">
      <c r="A224" s="42" t="s">
        <v>621</v>
      </c>
      <c r="B224" s="43">
        <v>233</v>
      </c>
      <c r="C224" s="199" t="s">
        <v>1051</v>
      </c>
      <c r="D224" s="29">
        <v>803</v>
      </c>
      <c r="E224" s="288">
        <v>34998.959999999999</v>
      </c>
      <c r="F224" s="288">
        <v>31209.19</v>
      </c>
      <c r="G224" s="288">
        <v>45438.98</v>
      </c>
      <c r="H224" s="288">
        <v>42212.14</v>
      </c>
      <c r="I224" s="288">
        <v>42908.38</v>
      </c>
      <c r="J224" s="288">
        <v>42909.42</v>
      </c>
      <c r="K224" s="288">
        <v>44761.71</v>
      </c>
      <c r="L224" s="117">
        <v>44466.67</v>
      </c>
      <c r="M224" s="216">
        <v>39394.480000000003</v>
      </c>
      <c r="N224" s="216">
        <v>39732.51</v>
      </c>
      <c r="O224" s="216">
        <v>36902.47</v>
      </c>
      <c r="P224" s="216">
        <v>31991.91</v>
      </c>
      <c r="Q224" s="62">
        <v>29034.77</v>
      </c>
      <c r="R224" s="62">
        <v>34758.76</v>
      </c>
      <c r="S224" s="62">
        <v>42540.38</v>
      </c>
      <c r="T224" s="62">
        <v>34065.46</v>
      </c>
      <c r="U224" s="62">
        <v>42076.73</v>
      </c>
      <c r="V224" s="62">
        <v>42473.33</v>
      </c>
      <c r="W224" s="131"/>
      <c r="X224" s="142">
        <f>SUM(L224:W224)</f>
        <v>417437.47</v>
      </c>
      <c r="Y224" s="164">
        <f>AVERAGE(L224:W224)</f>
        <v>37948.860909090901</v>
      </c>
      <c r="Z224" s="125"/>
      <c r="AA224" s="151"/>
      <c r="AB224" s="152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</row>
    <row r="225" spans="1:48" ht="12.75" customHeight="1">
      <c r="A225" s="46"/>
      <c r="B225" s="47"/>
      <c r="C225" s="73" t="s">
        <v>1052</v>
      </c>
      <c r="D225" s="32" t="s">
        <v>656</v>
      </c>
      <c r="E225" s="60" t="s">
        <v>372</v>
      </c>
      <c r="F225" s="60" t="s">
        <v>372</v>
      </c>
      <c r="G225" s="60" t="s">
        <v>372</v>
      </c>
      <c r="H225" s="60" t="s">
        <v>372</v>
      </c>
      <c r="I225" s="60" t="s">
        <v>372</v>
      </c>
      <c r="J225" s="60" t="s">
        <v>372</v>
      </c>
      <c r="K225" s="60" t="s">
        <v>372</v>
      </c>
      <c r="L225" s="113" t="s">
        <v>372</v>
      </c>
      <c r="M225" s="127" t="s">
        <v>372</v>
      </c>
      <c r="N225" s="127" t="s">
        <v>372</v>
      </c>
      <c r="O225" s="127" t="s">
        <v>372</v>
      </c>
      <c r="P225" s="127" t="s">
        <v>372</v>
      </c>
      <c r="Q225" s="60" t="s">
        <v>372</v>
      </c>
      <c r="R225" s="60" t="s">
        <v>372</v>
      </c>
      <c r="S225" s="60" t="s">
        <v>372</v>
      </c>
      <c r="T225" s="60" t="s">
        <v>372</v>
      </c>
      <c r="U225" s="60" t="s">
        <v>372</v>
      </c>
      <c r="V225" s="60" t="s">
        <v>372</v>
      </c>
      <c r="W225" s="150" t="s">
        <v>372</v>
      </c>
      <c r="X225" s="143"/>
      <c r="Y225" s="165"/>
      <c r="Z225" s="125"/>
      <c r="AA225" s="151"/>
      <c r="AB225" s="152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</row>
    <row r="226" spans="1:48" ht="12.75" customHeight="1">
      <c r="A226" s="46"/>
      <c r="B226" s="47"/>
      <c r="C226" s="36" t="s">
        <v>1053</v>
      </c>
      <c r="D226" s="32"/>
      <c r="E226" s="224">
        <f t="shared" ref="E226:P226" si="22">E224/$D$224</f>
        <v>43.585255292652597</v>
      </c>
      <c r="F226" s="224">
        <f t="shared" si="22"/>
        <v>38.865740971357397</v>
      </c>
      <c r="G226" s="224">
        <f t="shared" si="22"/>
        <v>56.586525529265302</v>
      </c>
      <c r="H226" s="224">
        <f t="shared" si="22"/>
        <v>52.5680448318804</v>
      </c>
      <c r="I226" s="224">
        <f t="shared" si="22"/>
        <v>53.435093399750897</v>
      </c>
      <c r="J226" s="224">
        <f t="shared" si="22"/>
        <v>53.436388542963897</v>
      </c>
      <c r="K226" s="224">
        <f t="shared" si="22"/>
        <v>55.743100871731002</v>
      </c>
      <c r="L226" s="301">
        <f t="shared" si="22"/>
        <v>55.375678704856803</v>
      </c>
      <c r="M226" s="301">
        <f t="shared" si="22"/>
        <v>49.059128268991302</v>
      </c>
      <c r="N226" s="301">
        <f t="shared" si="22"/>
        <v>49.480087173100898</v>
      </c>
      <c r="O226" s="301">
        <f t="shared" si="22"/>
        <v>45.955753424657502</v>
      </c>
      <c r="P226" s="118">
        <f t="shared" si="22"/>
        <v>39.840485678704901</v>
      </c>
      <c r="Q226" s="118">
        <f>'2006'!E230</f>
        <v>36.1578704856787</v>
      </c>
      <c r="R226" s="118">
        <f>'2006'!F230</f>
        <v>43.286127023661301</v>
      </c>
      <c r="S226" s="118">
        <f>'2006'!G230</f>
        <v>52.976811955168102</v>
      </c>
      <c r="T226" s="118">
        <f>'2006'!H230</f>
        <v>42.422739726027402</v>
      </c>
      <c r="U226" s="118">
        <f>'2006'!I230</f>
        <v>52.399414694894098</v>
      </c>
      <c r="V226" s="118">
        <f>'2006'!J230</f>
        <v>52.8933125778331</v>
      </c>
      <c r="W226" s="131"/>
      <c r="X226" s="142">
        <f>SUM(L226:W226)</f>
        <v>519.84740971357405</v>
      </c>
      <c r="Y226" s="164">
        <f>AVERAGE(L226:W226)</f>
        <v>47.258855428506699</v>
      </c>
      <c r="Z226" s="125"/>
      <c r="AA226" s="151"/>
      <c r="AB226" s="152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</row>
    <row r="227" spans="1:48" ht="12.75" customHeight="1">
      <c r="A227" s="46"/>
      <c r="B227" s="47"/>
      <c r="C227" s="36" t="s">
        <v>1054</v>
      </c>
      <c r="D227" s="32"/>
      <c r="E227" s="144"/>
      <c r="F227" s="144"/>
      <c r="G227" s="144"/>
      <c r="H227" s="144"/>
      <c r="I227" s="144"/>
      <c r="J227" s="144"/>
      <c r="K227" s="144"/>
      <c r="L227" s="144"/>
      <c r="M227" s="240"/>
      <c r="N227" s="240"/>
      <c r="O227" s="240"/>
      <c r="P227" s="240"/>
      <c r="Q227" s="144"/>
      <c r="R227" s="144"/>
      <c r="S227" s="144"/>
      <c r="T227" s="144"/>
      <c r="U227" s="144"/>
      <c r="V227" s="144"/>
      <c r="W227" s="131"/>
      <c r="X227" s="143"/>
      <c r="Y227" s="167">
        <f>Y226/D224</f>
        <v>5.8852871019310998E-2</v>
      </c>
      <c r="Z227" s="125"/>
      <c r="AA227" s="151"/>
      <c r="AB227" s="152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</row>
    <row r="228" spans="1:48" ht="12.75" customHeight="1">
      <c r="A228" s="46"/>
      <c r="B228" s="47"/>
      <c r="C228" s="151" t="s">
        <v>1055</v>
      </c>
      <c r="D228" s="32"/>
      <c r="E228" s="62"/>
      <c r="F228" s="62" t="s">
        <v>656</v>
      </c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148"/>
      <c r="R228" s="149"/>
      <c r="S228" s="95"/>
      <c r="T228" s="95"/>
      <c r="U228" s="95"/>
      <c r="V228" s="95"/>
      <c r="W228" s="131"/>
      <c r="X228" s="143"/>
      <c r="Y228" s="165"/>
      <c r="Z228" s="125"/>
      <c r="AA228" s="151"/>
      <c r="AB228" s="152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</row>
    <row r="229" spans="1:48" ht="12.75" customHeight="1">
      <c r="A229" s="46"/>
      <c r="B229" s="47"/>
      <c r="C229" s="36" t="s">
        <v>1056</v>
      </c>
      <c r="D229" s="3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148"/>
      <c r="R229" s="149"/>
      <c r="S229" s="95"/>
      <c r="T229" s="95"/>
      <c r="U229" s="95"/>
      <c r="V229" s="95"/>
      <c r="W229" s="131"/>
      <c r="X229" s="143"/>
      <c r="Y229" s="165"/>
      <c r="Z229" s="125"/>
      <c r="AA229" s="151"/>
      <c r="AB229" s="152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</row>
    <row r="230" spans="1:48" ht="12.75" customHeight="1">
      <c r="A230" s="46"/>
      <c r="B230" s="47"/>
      <c r="C230" s="36" t="s">
        <v>1057</v>
      </c>
      <c r="D230" s="3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148"/>
      <c r="R230" s="149"/>
      <c r="S230" s="95"/>
      <c r="T230" s="95"/>
      <c r="U230" s="95"/>
      <c r="V230" s="95"/>
      <c r="W230" s="131"/>
      <c r="X230" s="143"/>
      <c r="Y230" s="165"/>
      <c r="Z230" s="125"/>
      <c r="AA230" s="151"/>
      <c r="AB230" s="152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</row>
    <row r="231" spans="1:48" ht="12.75" customHeight="1">
      <c r="A231" s="46"/>
      <c r="B231" s="47"/>
      <c r="C231" s="36" t="s">
        <v>678</v>
      </c>
      <c r="D231" s="3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148"/>
      <c r="R231" s="149"/>
      <c r="S231" s="95"/>
      <c r="T231" s="95"/>
      <c r="U231" s="95"/>
      <c r="V231" s="95"/>
      <c r="W231" s="131"/>
      <c r="X231" s="143"/>
      <c r="Y231" s="165"/>
      <c r="Z231" s="125"/>
      <c r="AA231" s="151"/>
      <c r="AB231" s="152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</row>
    <row r="232" spans="1:48" ht="12.75" customHeight="1">
      <c r="A232" s="46"/>
      <c r="B232" s="47"/>
      <c r="C232" s="36" t="s">
        <v>1058</v>
      </c>
      <c r="D232" s="3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148"/>
      <c r="R232" s="149"/>
      <c r="S232" s="95"/>
      <c r="T232" s="95"/>
      <c r="U232" s="95"/>
      <c r="V232" s="95"/>
      <c r="W232" s="131"/>
      <c r="X232" s="143"/>
      <c r="Y232" s="165"/>
      <c r="Z232" s="125"/>
      <c r="AA232" s="151"/>
      <c r="AB232" s="152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</row>
    <row r="233" spans="1:48" ht="12.75" customHeight="1">
      <c r="A233" s="46"/>
      <c r="B233" s="89"/>
      <c r="C233" s="3" t="s">
        <v>1059</v>
      </c>
      <c r="D233" s="3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148"/>
      <c r="R233" s="149"/>
      <c r="S233" s="95"/>
      <c r="T233" s="95"/>
      <c r="U233" s="95"/>
      <c r="V233" s="95"/>
      <c r="W233" s="131"/>
      <c r="X233" s="143"/>
      <c r="Y233" s="165"/>
      <c r="Z233" s="125"/>
      <c r="AA233" s="151"/>
      <c r="AB233" s="152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</row>
    <row r="234" spans="1:48" ht="53.25" customHeight="1">
      <c r="A234" s="52"/>
      <c r="B234" s="53"/>
      <c r="C234" s="54" t="s">
        <v>1840</v>
      </c>
      <c r="D234" s="66"/>
      <c r="E234" s="289"/>
      <c r="F234" s="289"/>
      <c r="G234" s="289"/>
      <c r="H234" s="289"/>
      <c r="I234" s="289"/>
      <c r="J234" s="289"/>
      <c r="K234" s="289"/>
      <c r="L234" s="289"/>
      <c r="M234" s="289"/>
      <c r="N234" s="289"/>
      <c r="O234" s="289"/>
      <c r="P234" s="302"/>
      <c r="Q234" s="148"/>
      <c r="R234" s="149"/>
      <c r="S234" s="95"/>
      <c r="T234" s="95"/>
      <c r="U234" s="95"/>
      <c r="V234" s="95"/>
      <c r="W234" s="131"/>
      <c r="X234" s="143"/>
      <c r="Y234" s="165"/>
      <c r="Z234" s="125"/>
      <c r="AA234" s="151"/>
      <c r="AB234" s="152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</row>
    <row r="235" spans="1:48" ht="12.75" customHeight="1">
      <c r="A235" s="46" t="s">
        <v>1061</v>
      </c>
      <c r="B235" s="47">
        <v>462</v>
      </c>
      <c r="C235" s="290" t="s">
        <v>1062</v>
      </c>
      <c r="D235" s="58">
        <v>5939</v>
      </c>
      <c r="E235" s="252">
        <v>191262.94</v>
      </c>
      <c r="F235" s="252">
        <v>209444.62</v>
      </c>
      <c r="G235" s="252">
        <v>220754.57</v>
      </c>
      <c r="H235" s="252">
        <v>187567.95</v>
      </c>
      <c r="I235" s="252">
        <v>197558.93</v>
      </c>
      <c r="J235" s="252">
        <v>213583.68</v>
      </c>
      <c r="K235" s="252">
        <v>211699.96</v>
      </c>
      <c r="L235" s="252">
        <v>199138.98</v>
      </c>
      <c r="M235" s="252">
        <v>202916.53</v>
      </c>
      <c r="N235" s="252">
        <v>243460.94</v>
      </c>
      <c r="O235" s="252">
        <v>232351.55</v>
      </c>
      <c r="P235" s="252">
        <v>262137.34</v>
      </c>
      <c r="Q235" s="252">
        <v>227219.66</v>
      </c>
      <c r="R235" s="252">
        <v>225663.3</v>
      </c>
      <c r="S235" s="252">
        <v>244640.01</v>
      </c>
      <c r="T235" s="252">
        <v>241356.25</v>
      </c>
      <c r="U235" s="252">
        <v>242539.06</v>
      </c>
      <c r="V235" s="252">
        <v>239052.87</v>
      </c>
      <c r="W235" s="274">
        <v>258804.57</v>
      </c>
      <c r="X235" s="142">
        <f>SUM(L235:W235)</f>
        <v>2819281.06</v>
      </c>
      <c r="Y235" s="164">
        <f>AVERAGE(L235:W235)</f>
        <v>234940.088333333</v>
      </c>
      <c r="Z235" s="125"/>
      <c r="AA235" s="151"/>
      <c r="AB235" s="152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</row>
    <row r="236" spans="1:48" ht="12.75" customHeight="1">
      <c r="A236" s="46" t="s">
        <v>1063</v>
      </c>
      <c r="B236" s="47"/>
      <c r="C236" s="33" t="s">
        <v>1064</v>
      </c>
      <c r="D236" s="32"/>
      <c r="E236" s="60" t="s">
        <v>372</v>
      </c>
      <c r="F236" s="60" t="s">
        <v>372</v>
      </c>
      <c r="G236" s="60" t="s">
        <v>372</v>
      </c>
      <c r="H236" s="60" t="s">
        <v>372</v>
      </c>
      <c r="I236" s="60" t="s">
        <v>372</v>
      </c>
      <c r="J236" s="60" t="s">
        <v>372</v>
      </c>
      <c r="K236" s="60" t="s">
        <v>372</v>
      </c>
      <c r="L236" s="60" t="s">
        <v>372</v>
      </c>
      <c r="M236" s="60" t="s">
        <v>372</v>
      </c>
      <c r="N236" s="60" t="s">
        <v>372</v>
      </c>
      <c r="O236" s="60" t="s">
        <v>372</v>
      </c>
      <c r="P236" s="60" t="s">
        <v>372</v>
      </c>
      <c r="Q236" s="60" t="s">
        <v>372</v>
      </c>
      <c r="R236" s="60" t="s">
        <v>372</v>
      </c>
      <c r="S236" s="60" t="s">
        <v>372</v>
      </c>
      <c r="T236" s="60" t="s">
        <v>372</v>
      </c>
      <c r="U236" s="60" t="s">
        <v>372</v>
      </c>
      <c r="V236" s="60" t="s">
        <v>372</v>
      </c>
      <c r="W236" s="113" t="s">
        <v>372</v>
      </c>
      <c r="X236" s="143"/>
      <c r="Y236" s="165"/>
      <c r="Z236" s="125"/>
      <c r="AA236" s="151"/>
      <c r="AB236" s="152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</row>
    <row r="237" spans="1:48" ht="12.75" customHeight="1">
      <c r="A237" s="46"/>
      <c r="B237" s="47"/>
      <c r="C237" s="36" t="s">
        <v>1065</v>
      </c>
      <c r="D237" s="32"/>
      <c r="E237" s="224">
        <f t="shared" ref="E237:P237" si="23">E235/$D$235</f>
        <v>32.204569792894397</v>
      </c>
      <c r="F237" s="224">
        <f t="shared" si="23"/>
        <v>35.265974069708697</v>
      </c>
      <c r="G237" s="224">
        <f t="shared" si="23"/>
        <v>37.170326654318899</v>
      </c>
      <c r="H237" s="224">
        <f t="shared" si="23"/>
        <v>31.582412864118499</v>
      </c>
      <c r="I237" s="224">
        <f t="shared" si="23"/>
        <v>33.264679238929098</v>
      </c>
      <c r="J237" s="224">
        <f t="shared" si="23"/>
        <v>35.962902845596901</v>
      </c>
      <c r="K237" s="224">
        <f t="shared" si="23"/>
        <v>35.645724869506701</v>
      </c>
      <c r="L237" s="224">
        <f t="shared" si="23"/>
        <v>33.530725711399199</v>
      </c>
      <c r="M237" s="224">
        <f t="shared" si="23"/>
        <v>34.166783970365401</v>
      </c>
      <c r="N237" s="224">
        <f t="shared" si="23"/>
        <v>40.993591513722798</v>
      </c>
      <c r="O237" s="224">
        <f t="shared" si="23"/>
        <v>39.123008924061303</v>
      </c>
      <c r="P237" s="224">
        <f t="shared" si="23"/>
        <v>44.138296009429197</v>
      </c>
      <c r="Q237" s="224">
        <f>'2006'!E241</f>
        <v>38.2589089072234</v>
      </c>
      <c r="R237" s="224">
        <f>'2006'!F241</f>
        <v>37.996851321771302</v>
      </c>
      <c r="S237" s="224">
        <f>'2006'!G241</f>
        <v>41.192121569287799</v>
      </c>
      <c r="T237" s="224">
        <f>'2006'!H241</f>
        <v>40.6392069371948</v>
      </c>
      <c r="U237" s="224">
        <f>'2006'!I241</f>
        <v>40.838366728405497</v>
      </c>
      <c r="V237" s="224">
        <f>'2006'!J241</f>
        <v>40.251367233541004</v>
      </c>
      <c r="W237" s="301">
        <f>'2006'!K241</f>
        <v>43.5771291463209</v>
      </c>
      <c r="X237" s="142">
        <f>SUM(L237:W237)</f>
        <v>474.70635797272303</v>
      </c>
      <c r="Y237" s="164">
        <f>AVERAGE(L237:W237)</f>
        <v>39.5588631643936</v>
      </c>
      <c r="Z237" s="125"/>
      <c r="AA237" s="166">
        <f>'2006'!AC240+'2005'!AI342</f>
        <v>0</v>
      </c>
      <c r="AB237" s="169">
        <f>AA237/12/D235</f>
        <v>0</v>
      </c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</row>
    <row r="238" spans="1:48" ht="12.75" customHeight="1">
      <c r="A238" s="46"/>
      <c r="B238" s="47"/>
      <c r="C238" s="36" t="s">
        <v>1066</v>
      </c>
      <c r="D238" s="3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114"/>
      <c r="X238" s="143"/>
      <c r="Y238" s="167">
        <f>Y237/D235</f>
        <v>6.6608626308121803E-3</v>
      </c>
      <c r="Z238" s="125"/>
      <c r="AA238" s="151"/>
      <c r="AB238" s="152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</row>
    <row r="239" spans="1:48" ht="12.75" customHeight="1">
      <c r="A239" s="46"/>
      <c r="B239" s="47"/>
      <c r="C239" s="151" t="s">
        <v>1067</v>
      </c>
      <c r="D239" s="3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114"/>
      <c r="X239" s="143"/>
      <c r="Y239" s="165"/>
      <c r="Z239" s="125"/>
      <c r="AA239" s="151"/>
      <c r="AB239" s="152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</row>
    <row r="240" spans="1:48" ht="12.75" customHeight="1">
      <c r="A240" s="46"/>
      <c r="B240" s="47"/>
      <c r="C240" s="151" t="s">
        <v>1068</v>
      </c>
      <c r="D240" s="3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148"/>
      <c r="R240" s="149"/>
      <c r="S240" s="95"/>
      <c r="T240" s="95"/>
      <c r="U240" s="95"/>
      <c r="V240" s="95"/>
      <c r="W240" s="131"/>
      <c r="X240" s="143"/>
      <c r="Y240" s="165"/>
      <c r="Z240" s="125"/>
      <c r="AA240" s="151"/>
      <c r="AB240" s="152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</row>
    <row r="241" spans="1:48" ht="12.75" customHeight="1">
      <c r="A241" s="46"/>
      <c r="B241" s="47"/>
      <c r="C241" s="151" t="s">
        <v>1069</v>
      </c>
      <c r="D241" s="3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148"/>
      <c r="R241" s="149"/>
      <c r="S241" s="95"/>
      <c r="T241" s="95"/>
      <c r="U241" s="95"/>
      <c r="V241" s="95"/>
      <c r="W241" s="131"/>
      <c r="X241" s="143"/>
      <c r="Y241" s="165"/>
      <c r="Z241" s="125"/>
      <c r="AA241" s="151"/>
      <c r="AB241" s="152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</row>
    <row r="242" spans="1:48" ht="12.75" customHeight="1">
      <c r="A242" s="46"/>
      <c r="B242" s="47"/>
      <c r="C242" s="151" t="s">
        <v>1070</v>
      </c>
      <c r="D242" s="3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148"/>
      <c r="R242" s="149"/>
      <c r="S242" s="95"/>
      <c r="T242" s="95"/>
      <c r="U242" s="95"/>
      <c r="V242" s="95"/>
      <c r="W242" s="131"/>
      <c r="X242" s="143"/>
      <c r="Y242" s="165"/>
      <c r="Z242" s="125"/>
      <c r="AA242" s="151"/>
      <c r="AB242" s="152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</row>
    <row r="243" spans="1:48" ht="12.75" customHeight="1">
      <c r="A243" s="46"/>
      <c r="B243" s="47"/>
      <c r="C243" s="151" t="s">
        <v>1071</v>
      </c>
      <c r="D243" s="3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148"/>
      <c r="R243" s="149"/>
      <c r="S243" s="95"/>
      <c r="T243" s="95"/>
      <c r="U243" s="95"/>
      <c r="V243" s="95"/>
      <c r="W243" s="131"/>
      <c r="X243" s="143"/>
      <c r="Y243" s="165"/>
      <c r="Z243" s="125"/>
      <c r="AA243" s="151"/>
      <c r="AB243" s="152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</row>
    <row r="244" spans="1:48" ht="12.75" customHeight="1">
      <c r="A244" s="46"/>
      <c r="B244" s="47"/>
      <c r="C244" s="151" t="s">
        <v>1072</v>
      </c>
      <c r="D244" s="32"/>
      <c r="E244" s="252"/>
      <c r="F244" s="252"/>
      <c r="G244" s="252"/>
      <c r="H244" s="252"/>
      <c r="I244" s="252"/>
      <c r="J244" s="252"/>
      <c r="K244" s="252"/>
      <c r="L244" s="252"/>
      <c r="M244" s="252"/>
      <c r="N244" s="252"/>
      <c r="O244" s="252"/>
      <c r="P244" s="274"/>
      <c r="Q244" s="148"/>
      <c r="R244" s="149"/>
      <c r="S244" s="95"/>
      <c r="T244" s="95"/>
      <c r="U244" s="95"/>
      <c r="V244" s="95"/>
      <c r="W244" s="131"/>
      <c r="X244" s="143"/>
      <c r="Y244" s="165"/>
      <c r="Z244" s="125"/>
      <c r="AA244" s="151"/>
      <c r="AB244" s="152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</row>
    <row r="245" spans="1:48" ht="12.75" customHeight="1">
      <c r="A245" s="46"/>
      <c r="B245" s="47"/>
      <c r="C245" s="151"/>
      <c r="D245" s="32"/>
      <c r="E245" s="68"/>
      <c r="F245" s="68"/>
      <c r="G245" s="254"/>
      <c r="H245" s="254"/>
      <c r="I245" s="254"/>
      <c r="J245" s="254"/>
      <c r="K245" s="254"/>
      <c r="L245" s="254"/>
      <c r="M245" s="254"/>
      <c r="N245" s="254"/>
      <c r="O245" s="254"/>
      <c r="P245" s="284"/>
      <c r="Q245" s="148"/>
      <c r="R245" s="149"/>
      <c r="S245" s="95"/>
      <c r="T245" s="95"/>
      <c r="U245" s="95"/>
      <c r="V245" s="95"/>
      <c r="W245" s="131"/>
      <c r="X245" s="143"/>
      <c r="Y245" s="165"/>
      <c r="Z245" s="125"/>
      <c r="AA245" s="151"/>
      <c r="AB245" s="152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</row>
    <row r="246" spans="1:48" ht="12.75" customHeight="1">
      <c r="A246" s="42" t="s">
        <v>377</v>
      </c>
      <c r="B246" s="43">
        <v>915</v>
      </c>
      <c r="C246" s="291" t="s">
        <v>1073</v>
      </c>
      <c r="D246" s="223">
        <v>1053</v>
      </c>
      <c r="E246" s="216">
        <v>59284.58</v>
      </c>
      <c r="F246" s="216">
        <v>89227.04</v>
      </c>
      <c r="G246" s="292">
        <v>69196.98</v>
      </c>
      <c r="H246" s="293">
        <v>75725.27</v>
      </c>
      <c r="I246" s="293">
        <v>52691.43</v>
      </c>
      <c r="J246" s="293">
        <v>46174.64</v>
      </c>
      <c r="K246" s="293">
        <v>46153.02</v>
      </c>
      <c r="L246" s="293">
        <v>109516.26</v>
      </c>
      <c r="M246" s="293">
        <v>50649.38</v>
      </c>
      <c r="N246" s="293">
        <v>78722.42</v>
      </c>
      <c r="O246" s="293">
        <v>61488.04</v>
      </c>
      <c r="P246" s="303">
        <v>102893.44</v>
      </c>
      <c r="Q246" s="277">
        <v>39313.42</v>
      </c>
      <c r="R246" s="277">
        <v>43524.25</v>
      </c>
      <c r="S246" s="62">
        <v>50429.26</v>
      </c>
      <c r="T246" s="62">
        <v>61425.97</v>
      </c>
      <c r="U246" s="62">
        <v>55614.55</v>
      </c>
      <c r="V246" s="62">
        <v>26502.74</v>
      </c>
      <c r="W246" s="114">
        <v>28654.11</v>
      </c>
      <c r="X246" s="142">
        <f>SUM(L246:W246)</f>
        <v>708733.84</v>
      </c>
      <c r="Y246" s="164">
        <f>AVERAGE(L246:W246)</f>
        <v>59061.153333333299</v>
      </c>
      <c r="Z246" s="221">
        <f>'Renew 07.workl'!O11-combine!Y246</f>
        <v>0</v>
      </c>
      <c r="AA246" s="151"/>
      <c r="AB246" s="152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</row>
    <row r="247" spans="1:48" ht="12.75" customHeight="1">
      <c r="A247" s="46"/>
      <c r="B247" s="47"/>
      <c r="C247" s="151" t="s">
        <v>1074</v>
      </c>
      <c r="D247" s="32"/>
      <c r="E247" s="127" t="s">
        <v>372</v>
      </c>
      <c r="F247" s="277">
        <v>1230.24</v>
      </c>
      <c r="G247" s="75" t="s">
        <v>372</v>
      </c>
      <c r="H247" s="60" t="s">
        <v>372</v>
      </c>
      <c r="I247" s="60" t="s">
        <v>372</v>
      </c>
      <c r="J247" s="60" t="s">
        <v>372</v>
      </c>
      <c r="K247" s="60" t="s">
        <v>372</v>
      </c>
      <c r="L247" s="62">
        <v>3664.95</v>
      </c>
      <c r="M247" s="60" t="s">
        <v>372</v>
      </c>
      <c r="N247" s="60" t="s">
        <v>372</v>
      </c>
      <c r="O247" s="60" t="s">
        <v>372</v>
      </c>
      <c r="P247" s="62">
        <v>2870.21</v>
      </c>
      <c r="Q247" s="127" t="s">
        <v>372</v>
      </c>
      <c r="R247" s="127" t="s">
        <v>372</v>
      </c>
      <c r="S247" s="60" t="s">
        <v>372</v>
      </c>
      <c r="T247" s="60" t="s">
        <v>372</v>
      </c>
      <c r="U247" s="60" t="s">
        <v>372</v>
      </c>
      <c r="V247" s="60" t="s">
        <v>372</v>
      </c>
      <c r="W247" s="113" t="s">
        <v>372</v>
      </c>
      <c r="X247" s="143"/>
      <c r="Y247" s="165"/>
      <c r="Z247" s="125"/>
      <c r="AA247" s="151"/>
      <c r="AB247" s="152"/>
      <c r="AC247" s="112"/>
      <c r="AD247" s="125"/>
      <c r="AE247" s="125"/>
      <c r="AF247" s="125"/>
      <c r="AG247" s="112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</row>
    <row r="248" spans="1:48" ht="12.75" customHeight="1">
      <c r="A248" s="46"/>
      <c r="B248" s="47"/>
      <c r="C248" s="151" t="s">
        <v>720</v>
      </c>
      <c r="D248" s="32"/>
      <c r="E248" s="224">
        <f t="shared" ref="E248:P248" si="24">E246/$D$246</f>
        <v>56.300645773979099</v>
      </c>
      <c r="F248" s="224">
        <f t="shared" si="24"/>
        <v>84.736030389363705</v>
      </c>
      <c r="G248" s="224">
        <f t="shared" si="24"/>
        <v>65.714131054131002</v>
      </c>
      <c r="H248" s="224">
        <f t="shared" si="24"/>
        <v>71.913836657169995</v>
      </c>
      <c r="I248" s="224">
        <f t="shared" si="24"/>
        <v>50.039344729344698</v>
      </c>
      <c r="J248" s="224">
        <f t="shared" si="24"/>
        <v>43.850560303893602</v>
      </c>
      <c r="K248" s="224">
        <f t="shared" si="24"/>
        <v>43.830028490028504</v>
      </c>
      <c r="L248" s="224">
        <f t="shared" si="24"/>
        <v>104.004045584046</v>
      </c>
      <c r="M248" s="224">
        <f t="shared" si="24"/>
        <v>48.100075973409297</v>
      </c>
      <c r="N248" s="224">
        <f t="shared" si="24"/>
        <v>74.760132953466297</v>
      </c>
      <c r="O248" s="224">
        <f t="shared" si="24"/>
        <v>58.393200379866997</v>
      </c>
      <c r="P248" s="224">
        <f t="shared" si="24"/>
        <v>97.714567901234602</v>
      </c>
      <c r="Q248" s="118">
        <f>'2006'!E252</f>
        <v>37.3346818613485</v>
      </c>
      <c r="R248" s="118">
        <f>'2006'!F252</f>
        <v>41.333570750237399</v>
      </c>
      <c r="S248" s="118">
        <f>'2006'!G252</f>
        <v>47.891035137701799</v>
      </c>
      <c r="T248" s="118">
        <f>'2006'!H252</f>
        <v>58.334254510921198</v>
      </c>
      <c r="U248" s="118">
        <f>'2006'!I252</f>
        <v>52.815337132003798</v>
      </c>
      <c r="V248" s="118">
        <f>'2006'!J252</f>
        <v>25.1687939221273</v>
      </c>
      <c r="W248" s="118">
        <f>'2006'!K252</f>
        <v>27.211880341880299</v>
      </c>
      <c r="X248" s="142">
        <f>SUM(L248:W248)</f>
        <v>673.06157644824304</v>
      </c>
      <c r="Y248" s="164">
        <f>AVERAGE(L248:W248)</f>
        <v>56.088464704020303</v>
      </c>
      <c r="Z248" s="125"/>
      <c r="AA248" s="166">
        <f>'2006'!AC251+'2005'!AI353</f>
        <v>6535.16</v>
      </c>
      <c r="AB248" s="169">
        <f>AA248/12/D246</f>
        <v>0.517185818296929</v>
      </c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</row>
    <row r="249" spans="1:48" ht="12.75" customHeight="1">
      <c r="A249" s="46"/>
      <c r="B249" s="47"/>
      <c r="C249" s="151" t="s">
        <v>1075</v>
      </c>
      <c r="D249" s="32"/>
      <c r="E249" s="252"/>
      <c r="F249" s="294" t="s">
        <v>1076</v>
      </c>
      <c r="G249" s="62"/>
      <c r="H249" s="62"/>
      <c r="I249" s="62"/>
      <c r="J249" s="62"/>
      <c r="K249" s="62"/>
      <c r="L249" s="60" t="s">
        <v>1077</v>
      </c>
      <c r="M249" s="62"/>
      <c r="N249" s="62"/>
      <c r="O249" s="62"/>
      <c r="P249" s="60" t="s">
        <v>1078</v>
      </c>
      <c r="Q249" s="62"/>
      <c r="R249" s="60"/>
      <c r="S249" s="62"/>
      <c r="T249" s="62"/>
      <c r="U249" s="62"/>
      <c r="V249" s="62"/>
      <c r="W249" s="114"/>
      <c r="X249" s="143"/>
      <c r="Y249" s="167">
        <f>Y248/D246</f>
        <v>5.3265398579316503E-2</v>
      </c>
      <c r="Z249" s="125"/>
      <c r="AA249" s="151"/>
      <c r="AB249" s="152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</row>
    <row r="250" spans="1:48" ht="12.75" customHeight="1">
      <c r="A250" s="46"/>
      <c r="B250" s="47"/>
      <c r="C250" s="151" t="s">
        <v>1079</v>
      </c>
      <c r="D250" s="3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148"/>
      <c r="R250" s="149"/>
      <c r="S250" s="95"/>
      <c r="T250" s="95"/>
      <c r="U250" s="95"/>
      <c r="V250" s="95"/>
      <c r="W250" s="131"/>
      <c r="X250" s="143"/>
      <c r="Y250" s="165"/>
      <c r="Z250" s="125"/>
      <c r="AA250" s="151"/>
      <c r="AB250" s="152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</row>
    <row r="251" spans="1:48" ht="12.75" customHeight="1">
      <c r="A251" s="52"/>
      <c r="B251" s="53"/>
      <c r="C251" s="295"/>
      <c r="D251" s="296"/>
      <c r="E251" s="68"/>
      <c r="F251" s="68"/>
      <c r="G251" s="68"/>
      <c r="H251" s="68"/>
      <c r="I251" s="68"/>
      <c r="J251" s="68"/>
      <c r="K251" s="68"/>
      <c r="L251" s="68"/>
      <c r="M251" s="289"/>
      <c r="N251" s="289"/>
      <c r="O251" s="289"/>
      <c r="P251" s="302"/>
      <c r="Q251" s="148"/>
      <c r="R251" s="149"/>
      <c r="S251" s="95"/>
      <c r="T251" s="95"/>
      <c r="U251" s="95"/>
      <c r="V251" s="95"/>
      <c r="W251" s="131"/>
      <c r="X251" s="143"/>
      <c r="Y251" s="165"/>
      <c r="Z251" s="125"/>
      <c r="AA251" s="151"/>
      <c r="AB251" s="152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</row>
    <row r="252" spans="1:48" ht="12.75" customHeight="1">
      <c r="A252" s="46" t="s">
        <v>1080</v>
      </c>
      <c r="B252" s="47">
        <v>943</v>
      </c>
      <c r="C252" s="297" t="s">
        <v>410</v>
      </c>
      <c r="D252" s="298">
        <v>883</v>
      </c>
      <c r="E252" s="216">
        <v>27173</v>
      </c>
      <c r="F252" s="216">
        <v>19352</v>
      </c>
      <c r="G252" s="216">
        <v>43340</v>
      </c>
      <c r="H252" s="216">
        <v>43156</v>
      </c>
      <c r="I252" s="216">
        <v>38144</v>
      </c>
      <c r="J252" s="216">
        <v>50529</v>
      </c>
      <c r="K252" s="216">
        <v>81486</v>
      </c>
      <c r="L252" s="254">
        <v>39835</v>
      </c>
      <c r="M252" s="254">
        <v>33534</v>
      </c>
      <c r="N252" s="254">
        <v>35430</v>
      </c>
      <c r="O252" s="254">
        <v>27425</v>
      </c>
      <c r="P252" s="284">
        <v>36950</v>
      </c>
      <c r="Q252" s="277">
        <v>26646</v>
      </c>
      <c r="R252" s="277">
        <v>21268</v>
      </c>
      <c r="S252" s="277">
        <v>30661</v>
      </c>
      <c r="T252" s="277">
        <v>33430</v>
      </c>
      <c r="U252" s="277">
        <v>23717</v>
      </c>
      <c r="V252" s="277">
        <v>28458</v>
      </c>
      <c r="W252" s="312">
        <v>31403</v>
      </c>
      <c r="X252" s="142">
        <f>SUM(L252:W252)</f>
        <v>368757</v>
      </c>
      <c r="Y252" s="164">
        <f>AVERAGE(L252:W252)</f>
        <v>30729.75</v>
      </c>
      <c r="Z252" s="168">
        <f>Y252-'Renew 07.workl'!O23</f>
        <v>0</v>
      </c>
      <c r="AA252" s="151"/>
      <c r="AB252" s="152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</row>
    <row r="253" spans="1:48" ht="12.75" customHeight="1">
      <c r="A253" s="46"/>
      <c r="B253" s="47"/>
      <c r="C253" s="151" t="s">
        <v>1081</v>
      </c>
      <c r="D253" s="299"/>
      <c r="E253" s="127" t="s">
        <v>372</v>
      </c>
      <c r="F253" s="127" t="s">
        <v>372</v>
      </c>
      <c r="G253" s="127" t="s">
        <v>372</v>
      </c>
      <c r="H253" s="127" t="s">
        <v>372</v>
      </c>
      <c r="I253" s="127" t="s">
        <v>372</v>
      </c>
      <c r="J253" s="127" t="s">
        <v>372</v>
      </c>
      <c r="K253" s="127" t="s">
        <v>372</v>
      </c>
      <c r="L253" s="60" t="s">
        <v>372</v>
      </c>
      <c r="M253" s="60" t="s">
        <v>372</v>
      </c>
      <c r="N253" s="60" t="s">
        <v>372</v>
      </c>
      <c r="O253" s="60" t="s">
        <v>372</v>
      </c>
      <c r="P253" s="60" t="s">
        <v>372</v>
      </c>
      <c r="Q253" s="127" t="s">
        <v>372</v>
      </c>
      <c r="R253" s="127" t="s">
        <v>372</v>
      </c>
      <c r="S253" s="127" t="s">
        <v>372</v>
      </c>
      <c r="T253" s="127" t="s">
        <v>372</v>
      </c>
      <c r="U253" s="127" t="s">
        <v>372</v>
      </c>
      <c r="V253" s="127" t="s">
        <v>372</v>
      </c>
      <c r="W253" s="128" t="s">
        <v>372</v>
      </c>
      <c r="X253" s="143"/>
      <c r="Y253" s="165"/>
      <c r="Z253" s="125"/>
      <c r="AA253" s="151"/>
      <c r="AB253" s="152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</row>
    <row r="254" spans="1:48" ht="12.75" customHeight="1">
      <c r="A254" s="46"/>
      <c r="B254" s="47"/>
      <c r="C254" s="151" t="s">
        <v>1082</v>
      </c>
      <c r="D254" s="299"/>
      <c r="E254" s="118">
        <f t="shared" ref="E254:P254" si="25">E252/$D$252</f>
        <v>30.773499433748601</v>
      </c>
      <c r="F254" s="118">
        <f t="shared" si="25"/>
        <v>21.916194790487001</v>
      </c>
      <c r="G254" s="118">
        <f t="shared" si="25"/>
        <v>49.082672706681798</v>
      </c>
      <c r="H254" s="118">
        <f t="shared" si="25"/>
        <v>48.874292185730503</v>
      </c>
      <c r="I254" s="118">
        <f t="shared" si="25"/>
        <v>43.198187995470001</v>
      </c>
      <c r="J254" s="118">
        <f t="shared" si="25"/>
        <v>57.224235560588902</v>
      </c>
      <c r="K254" s="118">
        <f t="shared" si="25"/>
        <v>92.283125707814307</v>
      </c>
      <c r="L254" s="118">
        <f t="shared" si="25"/>
        <v>45.113250283125701</v>
      </c>
      <c r="M254" s="118">
        <f t="shared" si="25"/>
        <v>37.977349943374897</v>
      </c>
      <c r="N254" s="118">
        <f t="shared" si="25"/>
        <v>40.124575311438299</v>
      </c>
      <c r="O254" s="118">
        <f t="shared" si="25"/>
        <v>31.058890147225402</v>
      </c>
      <c r="P254" s="118">
        <f t="shared" si="25"/>
        <v>41.845979614949002</v>
      </c>
      <c r="Q254" s="118">
        <f>'2006'!E258</f>
        <v>30.176670441676102</v>
      </c>
      <c r="R254" s="118">
        <f>'2006'!F258</f>
        <v>24.0860702151755</v>
      </c>
      <c r="S254" s="118">
        <f>'2006'!G258</f>
        <v>34.723669309173303</v>
      </c>
      <c r="T254" s="118">
        <f>'2006'!H258</f>
        <v>37.859569648924101</v>
      </c>
      <c r="U254" s="118">
        <f>'2006'!I258</f>
        <v>26.859569648924101</v>
      </c>
      <c r="V254" s="118">
        <f>'2006'!J258</f>
        <v>32.228765571913897</v>
      </c>
      <c r="W254" s="110">
        <f>'2006'!K258</f>
        <v>35.563986409965999</v>
      </c>
      <c r="X254" s="142">
        <f>SUM(L254:W254)</f>
        <v>417.61834654586602</v>
      </c>
      <c r="Y254" s="164">
        <f>AVERAGE(L254:W254)</f>
        <v>34.801528878822197</v>
      </c>
      <c r="Z254" s="125"/>
      <c r="AA254" s="166">
        <f>'2006'!AC257+'2005'!AI359</f>
        <v>0</v>
      </c>
      <c r="AB254" s="169">
        <f>AA254/12/D252</f>
        <v>0</v>
      </c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</row>
    <row r="255" spans="1:48" ht="12.75" customHeight="1">
      <c r="A255" s="46"/>
      <c r="B255" s="47"/>
      <c r="C255" s="151" t="s">
        <v>1083</v>
      </c>
      <c r="D255" s="299"/>
      <c r="E255" s="62"/>
      <c r="F255" s="62"/>
      <c r="G255" s="62"/>
      <c r="H255" s="252"/>
      <c r="I255" s="252"/>
      <c r="J255" s="25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114"/>
      <c r="X255" s="143"/>
      <c r="Y255" s="167">
        <f>Y254/D252</f>
        <v>3.9412829987341101E-2</v>
      </c>
      <c r="Z255" s="125"/>
      <c r="AA255" s="151"/>
      <c r="AB255" s="152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</row>
    <row r="256" spans="1:48" ht="12.75" customHeight="1">
      <c r="A256" s="46"/>
      <c r="B256" s="47"/>
      <c r="C256" s="151" t="s">
        <v>1084</v>
      </c>
      <c r="D256" s="299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148"/>
      <c r="R256" s="149"/>
      <c r="S256" s="95"/>
      <c r="T256" s="95"/>
      <c r="U256" s="95"/>
      <c r="V256" s="95"/>
      <c r="W256" s="131"/>
      <c r="X256" s="143"/>
      <c r="Y256" s="165"/>
      <c r="Z256" s="125"/>
      <c r="AA256" s="151"/>
      <c r="AB256" s="152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</row>
    <row r="257" spans="1:48" ht="27.75" customHeight="1">
      <c r="A257" s="46"/>
      <c r="B257" s="47"/>
      <c r="C257" s="314" t="s">
        <v>1085</v>
      </c>
      <c r="D257" s="299"/>
      <c r="E257" s="289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84"/>
      <c r="Q257" s="148"/>
      <c r="R257" s="149"/>
      <c r="S257" s="95"/>
      <c r="T257" s="95"/>
      <c r="U257" s="95"/>
      <c r="V257" s="95"/>
      <c r="W257" s="131"/>
      <c r="X257" s="143"/>
      <c r="Y257" s="165"/>
      <c r="Z257" s="125"/>
      <c r="AA257" s="151"/>
      <c r="AB257" s="152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</row>
    <row r="258" spans="1:48" ht="12.75" customHeight="1">
      <c r="A258" s="42" t="s">
        <v>566</v>
      </c>
      <c r="B258" s="43">
        <v>546</v>
      </c>
      <c r="C258" s="196" t="s">
        <v>1111</v>
      </c>
      <c r="D258" s="226">
        <v>77586.91</v>
      </c>
      <c r="E258" s="174">
        <v>646821.31000000006</v>
      </c>
      <c r="F258" s="174">
        <v>466484.88</v>
      </c>
      <c r="G258" s="174">
        <v>670271.77</v>
      </c>
      <c r="H258" s="174">
        <v>557668.87</v>
      </c>
      <c r="I258" s="174">
        <v>817431.81</v>
      </c>
      <c r="J258" s="174">
        <v>810631.34</v>
      </c>
      <c r="K258" s="174">
        <v>686223.43</v>
      </c>
      <c r="L258" s="174">
        <v>381782.08</v>
      </c>
      <c r="M258" s="174">
        <v>549412.98</v>
      </c>
      <c r="N258" s="174">
        <v>860499.23</v>
      </c>
      <c r="O258" s="174">
        <v>845680.9</v>
      </c>
      <c r="P258" s="174">
        <v>950692.12</v>
      </c>
      <c r="Q258" s="174">
        <v>753146.9</v>
      </c>
      <c r="R258" s="174">
        <v>565697.62</v>
      </c>
      <c r="S258" s="174">
        <v>620620.56999999995</v>
      </c>
      <c r="T258" s="174">
        <v>478519.46</v>
      </c>
      <c r="U258" s="174">
        <v>751176.52</v>
      </c>
      <c r="V258" s="174">
        <v>773434.95</v>
      </c>
      <c r="W258" s="175"/>
      <c r="X258" s="142">
        <f>SUM(L258:W258)</f>
        <v>7530663.3300000001</v>
      </c>
      <c r="Y258" s="164">
        <f>AVERAGE(L258:W258)</f>
        <v>684605.75727272697</v>
      </c>
      <c r="Z258" s="125"/>
      <c r="AA258" s="151"/>
      <c r="AB258" s="152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</row>
    <row r="259" spans="1:48" ht="12.75" customHeight="1">
      <c r="A259" s="46"/>
      <c r="B259" s="47"/>
      <c r="C259" s="227" t="s">
        <v>1112</v>
      </c>
      <c r="D259" s="34"/>
      <c r="E259" s="180" t="s">
        <v>372</v>
      </c>
      <c r="F259" s="180" t="s">
        <v>372</v>
      </c>
      <c r="G259" s="180" t="s">
        <v>372</v>
      </c>
      <c r="H259" s="180" t="s">
        <v>372</v>
      </c>
      <c r="I259" s="180" t="s">
        <v>372</v>
      </c>
      <c r="J259" s="180" t="s">
        <v>372</v>
      </c>
      <c r="K259" s="35" t="s">
        <v>372</v>
      </c>
      <c r="L259" s="35" t="s">
        <v>372</v>
      </c>
      <c r="M259" s="35" t="s">
        <v>372</v>
      </c>
      <c r="N259" s="35" t="s">
        <v>372</v>
      </c>
      <c r="O259" s="35" t="s">
        <v>372</v>
      </c>
      <c r="P259" s="35" t="s">
        <v>372</v>
      </c>
      <c r="Q259" s="180" t="s">
        <v>372</v>
      </c>
      <c r="R259" s="180" t="s">
        <v>372</v>
      </c>
      <c r="S259" s="180" t="s">
        <v>372</v>
      </c>
      <c r="T259" s="180" t="s">
        <v>372</v>
      </c>
      <c r="U259" s="180" t="s">
        <v>372</v>
      </c>
      <c r="V259" s="180" t="s">
        <v>372</v>
      </c>
      <c r="W259" s="104"/>
      <c r="X259" s="143"/>
      <c r="Y259" s="165"/>
      <c r="Z259" s="125"/>
      <c r="AA259" s="151"/>
      <c r="AB259" s="152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</row>
    <row r="260" spans="1:48" ht="12.75" customHeight="1">
      <c r="A260" s="46"/>
      <c r="B260" s="47"/>
      <c r="C260" s="241" t="s">
        <v>1113</v>
      </c>
      <c r="D260" s="34"/>
      <c r="E260" s="256">
        <f t="shared" ref="E260:P260" si="26">E258/$D$258</f>
        <v>8.3367324462335208</v>
      </c>
      <c r="F260" s="256">
        <f t="shared" si="26"/>
        <v>6.0124173008049899</v>
      </c>
      <c r="G260" s="256">
        <f t="shared" si="26"/>
        <v>8.6389800805316295</v>
      </c>
      <c r="H260" s="256">
        <f t="shared" si="26"/>
        <v>7.1876669659869199</v>
      </c>
      <c r="I260" s="256">
        <f t="shared" si="26"/>
        <v>10.5356922965485</v>
      </c>
      <c r="J260" s="256">
        <f t="shared" si="26"/>
        <v>10.4480425886274</v>
      </c>
      <c r="K260" s="256">
        <f t="shared" si="26"/>
        <v>8.8445773906964504</v>
      </c>
      <c r="L260" s="256">
        <f t="shared" si="26"/>
        <v>4.9207022163919101</v>
      </c>
      <c r="M260" s="256">
        <f t="shared" si="26"/>
        <v>7.0812586813935496</v>
      </c>
      <c r="N260" s="256">
        <f t="shared" si="26"/>
        <v>11.090778457345399</v>
      </c>
      <c r="O260" s="256">
        <f t="shared" si="26"/>
        <v>10.899788379251101</v>
      </c>
      <c r="P260" s="256">
        <f t="shared" si="26"/>
        <v>12.253254060511001</v>
      </c>
      <c r="Q260" s="256">
        <f>'2006'!E292</f>
        <v>9.7071387428626803</v>
      </c>
      <c r="R260" s="256">
        <f>'2006'!F292</f>
        <v>7.2911476948882203</v>
      </c>
      <c r="S260" s="256">
        <f>'2006'!G292</f>
        <v>7.9990370798373096</v>
      </c>
      <c r="T260" s="256">
        <f>'2006'!H292</f>
        <v>6.16752825959946</v>
      </c>
      <c r="U260" s="256">
        <f>'2006'!I292</f>
        <v>9.6817429641159798</v>
      </c>
      <c r="V260" s="256">
        <f>'2006'!J292</f>
        <v>9.9686267954220593</v>
      </c>
      <c r="W260" s="275"/>
      <c r="X260" s="142">
        <f>SUM(L260:W260)</f>
        <v>97.061003331618707</v>
      </c>
      <c r="Y260" s="164">
        <f>AVERAGE(L260:W260)</f>
        <v>8.8237275756016995</v>
      </c>
      <c r="Z260" s="125"/>
      <c r="AA260" s="151"/>
      <c r="AB260" s="152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</row>
    <row r="261" spans="1:48" ht="12.75" customHeight="1">
      <c r="A261" s="46"/>
      <c r="B261" s="47"/>
      <c r="C261" s="241" t="s">
        <v>1114</v>
      </c>
      <c r="D261" s="34"/>
      <c r="E261" s="144"/>
      <c r="F261" s="245"/>
      <c r="G261" s="245"/>
      <c r="H261" s="245"/>
      <c r="I261" s="245"/>
      <c r="J261" s="245"/>
      <c r="K261" s="245"/>
      <c r="L261" s="245"/>
      <c r="M261" s="245"/>
      <c r="N261" s="245"/>
      <c r="O261" s="245"/>
      <c r="P261" s="245"/>
      <c r="Q261" s="144"/>
      <c r="R261" s="245"/>
      <c r="S261" s="245"/>
      <c r="T261" s="245"/>
      <c r="U261" s="245"/>
      <c r="V261" s="245"/>
      <c r="W261" s="270"/>
      <c r="X261" s="143"/>
      <c r="Y261" s="167"/>
      <c r="Z261" s="125"/>
      <c r="AA261" s="151"/>
      <c r="AB261" s="152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</row>
    <row r="262" spans="1:48" ht="12.75" customHeight="1">
      <c r="A262" s="46"/>
      <c r="B262" s="47"/>
      <c r="C262" s="241"/>
      <c r="D262" s="34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106"/>
      <c r="X262" s="143"/>
      <c r="Y262" s="165"/>
      <c r="Z262" s="125"/>
      <c r="AA262" s="151"/>
      <c r="AB262" s="152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</row>
    <row r="263" spans="1:48" ht="12.75" customHeight="1">
      <c r="A263" s="46"/>
      <c r="B263" s="47"/>
      <c r="C263" s="241" t="s">
        <v>1115</v>
      </c>
      <c r="D263" s="34"/>
      <c r="E263" s="38">
        <v>2969594.83</v>
      </c>
      <c r="F263" s="38">
        <v>2318466.87</v>
      </c>
      <c r="G263" s="38">
        <v>3017957.96</v>
      </c>
      <c r="H263" s="38">
        <v>2710533.81</v>
      </c>
      <c r="I263" s="38">
        <v>2919664.61</v>
      </c>
      <c r="J263" s="38">
        <v>3244061.9</v>
      </c>
      <c r="K263" s="38">
        <v>2533090.61</v>
      </c>
      <c r="L263" s="38">
        <v>2445173.04</v>
      </c>
      <c r="M263" s="38">
        <v>2118892.16</v>
      </c>
      <c r="N263" s="38">
        <v>2435996.7000000002</v>
      </c>
      <c r="O263" s="38">
        <v>3422735.39</v>
      </c>
      <c r="P263" s="38">
        <v>3148023.11</v>
      </c>
      <c r="Q263" s="38">
        <v>2816524.38</v>
      </c>
      <c r="R263" s="38">
        <v>1957746.88</v>
      </c>
      <c r="S263" s="38">
        <v>2895823.87</v>
      </c>
      <c r="T263" s="38">
        <v>2550600.12</v>
      </c>
      <c r="U263" s="38">
        <v>3016412.13</v>
      </c>
      <c r="V263" s="38">
        <v>2931836.85</v>
      </c>
      <c r="W263" s="106"/>
      <c r="X263" s="142">
        <f>SUM(L263:W263)</f>
        <v>29739764.629999999</v>
      </c>
      <c r="Y263" s="164">
        <f>AVERAGE(L263:W263)</f>
        <v>2703614.96636364</v>
      </c>
      <c r="Z263" s="125"/>
      <c r="AA263" s="151"/>
      <c r="AB263" s="152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</row>
    <row r="264" spans="1:48" ht="12.75" customHeight="1">
      <c r="A264" s="46"/>
      <c r="B264" s="47"/>
      <c r="C264" s="36" t="s">
        <v>1116</v>
      </c>
      <c r="D264" s="34"/>
      <c r="E264" s="38" t="s">
        <v>372</v>
      </c>
      <c r="F264" s="38" t="s">
        <v>372</v>
      </c>
      <c r="G264" s="38" t="s">
        <v>372</v>
      </c>
      <c r="H264" s="38" t="s">
        <v>372</v>
      </c>
      <c r="I264" s="38" t="s">
        <v>372</v>
      </c>
      <c r="J264" s="38" t="s">
        <v>372</v>
      </c>
      <c r="K264" s="38" t="s">
        <v>372</v>
      </c>
      <c r="L264" s="38" t="s">
        <v>372</v>
      </c>
      <c r="M264" s="38" t="s">
        <v>372</v>
      </c>
      <c r="N264" s="38" t="s">
        <v>372</v>
      </c>
      <c r="O264" s="38" t="s">
        <v>372</v>
      </c>
      <c r="P264" s="38" t="s">
        <v>372</v>
      </c>
      <c r="Q264" s="38" t="s">
        <v>372</v>
      </c>
      <c r="R264" s="38" t="s">
        <v>372</v>
      </c>
      <c r="S264" s="38" t="s">
        <v>372</v>
      </c>
      <c r="T264" s="38" t="s">
        <v>372</v>
      </c>
      <c r="U264" s="38" t="s">
        <v>372</v>
      </c>
      <c r="V264" s="38" t="s">
        <v>372</v>
      </c>
      <c r="W264" s="106"/>
      <c r="X264" s="143"/>
      <c r="Y264" s="165"/>
      <c r="Z264" s="125"/>
      <c r="AA264" s="151"/>
      <c r="AB264" s="152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</row>
    <row r="265" spans="1:48" ht="12.75" customHeight="1">
      <c r="A265" s="46"/>
      <c r="B265" s="47"/>
      <c r="C265" s="36" t="s">
        <v>1117</v>
      </c>
      <c r="D265" s="34"/>
      <c r="E265" s="118">
        <f t="shared" ref="E265:P265" si="27">E263/$D$258</f>
        <v>38.274430957490097</v>
      </c>
      <c r="F265" s="118">
        <f t="shared" si="27"/>
        <v>29.882191080943901</v>
      </c>
      <c r="G265" s="118">
        <f t="shared" si="27"/>
        <v>38.897772317521103</v>
      </c>
      <c r="H265" s="118">
        <f t="shared" si="27"/>
        <v>34.935452513832601</v>
      </c>
      <c r="I265" s="118">
        <f t="shared" si="27"/>
        <v>37.630891731607797</v>
      </c>
      <c r="J265" s="118">
        <f t="shared" si="27"/>
        <v>41.811974468373599</v>
      </c>
      <c r="K265" s="118">
        <f t="shared" si="27"/>
        <v>32.6484275504721</v>
      </c>
      <c r="L265" s="118">
        <f t="shared" si="27"/>
        <v>31.5152780282138</v>
      </c>
      <c r="M265" s="118">
        <f t="shared" si="27"/>
        <v>27.309918129230802</v>
      </c>
      <c r="N265" s="118">
        <f t="shared" si="27"/>
        <v>31.397006273352002</v>
      </c>
      <c r="O265" s="118">
        <f t="shared" si="27"/>
        <v>44.114856359146202</v>
      </c>
      <c r="P265" s="118">
        <f t="shared" si="27"/>
        <v>40.574152392458998</v>
      </c>
      <c r="Q265" s="256">
        <f>'2006'!E297</f>
        <v>36.301540814036798</v>
      </c>
      <c r="R265" s="256">
        <f>'2006'!F297</f>
        <v>25.232953342258401</v>
      </c>
      <c r="S265" s="256">
        <f>'2006'!G297</f>
        <v>37.323613867339198</v>
      </c>
      <c r="T265" s="256">
        <f>'2006'!H297</f>
        <v>32.874103634234203</v>
      </c>
      <c r="U265" s="256">
        <f>'2006'!I297</f>
        <v>38.877848466964302</v>
      </c>
      <c r="V265" s="256">
        <f>'2006'!J297</f>
        <v>37.7877769587679</v>
      </c>
      <c r="W265" s="275"/>
      <c r="X265" s="142">
        <f>SUM(L265:W265)</f>
        <v>383.309048266003</v>
      </c>
      <c r="Y265" s="164">
        <f>AVERAGE(L265:W265)</f>
        <v>34.846277115091098</v>
      </c>
      <c r="Z265" s="125"/>
      <c r="AA265" s="151"/>
      <c r="AB265" s="152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</row>
    <row r="266" spans="1:48" ht="12.75" customHeight="1">
      <c r="A266" s="46"/>
      <c r="B266" s="47"/>
      <c r="C266" s="36" t="s">
        <v>1118</v>
      </c>
      <c r="D266" s="34"/>
      <c r="E266" s="179"/>
      <c r="F266" s="235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235"/>
      <c r="S266" s="179"/>
      <c r="T266" s="179"/>
      <c r="U266" s="179"/>
      <c r="V266" s="179"/>
      <c r="W266" s="178"/>
      <c r="X266" s="143"/>
      <c r="Y266" s="167"/>
      <c r="Z266" s="125"/>
      <c r="AA266" s="151"/>
      <c r="AB266" s="152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</row>
    <row r="267" spans="1:48" ht="12.75" customHeight="1">
      <c r="A267" s="315"/>
      <c r="B267" s="32"/>
      <c r="C267" s="36" t="s">
        <v>923</v>
      </c>
      <c r="D267" s="34"/>
      <c r="E267" s="179"/>
      <c r="F267" s="235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235"/>
      <c r="S267" s="179"/>
      <c r="T267" s="179"/>
      <c r="U267" s="179"/>
      <c r="V267" s="179"/>
      <c r="W267" s="178"/>
      <c r="X267" s="143"/>
      <c r="Y267" s="165"/>
      <c r="Z267" s="125"/>
      <c r="AA267" s="151"/>
      <c r="AB267" s="152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</row>
    <row r="268" spans="1:48" ht="13.5" customHeight="1">
      <c r="A268" s="52"/>
      <c r="B268" s="53"/>
      <c r="C268" s="251"/>
      <c r="D268" s="66"/>
      <c r="E268" s="41"/>
      <c r="F268" s="316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323"/>
      <c r="R268" s="306"/>
      <c r="S268" s="125"/>
      <c r="T268" s="125"/>
      <c r="U268" s="125"/>
      <c r="V268" s="125"/>
      <c r="W268" s="125"/>
      <c r="X268" s="143"/>
      <c r="Y268" s="165"/>
      <c r="Z268" s="125"/>
      <c r="AA268" s="151"/>
      <c r="AB268" s="152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</row>
    <row r="269" spans="1:48" ht="12.75" customHeight="1">
      <c r="A269" s="42" t="s">
        <v>423</v>
      </c>
      <c r="B269" s="43">
        <v>650</v>
      </c>
      <c r="C269" s="86" t="s">
        <v>1163</v>
      </c>
      <c r="D269" s="317">
        <v>210</v>
      </c>
      <c r="E269" s="288">
        <v>31583.68</v>
      </c>
      <c r="F269" s="288">
        <v>18955.650000000001</v>
      </c>
      <c r="G269" s="288">
        <v>25640.39</v>
      </c>
      <c r="H269" s="288">
        <v>21488.75</v>
      </c>
      <c r="I269" s="288">
        <v>24914.71</v>
      </c>
      <c r="J269" s="288">
        <v>27090.98</v>
      </c>
      <c r="K269" s="288">
        <v>24863</v>
      </c>
      <c r="L269" s="288">
        <v>20058.03</v>
      </c>
      <c r="M269" s="288">
        <v>20335.419999999998</v>
      </c>
      <c r="N269" s="288">
        <v>23197.78</v>
      </c>
      <c r="O269" s="288">
        <v>20503.939999999999</v>
      </c>
      <c r="P269" s="288">
        <v>30551.58</v>
      </c>
      <c r="Q269" s="288">
        <v>17251.62</v>
      </c>
      <c r="R269" s="288">
        <v>15523.68</v>
      </c>
      <c r="S269" s="288">
        <v>20252.330000000002</v>
      </c>
      <c r="T269" s="288">
        <v>24871.32</v>
      </c>
      <c r="U269" s="288">
        <v>16621.72</v>
      </c>
      <c r="V269" s="288">
        <v>24816.25</v>
      </c>
      <c r="W269" s="125"/>
      <c r="X269" s="142">
        <f>SUM(L269:W269)</f>
        <v>233983.67</v>
      </c>
      <c r="Y269" s="164">
        <f>AVERAGE(L269:W269)</f>
        <v>21271.2427272727</v>
      </c>
      <c r="Z269" s="168">
        <f>Y269-'Renew 07.workl'!O31</f>
        <v>0</v>
      </c>
      <c r="AA269" s="151"/>
      <c r="AB269" s="152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</row>
    <row r="270" spans="1:48" ht="12.75" customHeight="1">
      <c r="A270" s="46"/>
      <c r="B270" s="47"/>
      <c r="C270" s="36" t="s">
        <v>1164</v>
      </c>
      <c r="D270" s="34"/>
      <c r="E270" s="60">
        <v>1595.06</v>
      </c>
      <c r="F270" s="60" t="s">
        <v>372</v>
      </c>
      <c r="G270" s="60">
        <v>522.07000000000005</v>
      </c>
      <c r="H270" s="60" t="s">
        <v>372</v>
      </c>
      <c r="I270" s="60">
        <v>394.65</v>
      </c>
      <c r="J270" s="60">
        <v>786.38</v>
      </c>
      <c r="K270" s="60">
        <v>387.06</v>
      </c>
      <c r="L270" s="60" t="s">
        <v>372</v>
      </c>
      <c r="M270" s="60" t="s">
        <v>372</v>
      </c>
      <c r="N270" s="60">
        <v>85.61</v>
      </c>
      <c r="O270" s="60" t="s">
        <v>372</v>
      </c>
      <c r="P270" s="62">
        <v>1409.28</v>
      </c>
      <c r="Q270" s="60" t="s">
        <v>372</v>
      </c>
      <c r="R270" s="60" t="s">
        <v>372</v>
      </c>
      <c r="S270" s="60" t="s">
        <v>372</v>
      </c>
      <c r="T270" s="60">
        <v>386.84</v>
      </c>
      <c r="U270" s="60" t="s">
        <v>372</v>
      </c>
      <c r="V270" s="60">
        <v>376.93</v>
      </c>
      <c r="W270" s="221" t="s">
        <v>372</v>
      </c>
      <c r="X270" s="220"/>
      <c r="Y270" s="165"/>
      <c r="Z270" s="112"/>
      <c r="AA270" s="284"/>
      <c r="AB270" s="59"/>
      <c r="AC270" s="125"/>
      <c r="AD270" s="125"/>
      <c r="AE270" s="112"/>
      <c r="AF270" s="125"/>
      <c r="AG270" s="112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</row>
    <row r="271" spans="1:48" ht="12.75" customHeight="1">
      <c r="A271" s="46"/>
      <c r="B271" s="47"/>
      <c r="C271" s="36" t="s">
        <v>1165</v>
      </c>
      <c r="D271" s="34"/>
      <c r="E271" s="37">
        <f t="shared" ref="E271:P271" si="28">E269/$D$269</f>
        <v>150.398476190476</v>
      </c>
      <c r="F271" s="37">
        <f t="shared" si="28"/>
        <v>90.265000000000001</v>
      </c>
      <c r="G271" s="37">
        <f t="shared" si="28"/>
        <v>122.09709523809499</v>
      </c>
      <c r="H271" s="37">
        <f t="shared" si="28"/>
        <v>102.32738095238101</v>
      </c>
      <c r="I271" s="37">
        <f t="shared" si="28"/>
        <v>118.641476190476</v>
      </c>
      <c r="J271" s="37">
        <f t="shared" si="28"/>
        <v>129.00466666666699</v>
      </c>
      <c r="K271" s="37">
        <f t="shared" si="28"/>
        <v>118.395238095238</v>
      </c>
      <c r="L271" s="37">
        <f t="shared" si="28"/>
        <v>95.514428571428596</v>
      </c>
      <c r="M271" s="37">
        <f t="shared" si="28"/>
        <v>96.835333333333296</v>
      </c>
      <c r="N271" s="37">
        <f t="shared" si="28"/>
        <v>110.465619047619</v>
      </c>
      <c r="O271" s="37">
        <f t="shared" si="28"/>
        <v>97.637809523809494</v>
      </c>
      <c r="P271" s="37">
        <f t="shared" si="28"/>
        <v>145.483714285714</v>
      </c>
      <c r="Q271" s="256">
        <f>'2006'!E321</f>
        <v>82.150571428571396</v>
      </c>
      <c r="R271" s="256">
        <f>'2006'!F321</f>
        <v>73.922285714285707</v>
      </c>
      <c r="S271" s="256">
        <f>'2006'!G321</f>
        <v>96.439666666666696</v>
      </c>
      <c r="T271" s="256">
        <f>'2006'!H321</f>
        <v>118.434857142857</v>
      </c>
      <c r="U271" s="256">
        <f>'2006'!I321</f>
        <v>79.151047619047603</v>
      </c>
      <c r="V271" s="256">
        <f>'2006'!J321</f>
        <v>118.17261904761899</v>
      </c>
      <c r="W271" s="125"/>
      <c r="X271" s="142">
        <f>SUM(L271:W271)</f>
        <v>1114.20795238095</v>
      </c>
      <c r="Y271" s="164">
        <f>AVERAGE(L271:W271)</f>
        <v>101.291632034632</v>
      </c>
      <c r="Z271" s="125"/>
      <c r="AA271" s="166">
        <f>'2006'!AC320+'2005'!AI454</f>
        <v>2258.66</v>
      </c>
      <c r="AB271" s="169">
        <f>AA271/11/D269</f>
        <v>0.97777489177489196</v>
      </c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</row>
    <row r="272" spans="1:48" ht="12.75" customHeight="1">
      <c r="A272" s="46"/>
      <c r="B272" s="47"/>
      <c r="C272" s="193" t="s">
        <v>1166</v>
      </c>
      <c r="D272" s="34"/>
      <c r="E272" s="240" t="s">
        <v>1167</v>
      </c>
      <c r="F272" s="240"/>
      <c r="G272" s="240" t="s">
        <v>1168</v>
      </c>
      <c r="H272" s="240"/>
      <c r="I272" s="240" t="s">
        <v>1169</v>
      </c>
      <c r="J272" s="240" t="s">
        <v>1170</v>
      </c>
      <c r="K272" s="240" t="s">
        <v>1171</v>
      </c>
      <c r="L272" s="240"/>
      <c r="M272" s="240"/>
      <c r="N272" s="240" t="s">
        <v>1172</v>
      </c>
      <c r="O272" s="240"/>
      <c r="P272" s="240" t="s">
        <v>1173</v>
      </c>
      <c r="Q272" s="144"/>
      <c r="R272" s="144"/>
      <c r="S272" s="144"/>
      <c r="T272" s="144" t="s">
        <v>1677</v>
      </c>
      <c r="U272" s="144"/>
      <c r="V272" s="144" t="s">
        <v>1678</v>
      </c>
      <c r="W272" s="131"/>
      <c r="X272" s="143"/>
      <c r="Y272" s="167">
        <f>Y271/D269</f>
        <v>0.48234110492681898</v>
      </c>
      <c r="Z272" s="125"/>
      <c r="AA272" s="151"/>
      <c r="AB272" s="152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</row>
    <row r="273" spans="1:48" ht="12.75" customHeight="1">
      <c r="A273" s="46"/>
      <c r="B273" s="47"/>
      <c r="C273" s="1442" t="s">
        <v>1174</v>
      </c>
      <c r="D273" s="1401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31"/>
      <c r="X273" s="143"/>
      <c r="Y273" s="165"/>
      <c r="Z273" s="125"/>
      <c r="AA273" s="151"/>
      <c r="AB273" s="152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</row>
    <row r="274" spans="1:48" ht="12.75" customHeight="1">
      <c r="A274" s="46"/>
      <c r="B274" s="47"/>
      <c r="C274" s="1442" t="s">
        <v>1175</v>
      </c>
      <c r="D274" s="1401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35"/>
      <c r="R274" s="149"/>
      <c r="S274" s="95"/>
      <c r="T274" s="95"/>
      <c r="U274" s="95"/>
      <c r="V274" s="95"/>
      <c r="W274" s="131"/>
      <c r="X274" s="143"/>
      <c r="Y274" s="165"/>
      <c r="Z274" s="125"/>
      <c r="AA274" s="151"/>
      <c r="AB274" s="152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</row>
    <row r="275" spans="1:48" ht="12.75" customHeight="1">
      <c r="A275" s="46"/>
      <c r="B275" s="47"/>
      <c r="C275" s="36" t="s">
        <v>1176</v>
      </c>
      <c r="D275" s="3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35"/>
      <c r="R275" s="149"/>
      <c r="S275" s="95"/>
      <c r="T275" s="95"/>
      <c r="U275" s="95"/>
      <c r="V275" s="95"/>
      <c r="W275" s="131"/>
      <c r="X275" s="143"/>
      <c r="Y275" s="165"/>
      <c r="Z275" s="125"/>
      <c r="AA275" s="151"/>
      <c r="AB275" s="152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</row>
    <row r="276" spans="1:48" ht="65.25" customHeight="1">
      <c r="A276" s="52"/>
      <c r="B276" s="53"/>
      <c r="C276" s="194" t="s">
        <v>1841</v>
      </c>
      <c r="D276" s="40"/>
      <c r="E276" s="250"/>
      <c r="F276" s="249"/>
      <c r="G276" s="250"/>
      <c r="H276" s="189"/>
      <c r="I276" s="195"/>
      <c r="J276" s="195"/>
      <c r="K276" s="195"/>
      <c r="L276" s="195"/>
      <c r="M276" s="195"/>
      <c r="N276" s="195"/>
      <c r="O276" s="195"/>
      <c r="P276" s="195"/>
      <c r="Q276" s="35"/>
      <c r="R276" s="149"/>
      <c r="S276" s="95"/>
      <c r="T276" s="95"/>
      <c r="U276" s="95"/>
      <c r="V276" s="95"/>
      <c r="W276" s="131"/>
      <c r="X276" s="143"/>
      <c r="Y276" s="165"/>
      <c r="Z276" s="125"/>
      <c r="AA276" s="151"/>
      <c r="AB276" s="152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</row>
    <row r="277" spans="1:48" ht="12.75" customHeight="1">
      <c r="A277" s="42" t="s">
        <v>1178</v>
      </c>
      <c r="B277" s="43">
        <v>363</v>
      </c>
      <c r="C277" s="199" t="s">
        <v>1179</v>
      </c>
      <c r="D277" s="85">
        <v>2724</v>
      </c>
      <c r="E277" s="288">
        <v>159589.19</v>
      </c>
      <c r="F277" s="288">
        <v>151285.07999999999</v>
      </c>
      <c r="G277" s="117">
        <v>188417.43</v>
      </c>
      <c r="H277" s="303">
        <v>165804.42000000001</v>
      </c>
      <c r="I277" s="288">
        <v>177810.21</v>
      </c>
      <c r="J277" s="112">
        <v>153991.84</v>
      </c>
      <c r="K277" s="288">
        <v>156664.35</v>
      </c>
      <c r="L277" s="112">
        <v>166599.89000000001</v>
      </c>
      <c r="M277" s="288">
        <v>155138.07</v>
      </c>
      <c r="N277" s="112">
        <v>163563.97</v>
      </c>
      <c r="O277" s="288">
        <v>176233.38</v>
      </c>
      <c r="P277" s="292">
        <v>190155.45</v>
      </c>
      <c r="Q277" s="62">
        <v>156534.79</v>
      </c>
      <c r="R277" s="62">
        <v>163752.76999999999</v>
      </c>
      <c r="S277" s="62">
        <f>'2006'!G327+'2006'!G331</f>
        <v>194556.84</v>
      </c>
      <c r="T277" s="144">
        <v>176700.77</v>
      </c>
      <c r="U277" s="144">
        <v>184227.24</v>
      </c>
      <c r="V277" s="144">
        <v>116271.09</v>
      </c>
      <c r="W277" s="131"/>
      <c r="X277" s="142">
        <f>SUM(L277:W277)</f>
        <v>1843734.26</v>
      </c>
      <c r="Y277" s="164">
        <f>AVERAGE(L277:W277)</f>
        <v>167612.20545454501</v>
      </c>
      <c r="Z277" s="125"/>
      <c r="AA277" s="151"/>
      <c r="AB277" s="152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</row>
    <row r="278" spans="1:48" ht="12.75" customHeight="1">
      <c r="A278" s="46"/>
      <c r="B278" s="47"/>
      <c r="C278" s="73" t="s">
        <v>1180</v>
      </c>
      <c r="D278" s="74"/>
      <c r="E278" s="60" t="s">
        <v>372</v>
      </c>
      <c r="F278" s="60" t="s">
        <v>372</v>
      </c>
      <c r="G278" s="113" t="s">
        <v>372</v>
      </c>
      <c r="H278" s="60" t="s">
        <v>372</v>
      </c>
      <c r="I278" s="60" t="s">
        <v>372</v>
      </c>
      <c r="J278" s="60" t="s">
        <v>372</v>
      </c>
      <c r="K278" s="60" t="s">
        <v>372</v>
      </c>
      <c r="L278" s="60" t="s">
        <v>372</v>
      </c>
      <c r="M278" s="60" t="s">
        <v>372</v>
      </c>
      <c r="N278" s="60" t="s">
        <v>372</v>
      </c>
      <c r="O278" s="60" t="s">
        <v>372</v>
      </c>
      <c r="P278" s="60" t="s">
        <v>372</v>
      </c>
      <c r="Q278" s="60" t="s">
        <v>372</v>
      </c>
      <c r="R278" s="60" t="s">
        <v>372</v>
      </c>
      <c r="S278" s="60" t="s">
        <v>372</v>
      </c>
      <c r="T278" s="144" t="s">
        <v>372</v>
      </c>
      <c r="U278" s="144" t="s">
        <v>372</v>
      </c>
      <c r="V278" s="144" t="s">
        <v>372</v>
      </c>
      <c r="W278" s="150"/>
      <c r="X278" s="143"/>
      <c r="Y278" s="165"/>
      <c r="Z278" s="125"/>
      <c r="AA278" s="151"/>
      <c r="AB278" s="152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</row>
    <row r="279" spans="1:48" ht="12.75" customHeight="1">
      <c r="A279" s="46"/>
      <c r="B279" s="47"/>
      <c r="C279" s="36" t="s">
        <v>1181</v>
      </c>
      <c r="D279" s="34"/>
      <c r="E279" s="37">
        <f t="shared" ref="E279:P279" si="29">E277/$D$277</f>
        <v>58.5863399412628</v>
      </c>
      <c r="F279" s="37">
        <f t="shared" si="29"/>
        <v>55.537841409691602</v>
      </c>
      <c r="G279" s="105">
        <f t="shared" si="29"/>
        <v>69.169394273127807</v>
      </c>
      <c r="H279" s="118">
        <f t="shared" si="29"/>
        <v>60.867995594713697</v>
      </c>
      <c r="I279" s="118">
        <f t="shared" si="29"/>
        <v>65.275407488986801</v>
      </c>
      <c r="J279" s="118">
        <f t="shared" si="29"/>
        <v>56.531512481644597</v>
      </c>
      <c r="K279" s="118">
        <f t="shared" si="29"/>
        <v>57.512610132158599</v>
      </c>
      <c r="L279" s="118">
        <f t="shared" si="29"/>
        <v>61.160018355359803</v>
      </c>
      <c r="M279" s="118">
        <f t="shared" si="29"/>
        <v>56.952301762114502</v>
      </c>
      <c r="N279" s="118">
        <f t="shared" si="29"/>
        <v>60.045510279001498</v>
      </c>
      <c r="O279" s="118">
        <f t="shared" si="29"/>
        <v>64.696541850220299</v>
      </c>
      <c r="P279" s="118">
        <f t="shared" si="29"/>
        <v>69.807433920704895</v>
      </c>
      <c r="Q279" s="118">
        <f>'2006'!E329</f>
        <v>57.465047723935399</v>
      </c>
      <c r="R279" s="118">
        <f>'2006'!F329</f>
        <v>60.114820117474302</v>
      </c>
      <c r="S279" s="118">
        <f>'2006'!G329+'2006'!G333</f>
        <v>70.533295341919896</v>
      </c>
      <c r="T279" s="118">
        <f>'2006'!H333</f>
        <v>63.729233088564101</v>
      </c>
      <c r="U279" s="118">
        <f>'2006'!I333</f>
        <v>66.443743958913402</v>
      </c>
      <c r="V279" s="118">
        <f>'2006'!J333</f>
        <v>41.934550687421599</v>
      </c>
      <c r="W279" s="131"/>
      <c r="X279" s="142">
        <f>SUM(L279:W279)</f>
        <v>672.88249708563001</v>
      </c>
      <c r="Y279" s="164">
        <f>AVERAGE(L279:W279)</f>
        <v>61.171136098693601</v>
      </c>
      <c r="Z279" s="125"/>
      <c r="AA279" s="151"/>
      <c r="AB279" s="152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</row>
    <row r="280" spans="1:48" ht="12.75" customHeight="1">
      <c r="A280" s="46"/>
      <c r="B280" s="47"/>
      <c r="C280" s="36" t="s">
        <v>1182</v>
      </c>
      <c r="D280" s="34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35"/>
      <c r="R280" s="149"/>
      <c r="S280" s="95"/>
      <c r="T280" s="144"/>
      <c r="U280" s="144"/>
      <c r="V280" s="144"/>
      <c r="W280" s="131"/>
      <c r="X280" s="143"/>
      <c r="Y280" s="167">
        <f>Y279/D277</f>
        <v>2.24563642065689E-2</v>
      </c>
      <c r="Z280" s="125"/>
      <c r="AA280" s="151"/>
      <c r="AB280" s="152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</row>
    <row r="281" spans="1:48" ht="12.75" customHeight="1">
      <c r="A281" s="46"/>
      <c r="B281" s="47"/>
      <c r="C281" s="36" t="s">
        <v>1183</v>
      </c>
      <c r="D281" s="3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35"/>
      <c r="R281" s="149"/>
      <c r="S281" s="95"/>
      <c r="T281" s="95"/>
      <c r="U281" s="95"/>
      <c r="V281" s="95"/>
      <c r="W281" s="131"/>
      <c r="X281" s="143"/>
      <c r="Y281" s="165"/>
      <c r="Z281" s="125"/>
      <c r="AA281" s="151"/>
      <c r="AB281" s="152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</row>
    <row r="282" spans="1:48" ht="12.75" customHeight="1">
      <c r="A282" s="46"/>
      <c r="B282" s="47"/>
      <c r="C282" s="36" t="s">
        <v>1184</v>
      </c>
      <c r="D282" s="34"/>
      <c r="E282" s="144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35"/>
      <c r="R282" s="149"/>
      <c r="S282" s="95"/>
      <c r="T282" s="95"/>
      <c r="U282" s="95"/>
      <c r="V282" s="95"/>
      <c r="W282" s="131"/>
      <c r="X282" s="143"/>
      <c r="Y282" s="165"/>
      <c r="Z282" s="125"/>
      <c r="AA282" s="151"/>
      <c r="AB282" s="152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</row>
    <row r="283" spans="1:48" ht="12.75" customHeight="1">
      <c r="A283" s="46"/>
      <c r="B283" s="47"/>
      <c r="C283" s="36" t="s">
        <v>1185</v>
      </c>
      <c r="D283" s="34"/>
      <c r="E283" s="144"/>
      <c r="F283" s="245"/>
      <c r="G283" s="245"/>
      <c r="H283" s="245"/>
      <c r="I283" s="245"/>
      <c r="J283" s="245"/>
      <c r="K283" s="245"/>
      <c r="L283" s="245"/>
      <c r="M283" s="245"/>
      <c r="N283" s="245"/>
      <c r="O283" s="245"/>
      <c r="P283" s="245"/>
      <c r="Q283" s="35"/>
      <c r="R283" s="149"/>
      <c r="S283" s="95"/>
      <c r="T283" s="95"/>
      <c r="U283" s="95"/>
      <c r="V283" s="95"/>
      <c r="W283" s="131"/>
      <c r="X283" s="143"/>
      <c r="Y283" s="165"/>
      <c r="Z283" s="125"/>
      <c r="AA283" s="151"/>
      <c r="AB283" s="152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</row>
    <row r="284" spans="1:48" ht="12.75" customHeight="1">
      <c r="A284" s="46"/>
      <c r="B284" s="47"/>
      <c r="C284" s="193" t="s">
        <v>1186</v>
      </c>
      <c r="D284" s="34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35"/>
      <c r="R284" s="149"/>
      <c r="S284" s="95"/>
      <c r="T284" s="95"/>
      <c r="U284" s="95"/>
      <c r="V284" s="95"/>
      <c r="W284" s="131"/>
      <c r="X284" s="143"/>
      <c r="Y284" s="165"/>
      <c r="Z284" s="125"/>
      <c r="AA284" s="151"/>
      <c r="AB284" s="152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</row>
    <row r="285" spans="1:48" ht="12.75" customHeight="1">
      <c r="A285" s="52"/>
      <c r="B285" s="53"/>
      <c r="C285" s="194"/>
      <c r="D285" s="40"/>
      <c r="E285" s="68"/>
      <c r="F285" s="41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148"/>
      <c r="R285" s="149"/>
      <c r="S285" s="95"/>
      <c r="T285" s="95"/>
      <c r="U285" s="95"/>
      <c r="V285" s="95"/>
      <c r="W285" s="131"/>
      <c r="X285" s="143"/>
      <c r="Y285" s="165"/>
      <c r="Z285" s="125"/>
      <c r="AA285" s="151"/>
      <c r="AB285" s="152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</row>
    <row r="286" spans="1:48" ht="12.75" customHeight="1">
      <c r="A286" s="46" t="s">
        <v>559</v>
      </c>
      <c r="B286" s="47">
        <v>750</v>
      </c>
      <c r="C286" s="28" t="s">
        <v>1187</v>
      </c>
      <c r="D286" s="29">
        <v>281</v>
      </c>
      <c r="E286" s="254">
        <v>10471.299999999999</v>
      </c>
      <c r="F286" s="197">
        <v>20508.2</v>
      </c>
      <c r="G286" s="284">
        <v>14049.45</v>
      </c>
      <c r="H286" s="216">
        <v>13377.65</v>
      </c>
      <c r="I286" s="216">
        <v>15482.35</v>
      </c>
      <c r="J286" s="216">
        <v>10087.9</v>
      </c>
      <c r="K286" s="216">
        <v>11759.1</v>
      </c>
      <c r="L286" s="216">
        <v>11112.76</v>
      </c>
      <c r="M286" s="216">
        <v>9588.7999999999993</v>
      </c>
      <c r="N286" s="216">
        <v>10244.549999999999</v>
      </c>
      <c r="O286" s="216">
        <v>9866.2900000000009</v>
      </c>
      <c r="P286" s="216">
        <v>37866.81</v>
      </c>
      <c r="Q286" s="254">
        <v>12350.33</v>
      </c>
      <c r="R286" s="197">
        <v>17202.95</v>
      </c>
      <c r="S286" s="284">
        <v>9165.24</v>
      </c>
      <c r="T286" s="216">
        <v>9508.15</v>
      </c>
      <c r="U286" s="216">
        <v>10576.43</v>
      </c>
      <c r="V286" s="216">
        <v>8802.85</v>
      </c>
      <c r="W286" s="217">
        <v>8503.4699999999993</v>
      </c>
      <c r="X286" s="142">
        <f>SUM(L286:W286)</f>
        <v>154788.63</v>
      </c>
      <c r="Y286" s="164">
        <f>AVERAGE(L286:W286)</f>
        <v>12899.0525</v>
      </c>
      <c r="Z286" s="125"/>
      <c r="AA286" s="151"/>
      <c r="AB286" s="152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</row>
    <row r="287" spans="1:48" ht="12.75" customHeight="1">
      <c r="A287" s="46"/>
      <c r="B287" s="47"/>
      <c r="C287" s="193" t="s">
        <v>1188</v>
      </c>
      <c r="D287" s="34"/>
      <c r="E287" s="60" t="s">
        <v>372</v>
      </c>
      <c r="F287" s="35" t="s">
        <v>372</v>
      </c>
      <c r="G287" s="113" t="s">
        <v>372</v>
      </c>
      <c r="H287" s="127" t="s">
        <v>372</v>
      </c>
      <c r="I287" s="127" t="s">
        <v>372</v>
      </c>
      <c r="J287" s="127" t="s">
        <v>372</v>
      </c>
      <c r="K287" s="127" t="s">
        <v>372</v>
      </c>
      <c r="L287" s="127" t="s">
        <v>372</v>
      </c>
      <c r="M287" s="127" t="s">
        <v>372</v>
      </c>
      <c r="N287" s="127" t="s">
        <v>372</v>
      </c>
      <c r="O287" s="127" t="s">
        <v>372</v>
      </c>
      <c r="P287" s="127" t="s">
        <v>372</v>
      </c>
      <c r="Q287" s="60" t="s">
        <v>372</v>
      </c>
      <c r="R287" s="35" t="s">
        <v>372</v>
      </c>
      <c r="S287" s="113" t="s">
        <v>372</v>
      </c>
      <c r="T287" s="127" t="s">
        <v>372</v>
      </c>
      <c r="U287" s="127" t="s">
        <v>372</v>
      </c>
      <c r="V287" s="127" t="s">
        <v>372</v>
      </c>
      <c r="W287" s="128" t="s">
        <v>372</v>
      </c>
      <c r="X287" s="143"/>
      <c r="Y287" s="165"/>
      <c r="Z287" s="125"/>
      <c r="AA287" s="151"/>
      <c r="AB287" s="152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</row>
    <row r="288" spans="1:48" ht="12.75" customHeight="1">
      <c r="A288" s="46"/>
      <c r="B288" s="47"/>
      <c r="C288" s="193" t="s">
        <v>1189</v>
      </c>
      <c r="D288" s="34"/>
      <c r="E288" s="37">
        <f t="shared" ref="E288:P288" si="30">E286/$D$286</f>
        <v>37.264412811387899</v>
      </c>
      <c r="F288" s="37">
        <f t="shared" si="30"/>
        <v>72.982918149466201</v>
      </c>
      <c r="G288" s="105">
        <f t="shared" si="30"/>
        <v>49.9980427046263</v>
      </c>
      <c r="H288" s="118">
        <f t="shared" si="30"/>
        <v>47.607295373665501</v>
      </c>
      <c r="I288" s="105">
        <f t="shared" si="30"/>
        <v>55.097330960854102</v>
      </c>
      <c r="J288" s="118">
        <f t="shared" si="30"/>
        <v>35.9</v>
      </c>
      <c r="K288" s="105">
        <f t="shared" si="30"/>
        <v>41.847330960854102</v>
      </c>
      <c r="L288" s="118">
        <f t="shared" si="30"/>
        <v>39.547188612099603</v>
      </c>
      <c r="M288" s="105">
        <f t="shared" si="30"/>
        <v>34.1238434163701</v>
      </c>
      <c r="N288" s="118">
        <f t="shared" si="30"/>
        <v>36.457473309608503</v>
      </c>
      <c r="O288" s="105">
        <f t="shared" si="30"/>
        <v>35.111352313167302</v>
      </c>
      <c r="P288" s="118">
        <f t="shared" si="30"/>
        <v>134.75733096085401</v>
      </c>
      <c r="Q288" s="37">
        <f>'2006'!E338</f>
        <v>43.951352313167298</v>
      </c>
      <c r="R288" s="37">
        <f>'2006'!F338</f>
        <v>61.220462633452001</v>
      </c>
      <c r="S288" s="37">
        <f>'2006'!G338</f>
        <v>32.616512455516002</v>
      </c>
      <c r="T288" s="37">
        <f>'2006'!H338</f>
        <v>33.836832740213502</v>
      </c>
      <c r="U288" s="37">
        <f>'2006'!I338</f>
        <v>37.638540925266902</v>
      </c>
      <c r="V288" s="37">
        <f>'2006'!J338</f>
        <v>31.326868327402099</v>
      </c>
      <c r="W288" s="105">
        <f>'2006'!K338</f>
        <v>30.2614590747331</v>
      </c>
      <c r="X288" s="142">
        <f>SUM(L288:W288)</f>
        <v>550.84921708185095</v>
      </c>
      <c r="Y288" s="164">
        <f>AVERAGE(L288:W288)</f>
        <v>45.904101423487603</v>
      </c>
      <c r="Z288" s="125"/>
      <c r="AA288" s="151"/>
      <c r="AB288" s="152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</row>
    <row r="289" spans="1:48" ht="12.75" customHeight="1">
      <c r="A289" s="46"/>
      <c r="B289" s="47"/>
      <c r="C289" s="193" t="s">
        <v>1190</v>
      </c>
      <c r="D289" s="34"/>
      <c r="E289" s="62"/>
      <c r="F289" s="35"/>
      <c r="G289" s="62"/>
      <c r="H289" s="252"/>
      <c r="I289" s="252"/>
      <c r="J289" s="252"/>
      <c r="K289" s="252"/>
      <c r="L289" s="252"/>
      <c r="M289" s="252"/>
      <c r="N289" s="252"/>
      <c r="O289" s="252"/>
      <c r="P289" s="252"/>
      <c r="Q289" s="62"/>
      <c r="R289" s="35"/>
      <c r="S289" s="62"/>
      <c r="T289" s="252"/>
      <c r="U289" s="252"/>
      <c r="V289" s="252"/>
      <c r="W289" s="274"/>
      <c r="X289" s="143"/>
      <c r="Y289" s="167">
        <f>Y288/D286</f>
        <v>0.16335979154266</v>
      </c>
      <c r="Z289" s="125"/>
      <c r="AA289" s="151"/>
      <c r="AB289" s="152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</row>
    <row r="290" spans="1:48" ht="12.75" customHeight="1">
      <c r="A290" s="46"/>
      <c r="B290" s="47"/>
      <c r="C290" s="193" t="s">
        <v>1191</v>
      </c>
      <c r="D290" s="34"/>
      <c r="E290" s="62"/>
      <c r="F290" s="35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148"/>
      <c r="R290" s="324"/>
      <c r="S290" s="95"/>
      <c r="T290" s="95"/>
      <c r="U290" s="95"/>
      <c r="V290" s="95"/>
      <c r="W290" s="131"/>
      <c r="X290" s="143"/>
      <c r="Y290" s="165"/>
      <c r="Z290" s="125"/>
      <c r="AA290" s="151"/>
      <c r="AB290" s="152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</row>
    <row r="291" spans="1:48" ht="12.75" customHeight="1">
      <c r="A291" s="46"/>
      <c r="B291" s="47"/>
      <c r="C291" s="192" t="s">
        <v>1192</v>
      </c>
      <c r="D291" s="34"/>
      <c r="E291" s="62"/>
      <c r="F291" s="35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148"/>
      <c r="R291" s="324"/>
      <c r="S291" s="95"/>
      <c r="T291" s="95"/>
      <c r="U291" s="95"/>
      <c r="V291" s="95"/>
      <c r="W291" s="131"/>
      <c r="X291" s="143"/>
      <c r="Y291" s="165"/>
      <c r="Z291" s="125"/>
      <c r="AA291" s="151"/>
      <c r="AB291" s="152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</row>
    <row r="292" spans="1:48" ht="40.5" customHeight="1">
      <c r="A292" s="52"/>
      <c r="B292" s="53"/>
      <c r="C292" s="194" t="s">
        <v>1193</v>
      </c>
      <c r="D292" s="40"/>
      <c r="E292" s="68"/>
      <c r="F292" s="41"/>
      <c r="G292" s="68"/>
      <c r="H292" s="68"/>
      <c r="I292" s="68"/>
      <c r="J292" s="68"/>
      <c r="K292" s="289"/>
      <c r="L292" s="289"/>
      <c r="M292" s="289"/>
      <c r="N292" s="289"/>
      <c r="O292" s="289"/>
      <c r="P292" s="289"/>
      <c r="Q292" s="148"/>
      <c r="R292" s="324"/>
      <c r="S292" s="149"/>
      <c r="T292" s="95"/>
      <c r="U292" s="95"/>
      <c r="V292" s="95"/>
      <c r="W292" s="131"/>
      <c r="X292" s="143"/>
      <c r="Y292" s="165"/>
      <c r="Z292" s="125"/>
      <c r="AA292" s="151"/>
      <c r="AB292" s="152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</row>
    <row r="293" spans="1:48" ht="12.75" customHeight="1">
      <c r="A293" s="46" t="s">
        <v>1194</v>
      </c>
      <c r="B293" s="47">
        <v>849</v>
      </c>
      <c r="C293" s="28" t="s">
        <v>1195</v>
      </c>
      <c r="D293" s="223">
        <v>452</v>
      </c>
      <c r="E293" s="216">
        <v>39982.199999999997</v>
      </c>
      <c r="F293" s="45">
        <v>35644.15</v>
      </c>
      <c r="G293" s="216">
        <v>46076</v>
      </c>
      <c r="H293" s="216">
        <v>47406</v>
      </c>
      <c r="I293" s="216">
        <v>44210.75</v>
      </c>
      <c r="J293" s="216">
        <v>47653.3</v>
      </c>
      <c r="K293" s="293">
        <v>44227.75</v>
      </c>
      <c r="L293" s="254">
        <v>48876.75</v>
      </c>
      <c r="M293" s="254">
        <v>49476.05</v>
      </c>
      <c r="N293" s="254">
        <v>46696.55</v>
      </c>
      <c r="O293" s="254">
        <v>45984.75</v>
      </c>
      <c r="P293" s="254">
        <v>42890.6</v>
      </c>
      <c r="Q293" s="277">
        <v>40409.599999999999</v>
      </c>
      <c r="R293" s="104">
        <v>46586.65</v>
      </c>
      <c r="S293" s="277">
        <v>49516.15</v>
      </c>
      <c r="T293" s="277"/>
      <c r="U293" s="277"/>
      <c r="V293" s="217">
        <v>54213.95</v>
      </c>
      <c r="W293" s="131"/>
      <c r="X293" s="142">
        <f>SUM(L293:W293)</f>
        <v>424651.05</v>
      </c>
      <c r="Y293" s="164">
        <f>AVERAGE(L293:W293)</f>
        <v>47183.45</v>
      </c>
      <c r="Z293" s="125"/>
      <c r="AA293" s="151"/>
      <c r="AB293" s="152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</row>
    <row r="294" spans="1:48" ht="12.75" customHeight="1">
      <c r="A294" s="46"/>
      <c r="B294" s="47"/>
      <c r="C294" s="193" t="s">
        <v>1196</v>
      </c>
      <c r="D294" s="32"/>
      <c r="E294" s="127">
        <v>747.33</v>
      </c>
      <c r="F294" s="35">
        <v>96.62</v>
      </c>
      <c r="G294" s="277">
        <v>1661.4</v>
      </c>
      <c r="H294" s="277">
        <v>1860.9</v>
      </c>
      <c r="I294" s="277">
        <v>1381.61</v>
      </c>
      <c r="J294" s="277">
        <v>1898</v>
      </c>
      <c r="K294" s="60">
        <v>1384.16</v>
      </c>
      <c r="L294" s="60">
        <v>2081.5100000000002</v>
      </c>
      <c r="M294" s="60">
        <v>2171.41</v>
      </c>
      <c r="N294" s="60">
        <v>1754.48</v>
      </c>
      <c r="O294" s="60">
        <v>1647.71</v>
      </c>
      <c r="P294" s="62">
        <v>1183.5899999999999</v>
      </c>
      <c r="Q294" s="127">
        <v>811.44</v>
      </c>
      <c r="R294" s="104">
        <v>1738</v>
      </c>
      <c r="S294" s="277">
        <v>2177.42</v>
      </c>
      <c r="T294" s="277"/>
      <c r="U294" s="277"/>
      <c r="V294" s="312">
        <v>2882.09</v>
      </c>
      <c r="W294" s="150"/>
      <c r="X294" s="220"/>
      <c r="Y294" s="283"/>
      <c r="Z294" s="112"/>
      <c r="AA294" s="284"/>
      <c r="AB294" s="59"/>
      <c r="AC294" s="125"/>
      <c r="AD294" s="125"/>
      <c r="AE294" s="125"/>
      <c r="AF294" s="112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</row>
    <row r="295" spans="1:48" ht="12.75" customHeight="1">
      <c r="A295" s="46"/>
      <c r="B295" s="47"/>
      <c r="C295" s="193" t="s">
        <v>1197</v>
      </c>
      <c r="D295" s="32"/>
      <c r="E295" s="118">
        <f t="shared" ref="E295:P295" si="31">E293/$D$293</f>
        <v>88.456194690265505</v>
      </c>
      <c r="F295" s="118">
        <f t="shared" si="31"/>
        <v>78.858738938053094</v>
      </c>
      <c r="G295" s="118">
        <f t="shared" si="31"/>
        <v>101.938053097345</v>
      </c>
      <c r="H295" s="118">
        <f t="shared" si="31"/>
        <v>104.880530973451</v>
      </c>
      <c r="I295" s="118">
        <f t="shared" si="31"/>
        <v>97.811393805309706</v>
      </c>
      <c r="J295" s="118">
        <f t="shared" si="31"/>
        <v>105.427654867257</v>
      </c>
      <c r="K295" s="118">
        <f t="shared" si="31"/>
        <v>97.849004424778798</v>
      </c>
      <c r="L295" s="118">
        <f t="shared" si="31"/>
        <v>108.134402654867</v>
      </c>
      <c r="M295" s="118">
        <f t="shared" si="31"/>
        <v>109.46028761061901</v>
      </c>
      <c r="N295" s="118">
        <f t="shared" si="31"/>
        <v>103.310951327434</v>
      </c>
      <c r="O295" s="118">
        <f t="shared" si="31"/>
        <v>101.73617256637201</v>
      </c>
      <c r="P295" s="118">
        <f t="shared" si="31"/>
        <v>94.890707964601802</v>
      </c>
      <c r="Q295" s="118">
        <f>'2006'!E345</f>
        <v>89.401769911504402</v>
      </c>
      <c r="R295" s="118">
        <f>'2006'!F345</f>
        <v>103.06780973451301</v>
      </c>
      <c r="S295" s="118">
        <f>'2006'!G345</f>
        <v>109.549004424779</v>
      </c>
      <c r="T295" s="118">
        <f>'2006'!H345</f>
        <v>0</v>
      </c>
      <c r="U295" s="118">
        <f>'2006'!I345</f>
        <v>0</v>
      </c>
      <c r="V295" s="118">
        <f>'2006'!J345</f>
        <v>119.942367256637</v>
      </c>
      <c r="W295" s="110"/>
      <c r="X295" s="142">
        <f>SUM(L295:W295)</f>
        <v>939.49347345132696</v>
      </c>
      <c r="Y295" s="164">
        <f>AVERAGE(L295:W295)</f>
        <v>85.408497586484302</v>
      </c>
      <c r="Z295" s="125"/>
      <c r="AA295" s="151"/>
      <c r="AB295" s="152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</row>
    <row r="296" spans="1:48" ht="12.75" customHeight="1">
      <c r="A296" s="46"/>
      <c r="B296" s="47"/>
      <c r="C296" s="193" t="s">
        <v>1198</v>
      </c>
      <c r="D296" s="32"/>
      <c r="E296" s="186" t="s">
        <v>1199</v>
      </c>
      <c r="F296" s="186" t="s">
        <v>1200</v>
      </c>
      <c r="G296" s="186" t="s">
        <v>1200</v>
      </c>
      <c r="H296" s="186" t="s">
        <v>1201</v>
      </c>
      <c r="I296" s="186" t="s">
        <v>1201</v>
      </c>
      <c r="J296" s="186" t="s">
        <v>1201</v>
      </c>
      <c r="K296" s="186" t="s">
        <v>1202</v>
      </c>
      <c r="L296" s="186" t="s">
        <v>1203</v>
      </c>
      <c r="M296" s="186" t="s">
        <v>1203</v>
      </c>
      <c r="N296" s="144" t="s">
        <v>1203</v>
      </c>
      <c r="O296" s="144" t="s">
        <v>1203</v>
      </c>
      <c r="P296" s="144" t="s">
        <v>1204</v>
      </c>
      <c r="Q296" s="144" t="s">
        <v>1204</v>
      </c>
      <c r="R296" s="145" t="s">
        <v>1204</v>
      </c>
      <c r="S296" s="144" t="s">
        <v>1204</v>
      </c>
      <c r="T296" s="144"/>
      <c r="U296" s="144"/>
      <c r="V296" s="144"/>
      <c r="W296" s="131"/>
      <c r="X296" s="143"/>
      <c r="Y296" s="167">
        <f>Y295/D293</f>
        <v>0.188956853067443</v>
      </c>
      <c r="Z296" s="125"/>
      <c r="AA296" s="151"/>
      <c r="AB296" s="152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</row>
    <row r="297" spans="1:48" ht="12.75" customHeight="1">
      <c r="A297" s="52"/>
      <c r="B297" s="53"/>
      <c r="C297" s="194"/>
      <c r="D297" s="66"/>
      <c r="E297" s="318"/>
      <c r="F297" s="41"/>
      <c r="G297" s="318"/>
      <c r="H297" s="319" t="s">
        <v>1205</v>
      </c>
      <c r="I297" s="319" t="s">
        <v>1205</v>
      </c>
      <c r="J297" s="319" t="s">
        <v>1205</v>
      </c>
      <c r="K297" s="182"/>
      <c r="L297" s="68"/>
      <c r="M297" s="68"/>
      <c r="N297" s="289"/>
      <c r="O297" s="289"/>
      <c r="P297" s="289"/>
      <c r="Q297" s="148"/>
      <c r="R297" s="324"/>
      <c r="S297" s="95"/>
      <c r="T297" s="95"/>
      <c r="U297" s="95"/>
      <c r="V297" s="95"/>
      <c r="W297" s="131"/>
      <c r="X297" s="143"/>
      <c r="Y297" s="165"/>
      <c r="Z297" s="125"/>
      <c r="AA297" s="151"/>
      <c r="AB297" s="152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</row>
    <row r="298" spans="1:48" ht="12.75" customHeight="1">
      <c r="A298" s="46" t="s">
        <v>387</v>
      </c>
      <c r="B298" s="47">
        <v>159</v>
      </c>
      <c r="C298" s="71" t="s">
        <v>388</v>
      </c>
      <c r="D298" s="89">
        <v>1025</v>
      </c>
      <c r="E298" s="45">
        <v>431933.36</v>
      </c>
      <c r="F298" s="179">
        <v>422212.93</v>
      </c>
      <c r="G298" s="45">
        <v>454396.15</v>
      </c>
      <c r="H298" s="45">
        <v>475047.59</v>
      </c>
      <c r="I298" s="45">
        <v>567969.53</v>
      </c>
      <c r="J298" s="45">
        <v>600944.86</v>
      </c>
      <c r="K298" s="45">
        <v>502458.66</v>
      </c>
      <c r="L298" s="45">
        <v>457570.57</v>
      </c>
      <c r="M298" s="45">
        <v>657245.88</v>
      </c>
      <c r="N298" s="45">
        <v>655602.86</v>
      </c>
      <c r="O298" s="45">
        <v>587610.55000000005</v>
      </c>
      <c r="P298" s="45">
        <v>709739.59</v>
      </c>
      <c r="Q298" s="45">
        <v>417579.98</v>
      </c>
      <c r="R298" s="178">
        <v>446227.68</v>
      </c>
      <c r="S298" s="35">
        <v>512546.73</v>
      </c>
      <c r="T298" s="35">
        <v>504640.07</v>
      </c>
      <c r="U298" s="35">
        <v>563622.9</v>
      </c>
      <c r="V298" s="35">
        <v>515455.23</v>
      </c>
      <c r="W298" s="104">
        <v>647461.99</v>
      </c>
      <c r="X298" s="142">
        <f>SUM(L298:W298)</f>
        <v>6675304.0300000003</v>
      </c>
      <c r="Y298" s="164">
        <f>AVERAGE(L298:W298)</f>
        <v>556275.33583333297</v>
      </c>
      <c r="Z298" s="168">
        <f>Y298-'Renew 07.workl'!O15</f>
        <v>0</v>
      </c>
      <c r="AA298" s="151"/>
      <c r="AB298" s="152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</row>
    <row r="299" spans="1:48" ht="12.75" customHeight="1">
      <c r="A299" s="46"/>
      <c r="B299" s="47"/>
      <c r="C299" s="73" t="s">
        <v>1234</v>
      </c>
      <c r="D299" s="74"/>
      <c r="E299" s="180" t="s">
        <v>372</v>
      </c>
      <c r="F299" s="180" t="s">
        <v>372</v>
      </c>
      <c r="G299" s="180" t="s">
        <v>372</v>
      </c>
      <c r="H299" s="180" t="s">
        <v>372</v>
      </c>
      <c r="I299" s="180" t="s">
        <v>372</v>
      </c>
      <c r="J299" s="180" t="s">
        <v>372</v>
      </c>
      <c r="K299" s="35" t="s">
        <v>372</v>
      </c>
      <c r="L299" s="35" t="s">
        <v>372</v>
      </c>
      <c r="M299" s="35" t="s">
        <v>372</v>
      </c>
      <c r="N299" s="35" t="s">
        <v>372</v>
      </c>
      <c r="O299" s="35" t="s">
        <v>372</v>
      </c>
      <c r="P299" s="35" t="s">
        <v>372</v>
      </c>
      <c r="Q299" s="180" t="s">
        <v>372</v>
      </c>
      <c r="R299" s="206" t="s">
        <v>372</v>
      </c>
      <c r="S299" s="35" t="s">
        <v>372</v>
      </c>
      <c r="T299" s="35" t="s">
        <v>372</v>
      </c>
      <c r="U299" s="35" t="s">
        <v>372</v>
      </c>
      <c r="V299" s="35" t="s">
        <v>372</v>
      </c>
      <c r="W299" s="104" t="s">
        <v>372</v>
      </c>
      <c r="X299" s="143"/>
      <c r="Y299" s="165"/>
      <c r="Z299" s="125"/>
      <c r="AA299" s="151"/>
      <c r="AB299" s="152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</row>
    <row r="300" spans="1:48" ht="12.75" customHeight="1">
      <c r="A300" s="46"/>
      <c r="B300" s="47"/>
      <c r="C300" s="36" t="s">
        <v>1235</v>
      </c>
      <c r="D300" s="34"/>
      <c r="E300" s="37">
        <f t="shared" ref="E300:P300" si="32">E298/$D$298</f>
        <v>421.39839999999998</v>
      </c>
      <c r="F300" s="37">
        <f t="shared" si="32"/>
        <v>411.91505365853698</v>
      </c>
      <c r="G300" s="37">
        <f t="shared" si="32"/>
        <v>443.31331707317099</v>
      </c>
      <c r="H300" s="37">
        <f t="shared" si="32"/>
        <v>463.461063414634</v>
      </c>
      <c r="I300" s="37">
        <f t="shared" si="32"/>
        <v>554.116614634146</v>
      </c>
      <c r="J300" s="37">
        <f t="shared" si="32"/>
        <v>586.28766829268295</v>
      </c>
      <c r="K300" s="37">
        <f t="shared" si="32"/>
        <v>490.20357073170698</v>
      </c>
      <c r="L300" s="37">
        <f t="shared" si="32"/>
        <v>446.410312195122</v>
      </c>
      <c r="M300" s="37">
        <f t="shared" si="32"/>
        <v>641.21549268292699</v>
      </c>
      <c r="N300" s="37">
        <f t="shared" si="32"/>
        <v>639.61254634146303</v>
      </c>
      <c r="O300" s="37">
        <f t="shared" si="32"/>
        <v>573.27858536585404</v>
      </c>
      <c r="P300" s="37">
        <f t="shared" si="32"/>
        <v>692.42886829268298</v>
      </c>
      <c r="Q300" s="37">
        <f>'2006'!E358</f>
        <v>407.39510243902401</v>
      </c>
      <c r="R300" s="105">
        <f>'2006'!F358</f>
        <v>435.34407804877998</v>
      </c>
      <c r="S300" s="118">
        <f>'2006'!G358</f>
        <v>500.04559024390198</v>
      </c>
      <c r="T300" s="118">
        <f>'2006'!H358</f>
        <v>492.33177560975599</v>
      </c>
      <c r="U300" s="118">
        <f>'2006'!I358</f>
        <v>549.87599999999998</v>
      </c>
      <c r="V300" s="118">
        <f>'2006'!J358</f>
        <v>502.883151219512</v>
      </c>
      <c r="W300" s="110">
        <f>'2006'!K358</f>
        <v>631.67023414634195</v>
      </c>
      <c r="X300" s="142">
        <f>SUM(L300:W300)</f>
        <v>6512.4917365853698</v>
      </c>
      <c r="Y300" s="164">
        <f>AVERAGE(L300:W300)</f>
        <v>542.70764471544703</v>
      </c>
      <c r="Z300" s="125"/>
      <c r="AA300" s="166">
        <f>'2006'!AC357+'2005'!AI503</f>
        <v>0</v>
      </c>
      <c r="AB300" s="169">
        <f>AA300/12/D298</f>
        <v>0</v>
      </c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</row>
    <row r="301" spans="1:48" ht="12.75" customHeight="1">
      <c r="A301" s="46"/>
      <c r="B301" s="47"/>
      <c r="C301" s="36" t="s">
        <v>1236</v>
      </c>
      <c r="D301" s="34"/>
      <c r="E301" s="184"/>
      <c r="F301" s="186"/>
      <c r="G301" s="287"/>
      <c r="H301" s="320"/>
      <c r="I301" s="287"/>
      <c r="J301" s="287"/>
      <c r="K301" s="287"/>
      <c r="L301" s="287"/>
      <c r="M301" s="287"/>
      <c r="N301" s="287"/>
      <c r="O301" s="287"/>
      <c r="P301" s="287"/>
      <c r="Q301" s="184"/>
      <c r="R301" s="211"/>
      <c r="S301" s="35"/>
      <c r="T301" s="325"/>
      <c r="U301" s="35"/>
      <c r="V301" s="35"/>
      <c r="W301" s="104"/>
      <c r="X301" s="143"/>
      <c r="Y301" s="167">
        <f>Y300/D298</f>
        <v>0.529470872893119</v>
      </c>
      <c r="Z301" s="125"/>
      <c r="AA301" s="151"/>
      <c r="AB301" s="152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</row>
    <row r="302" spans="1:48" ht="12.75" customHeight="1">
      <c r="A302" s="46"/>
      <c r="B302" s="47"/>
      <c r="C302" s="36" t="s">
        <v>1237</v>
      </c>
      <c r="D302" s="34"/>
      <c r="E302" s="209"/>
      <c r="F302" s="186"/>
      <c r="G302" s="287"/>
      <c r="H302" s="320"/>
      <c r="I302" s="287"/>
      <c r="J302" s="287"/>
      <c r="K302" s="287"/>
      <c r="L302" s="287"/>
      <c r="M302" s="287"/>
      <c r="N302" s="287"/>
      <c r="O302" s="287"/>
      <c r="P302" s="287"/>
      <c r="Q302" s="326"/>
      <c r="R302" s="327"/>
      <c r="S302" s="95"/>
      <c r="T302" s="95"/>
      <c r="U302" s="95"/>
      <c r="V302" s="95"/>
      <c r="W302" s="131"/>
      <c r="X302" s="143"/>
      <c r="Y302" s="165"/>
      <c r="Z302" s="125"/>
      <c r="AA302" s="151"/>
      <c r="AB302" s="152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</row>
    <row r="303" spans="1:48" ht="12.75" customHeight="1">
      <c r="A303" s="46"/>
      <c r="B303" s="47"/>
      <c r="C303" s="36" t="s">
        <v>1238</v>
      </c>
      <c r="D303" s="34"/>
      <c r="E303" s="209"/>
      <c r="F303" s="186"/>
      <c r="G303" s="287"/>
      <c r="H303" s="320"/>
      <c r="I303" s="287"/>
      <c r="J303" s="287"/>
      <c r="K303" s="287"/>
      <c r="L303" s="287"/>
      <c r="M303" s="287"/>
      <c r="N303" s="287"/>
      <c r="O303" s="287"/>
      <c r="P303" s="287"/>
      <c r="Q303" s="148"/>
      <c r="R303" s="149"/>
      <c r="S303" s="95"/>
      <c r="T303" s="95"/>
      <c r="U303" s="95"/>
      <c r="V303" s="95"/>
      <c r="W303" s="131"/>
      <c r="X303" s="143"/>
      <c r="Y303" s="165"/>
      <c r="Z303" s="125"/>
      <c r="AA303" s="151"/>
      <c r="AB303" s="152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</row>
    <row r="304" spans="1:48" ht="12.75" customHeight="1">
      <c r="A304" s="46"/>
      <c r="B304" s="47"/>
      <c r="C304" s="36" t="s">
        <v>1239</v>
      </c>
      <c r="D304" s="34"/>
      <c r="E304" s="209"/>
      <c r="F304" s="186"/>
      <c r="G304" s="287"/>
      <c r="H304" s="320"/>
      <c r="I304" s="287"/>
      <c r="J304" s="287"/>
      <c r="K304" s="287"/>
      <c r="L304" s="287"/>
      <c r="M304" s="287"/>
      <c r="N304" s="287"/>
      <c r="O304" s="287"/>
      <c r="P304" s="287"/>
      <c r="Q304" s="148"/>
      <c r="R304" s="149"/>
      <c r="S304" s="95"/>
      <c r="T304" s="95"/>
      <c r="U304" s="95"/>
      <c r="V304" s="95"/>
      <c r="W304" s="131"/>
      <c r="X304" s="143"/>
      <c r="Y304" s="165"/>
      <c r="Z304" s="125"/>
      <c r="AA304" s="151"/>
      <c r="AB304" s="152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  <c r="AV304" s="125"/>
    </row>
    <row r="305" spans="1:48" ht="12.75" customHeight="1">
      <c r="A305" s="46"/>
      <c r="B305" s="47"/>
      <c r="C305" s="36" t="s">
        <v>1240</v>
      </c>
      <c r="D305" s="34"/>
      <c r="E305" s="209"/>
      <c r="F305" s="186"/>
      <c r="G305" s="287"/>
      <c r="H305" s="320"/>
      <c r="I305" s="287"/>
      <c r="J305" s="287"/>
      <c r="K305" s="287"/>
      <c r="L305" s="287"/>
      <c r="M305" s="287"/>
      <c r="N305" s="287"/>
      <c r="O305" s="287"/>
      <c r="P305" s="287"/>
      <c r="Q305" s="148"/>
      <c r="R305" s="149"/>
      <c r="S305" s="95"/>
      <c r="T305" s="95"/>
      <c r="U305" s="95"/>
      <c r="V305" s="95"/>
      <c r="W305" s="131"/>
      <c r="X305" s="143"/>
      <c r="Y305" s="165"/>
      <c r="Z305" s="125"/>
      <c r="AA305" s="151"/>
      <c r="AB305" s="152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  <c r="AV305" s="125"/>
    </row>
    <row r="306" spans="1:48" ht="12.75" customHeight="1">
      <c r="A306" s="46"/>
      <c r="B306" s="47"/>
      <c r="C306" s="36" t="s">
        <v>1241</v>
      </c>
      <c r="D306" s="34"/>
      <c r="E306" s="209"/>
      <c r="F306" s="186"/>
      <c r="G306" s="287"/>
      <c r="H306" s="320"/>
      <c r="I306" s="287"/>
      <c r="J306" s="287"/>
      <c r="K306" s="287"/>
      <c r="L306" s="287"/>
      <c r="M306" s="287"/>
      <c r="N306" s="287"/>
      <c r="O306" s="287"/>
      <c r="P306" s="287"/>
      <c r="Q306" s="148"/>
      <c r="R306" s="149"/>
      <c r="S306" s="95"/>
      <c r="T306" s="95"/>
      <c r="U306" s="95"/>
      <c r="V306" s="95"/>
      <c r="W306" s="131"/>
      <c r="X306" s="143"/>
      <c r="Y306" s="165"/>
      <c r="Z306" s="125"/>
      <c r="AA306" s="151"/>
      <c r="AB306" s="152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</row>
    <row r="307" spans="1:48" ht="12.75" customHeight="1">
      <c r="A307" s="52"/>
      <c r="B307" s="53"/>
      <c r="C307" s="222"/>
      <c r="D307" s="40"/>
      <c r="E307" s="107"/>
      <c r="F307" s="189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148"/>
      <c r="R307" s="149"/>
      <c r="S307" s="95"/>
      <c r="T307" s="95"/>
      <c r="U307" s="95"/>
      <c r="V307" s="95"/>
      <c r="W307" s="131"/>
      <c r="X307" s="143"/>
      <c r="Y307" s="165"/>
      <c r="Z307" s="125"/>
      <c r="AA307" s="151"/>
      <c r="AB307" s="152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</row>
    <row r="308" spans="1:48" ht="12.75" customHeight="1">
      <c r="A308" s="42" t="s">
        <v>364</v>
      </c>
      <c r="B308" s="43">
        <v>555</v>
      </c>
      <c r="C308" s="86" t="s">
        <v>365</v>
      </c>
      <c r="D308" s="321">
        <v>523</v>
      </c>
      <c r="E308" s="213">
        <v>22992.76</v>
      </c>
      <c r="F308" s="45">
        <v>26926.46</v>
      </c>
      <c r="G308" s="45">
        <v>42756.15</v>
      </c>
      <c r="H308" s="45">
        <v>25437.119999999999</v>
      </c>
      <c r="I308" s="45">
        <v>29804.62</v>
      </c>
      <c r="J308" s="45">
        <v>29817.17</v>
      </c>
      <c r="K308" s="45">
        <v>22132.85</v>
      </c>
      <c r="L308" s="45">
        <v>27236.09</v>
      </c>
      <c r="M308" s="45">
        <v>30197.48</v>
      </c>
      <c r="N308" s="45">
        <v>28875.3</v>
      </c>
      <c r="O308" s="45">
        <v>40644.370000000003</v>
      </c>
      <c r="P308" s="45">
        <v>41914.300000000003</v>
      </c>
      <c r="Q308" s="144">
        <v>32300.35</v>
      </c>
      <c r="R308" s="35">
        <v>27324.36</v>
      </c>
      <c r="S308" s="35">
        <v>32352.87</v>
      </c>
      <c r="T308" s="35">
        <v>34868.769999999997</v>
      </c>
      <c r="U308" s="35">
        <v>28028.65</v>
      </c>
      <c r="V308" s="35">
        <v>26591.72</v>
      </c>
      <c r="W308" s="104">
        <v>34761.629999999997</v>
      </c>
      <c r="X308" s="142">
        <f>SUM(L308:W308)</f>
        <v>385095.89</v>
      </c>
      <c r="Y308" s="164">
        <f>AVERAGE(L308:W308)</f>
        <v>32091.324166666702</v>
      </c>
      <c r="Z308" s="221">
        <f>'Renew 07.workl'!O8-combine!Y308</f>
        <v>0</v>
      </c>
      <c r="AA308" s="151"/>
      <c r="AB308" s="152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</row>
    <row r="309" spans="1:48" ht="12.75" customHeight="1">
      <c r="A309" s="46"/>
      <c r="B309" s="47"/>
      <c r="C309" s="193" t="s">
        <v>1265</v>
      </c>
      <c r="D309" s="32"/>
      <c r="E309" s="145" t="s">
        <v>372</v>
      </c>
      <c r="F309" s="35" t="s">
        <v>372</v>
      </c>
      <c r="G309" s="35" t="s">
        <v>372</v>
      </c>
      <c r="H309" s="35" t="s">
        <v>372</v>
      </c>
      <c r="I309" s="35" t="s">
        <v>372</v>
      </c>
      <c r="J309" s="35" t="s">
        <v>372</v>
      </c>
      <c r="K309" s="35" t="s">
        <v>372</v>
      </c>
      <c r="L309" s="35" t="s">
        <v>372</v>
      </c>
      <c r="M309" s="35" t="s">
        <v>372</v>
      </c>
      <c r="N309" s="35" t="s">
        <v>372</v>
      </c>
      <c r="O309" s="35" t="s">
        <v>372</v>
      </c>
      <c r="P309" s="35" t="s">
        <v>372</v>
      </c>
      <c r="Q309" s="144" t="s">
        <v>372</v>
      </c>
      <c r="R309" s="35" t="s">
        <v>372</v>
      </c>
      <c r="S309" s="35" t="s">
        <v>372</v>
      </c>
      <c r="T309" s="35" t="s">
        <v>372</v>
      </c>
      <c r="U309" s="35" t="s">
        <v>372</v>
      </c>
      <c r="V309" s="35" t="s">
        <v>372</v>
      </c>
      <c r="W309" s="104" t="s">
        <v>372</v>
      </c>
      <c r="X309" s="143"/>
      <c r="Y309" s="165"/>
      <c r="Z309" s="125"/>
      <c r="AA309" s="151"/>
      <c r="AB309" s="152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</row>
    <row r="310" spans="1:48" ht="12.75" customHeight="1">
      <c r="A310" s="46"/>
      <c r="B310" s="47"/>
      <c r="C310" s="193" t="s">
        <v>720</v>
      </c>
      <c r="D310" s="32"/>
      <c r="E310" s="109">
        <f t="shared" ref="E310:P310" si="33">E308/$D$308</f>
        <v>43.9632122370937</v>
      </c>
      <c r="F310" s="109">
        <f t="shared" si="33"/>
        <v>51.484627151051598</v>
      </c>
      <c r="G310" s="109">
        <f t="shared" si="33"/>
        <v>81.751720841300198</v>
      </c>
      <c r="H310" s="109">
        <f t="shared" si="33"/>
        <v>48.6369407265774</v>
      </c>
      <c r="I310" s="109">
        <f t="shared" si="33"/>
        <v>56.987801147227501</v>
      </c>
      <c r="J310" s="109">
        <f t="shared" si="33"/>
        <v>57.011797323135802</v>
      </c>
      <c r="K310" s="109">
        <f t="shared" si="33"/>
        <v>42.319024856596599</v>
      </c>
      <c r="L310" s="109">
        <f t="shared" si="33"/>
        <v>52.076653919694103</v>
      </c>
      <c r="M310" s="109">
        <f t="shared" si="33"/>
        <v>57.738967495219903</v>
      </c>
      <c r="N310" s="109">
        <f t="shared" si="33"/>
        <v>55.210898661567903</v>
      </c>
      <c r="O310" s="109">
        <f t="shared" si="33"/>
        <v>77.713900573613799</v>
      </c>
      <c r="P310" s="109">
        <f t="shared" si="33"/>
        <v>80.142065009560199</v>
      </c>
      <c r="Q310" s="118">
        <f>'2006'!E374</f>
        <v>61.759751434034399</v>
      </c>
      <c r="R310" s="118">
        <f>'2006'!F374</f>
        <v>52.245430210324997</v>
      </c>
      <c r="S310" s="118">
        <f>'2006'!G374</f>
        <v>61.860172084129999</v>
      </c>
      <c r="T310" s="118">
        <f>'2006'!H374</f>
        <v>66.670688336520101</v>
      </c>
      <c r="U310" s="118">
        <f>'2006'!I374</f>
        <v>53.592065009560201</v>
      </c>
      <c r="V310" s="118">
        <f>'2006'!J374</f>
        <v>50.844588910133801</v>
      </c>
      <c r="W310" s="110">
        <f>'2006'!K374</f>
        <v>66.4658317399618</v>
      </c>
      <c r="X310" s="142">
        <f>SUM(L310:W310)</f>
        <v>736.32101338432096</v>
      </c>
      <c r="Y310" s="164">
        <f>AVERAGE(L310:W310)</f>
        <v>61.360084448693399</v>
      </c>
      <c r="Z310" s="125"/>
      <c r="AA310" s="166">
        <f>'2006'!AC373+'2005'!AI534</f>
        <v>0</v>
      </c>
      <c r="AB310" s="169">
        <f>AA310/D308/12</f>
        <v>0</v>
      </c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</row>
    <row r="311" spans="1:48" ht="12.75" customHeight="1">
      <c r="A311" s="315"/>
      <c r="B311" s="32"/>
      <c r="C311" s="193" t="s">
        <v>1266</v>
      </c>
      <c r="D311" s="34"/>
      <c r="E311" s="270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144"/>
      <c r="R311" s="35"/>
      <c r="S311" s="35"/>
      <c r="T311" s="35"/>
      <c r="U311" s="35"/>
      <c r="V311" s="35"/>
      <c r="W311" s="104"/>
      <c r="X311" s="143"/>
      <c r="Y311" s="167">
        <f>Y310/D308</f>
        <v>0.117323297225035</v>
      </c>
      <c r="Z311" s="125"/>
      <c r="AA311" s="151"/>
      <c r="AB311" s="152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  <c r="AV311" s="125"/>
    </row>
    <row r="312" spans="1:48" ht="12.75" customHeight="1">
      <c r="A312" s="315"/>
      <c r="B312" s="32"/>
      <c r="C312" s="193" t="s">
        <v>1267</v>
      </c>
      <c r="D312" s="32"/>
      <c r="E312" s="144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144"/>
      <c r="R312" s="144"/>
      <c r="S312" s="144"/>
      <c r="T312" s="144"/>
      <c r="U312" s="144"/>
      <c r="V312" s="144"/>
      <c r="W312" s="145"/>
      <c r="X312" s="143"/>
      <c r="Y312" s="165"/>
      <c r="Z312" s="125"/>
      <c r="AA312" s="151"/>
      <c r="AB312" s="152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  <c r="AV312" s="125"/>
    </row>
    <row r="313" spans="1:48" ht="12.75" customHeight="1">
      <c r="A313" s="52"/>
      <c r="B313" s="53"/>
      <c r="C313" s="194"/>
      <c r="D313" s="66"/>
      <c r="E313" s="271"/>
      <c r="F313" s="249"/>
      <c r="G313" s="272"/>
      <c r="H313" s="249"/>
      <c r="I313" s="272"/>
      <c r="J313" s="249"/>
      <c r="K313" s="272"/>
      <c r="L313" s="249"/>
      <c r="M313" s="272"/>
      <c r="N313" s="249"/>
      <c r="O313" s="250"/>
      <c r="P313" s="250"/>
      <c r="Q313" s="35"/>
      <c r="R313" s="149"/>
      <c r="S313" s="95"/>
      <c r="T313" s="95"/>
      <c r="U313" s="95"/>
      <c r="V313" s="95"/>
      <c r="W313" s="131"/>
      <c r="X313" s="143"/>
      <c r="Y313" s="165"/>
      <c r="Z313" s="125"/>
      <c r="AA313" s="151"/>
      <c r="AB313" s="152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  <c r="AV313" s="125"/>
    </row>
    <row r="314" spans="1:48" ht="14.25" customHeight="1">
      <c r="A314" s="46" t="s">
        <v>1268</v>
      </c>
      <c r="B314" s="47">
        <v>886</v>
      </c>
      <c r="C314" s="57" t="s">
        <v>1269</v>
      </c>
      <c r="D314" s="322">
        <v>1335.6</v>
      </c>
      <c r="E314" s="216">
        <v>55110.96</v>
      </c>
      <c r="F314" s="45">
        <v>49304.46</v>
      </c>
      <c r="G314" s="216">
        <v>62745.37</v>
      </c>
      <c r="H314" s="216">
        <v>61286.85</v>
      </c>
      <c r="I314" s="216">
        <v>62215.39</v>
      </c>
      <c r="J314" s="216">
        <v>60548.56</v>
      </c>
      <c r="K314" s="216">
        <v>58834.22</v>
      </c>
      <c r="L314" s="216">
        <v>59564.37</v>
      </c>
      <c r="M314" s="216">
        <v>64008.81</v>
      </c>
      <c r="N314" s="216">
        <v>56889.7</v>
      </c>
      <c r="O314" s="216">
        <v>55672.02</v>
      </c>
      <c r="P314" s="59">
        <v>61719.91</v>
      </c>
      <c r="Q314" s="277">
        <v>44380</v>
      </c>
      <c r="R314" s="35">
        <v>46999</v>
      </c>
      <c r="S314" s="277">
        <v>56707</v>
      </c>
      <c r="T314" s="277">
        <v>59662</v>
      </c>
      <c r="U314" s="277">
        <v>62118</v>
      </c>
      <c r="V314" s="277">
        <v>58996</v>
      </c>
      <c r="W314" s="312">
        <v>63876</v>
      </c>
      <c r="X314" s="142">
        <f>SUM(L314:W314)</f>
        <v>690592.81</v>
      </c>
      <c r="Y314" s="164">
        <f>AVERAGE(L314:W314)</f>
        <v>57549.400833333297</v>
      </c>
      <c r="Z314" s="125"/>
      <c r="AA314" s="151"/>
      <c r="AB314" s="152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</row>
    <row r="315" spans="1:48" ht="14.25" customHeight="1">
      <c r="A315" s="46"/>
      <c r="B315" s="47"/>
      <c r="C315" s="36" t="s">
        <v>1270</v>
      </c>
      <c r="D315" s="32"/>
      <c r="E315" s="127">
        <v>920.84</v>
      </c>
      <c r="F315" s="35">
        <v>49.87</v>
      </c>
      <c r="G315" s="127">
        <v>2066.0100000000002</v>
      </c>
      <c r="H315" s="127">
        <v>1847.23</v>
      </c>
      <c r="I315" s="277">
        <v>1986.51</v>
      </c>
      <c r="J315" s="277">
        <v>1736.48</v>
      </c>
      <c r="K315" s="277">
        <v>1479.33</v>
      </c>
      <c r="L315" s="277">
        <v>1588.86</v>
      </c>
      <c r="M315" s="277">
        <v>2255.52</v>
      </c>
      <c r="N315" s="277">
        <v>1187.6600000000001</v>
      </c>
      <c r="O315" s="277">
        <v>1005</v>
      </c>
      <c r="P315" s="122">
        <v>1847.55</v>
      </c>
      <c r="Q315" s="127" t="s">
        <v>372</v>
      </c>
      <c r="R315" s="35" t="s">
        <v>372</v>
      </c>
      <c r="S315" s="127">
        <v>492.45</v>
      </c>
      <c r="T315" s="127">
        <v>935.7</v>
      </c>
      <c r="U315" s="277">
        <v>1304.0999999999999</v>
      </c>
      <c r="V315" s="277">
        <v>835.8</v>
      </c>
      <c r="W315" s="312">
        <v>1567.8</v>
      </c>
      <c r="X315" s="143"/>
      <c r="Y315" s="283"/>
      <c r="Z315" s="112"/>
      <c r="AA315" s="284"/>
      <c r="AB315" s="59"/>
      <c r="AC315" s="112"/>
      <c r="AD315" s="112"/>
      <c r="AE315" s="112"/>
      <c r="AF315" s="112"/>
      <c r="AG315" s="112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</row>
    <row r="316" spans="1:48" ht="14.25" customHeight="1">
      <c r="A316" s="46"/>
      <c r="B316" s="47"/>
      <c r="C316" s="36" t="s">
        <v>678</v>
      </c>
      <c r="D316" s="32"/>
      <c r="E316" s="118">
        <f t="shared" ref="E316:P316" si="34">E314/$D$314</f>
        <v>41.263072776280303</v>
      </c>
      <c r="F316" s="214">
        <f t="shared" si="34"/>
        <v>36.9155884995508</v>
      </c>
      <c r="G316" s="214">
        <f t="shared" si="34"/>
        <v>46.979162923030898</v>
      </c>
      <c r="H316" s="214">
        <f t="shared" si="34"/>
        <v>45.887129380053899</v>
      </c>
      <c r="I316" s="214">
        <f t="shared" si="34"/>
        <v>46.582352500748698</v>
      </c>
      <c r="J316" s="214">
        <f t="shared" si="34"/>
        <v>45.334351602276101</v>
      </c>
      <c r="K316" s="214">
        <f t="shared" si="34"/>
        <v>44.050778676250403</v>
      </c>
      <c r="L316" s="214">
        <f t="shared" si="34"/>
        <v>44.597461814914702</v>
      </c>
      <c r="M316" s="214">
        <f t="shared" si="34"/>
        <v>47.9251347708895</v>
      </c>
      <c r="N316" s="214">
        <f t="shared" si="34"/>
        <v>42.594863731656197</v>
      </c>
      <c r="O316" s="214">
        <f t="shared" si="34"/>
        <v>41.683153638813998</v>
      </c>
      <c r="P316" s="214">
        <f t="shared" si="34"/>
        <v>46.211373165618497</v>
      </c>
      <c r="Q316" s="118">
        <f>'2006'!H380</f>
        <v>44.670560047918499</v>
      </c>
      <c r="R316" s="118">
        <f>'2006'!I380</f>
        <v>46.509433962264197</v>
      </c>
      <c r="S316" s="118">
        <f>'2006'!J380</f>
        <v>44.171907756813397</v>
      </c>
      <c r="T316" s="118">
        <f>'2006'!K380</f>
        <v>47.825696316262402</v>
      </c>
      <c r="U316" s="118">
        <f>'2006'!L380</f>
        <v>0</v>
      </c>
      <c r="V316" s="118">
        <f>'2006'!M380</f>
        <v>0</v>
      </c>
      <c r="W316" s="110">
        <f>'2006'!N380</f>
        <v>0</v>
      </c>
      <c r="X316" s="142">
        <f>SUM(L316:W316)</f>
        <v>406.18958520515099</v>
      </c>
      <c r="Y316" s="164">
        <f>AVERAGE(L316:W316)</f>
        <v>33.849132100429301</v>
      </c>
      <c r="Z316" s="125"/>
      <c r="AA316" s="151"/>
      <c r="AB316" s="152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</row>
    <row r="317" spans="1:48" ht="14.25" customHeight="1">
      <c r="A317" s="46"/>
      <c r="B317" s="47"/>
      <c r="C317" s="36" t="s">
        <v>1271</v>
      </c>
      <c r="D317" s="34"/>
      <c r="E317" s="294" t="s">
        <v>1272</v>
      </c>
      <c r="F317" s="45"/>
      <c r="G317" s="294"/>
      <c r="H317" s="294" t="s">
        <v>1273</v>
      </c>
      <c r="I317" s="294" t="s">
        <v>1274</v>
      </c>
      <c r="J317" s="294" t="s">
        <v>1275</v>
      </c>
      <c r="K317" s="294" t="s">
        <v>1275</v>
      </c>
      <c r="L317" s="294" t="s">
        <v>1276</v>
      </c>
      <c r="M317" s="294" t="s">
        <v>1277</v>
      </c>
      <c r="N317" s="294" t="s">
        <v>1278</v>
      </c>
      <c r="O317" s="294" t="s">
        <v>1279</v>
      </c>
      <c r="P317" s="60" t="s">
        <v>1280</v>
      </c>
      <c r="Q317" s="60"/>
      <c r="R317" s="35"/>
      <c r="S317" s="60" t="s">
        <v>1685</v>
      </c>
      <c r="T317" s="60" t="s">
        <v>1686</v>
      </c>
      <c r="U317" s="60" t="s">
        <v>1687</v>
      </c>
      <c r="V317" s="60" t="s">
        <v>1688</v>
      </c>
      <c r="W317" s="113" t="s">
        <v>1689</v>
      </c>
      <c r="X317" s="143"/>
      <c r="Y317" s="167">
        <f>Y316/D314</f>
        <v>2.53437646753738E-2</v>
      </c>
      <c r="Z317" s="125"/>
      <c r="AA317" s="151"/>
      <c r="AB317" s="152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</row>
    <row r="318" spans="1:48" ht="14.25" customHeight="1">
      <c r="A318" s="46"/>
      <c r="B318" s="47"/>
      <c r="C318" s="36" t="s">
        <v>1281</v>
      </c>
      <c r="D318" s="34"/>
      <c r="E318" s="60" t="s">
        <v>1282</v>
      </c>
      <c r="F318" s="60" t="s">
        <v>1282</v>
      </c>
      <c r="G318" s="60" t="s">
        <v>1282</v>
      </c>
      <c r="H318" s="60" t="s">
        <v>1282</v>
      </c>
      <c r="I318" s="60" t="s">
        <v>1282</v>
      </c>
      <c r="J318" s="60" t="s">
        <v>1282</v>
      </c>
      <c r="K318" s="60" t="s">
        <v>1282</v>
      </c>
      <c r="L318" s="60" t="s">
        <v>1282</v>
      </c>
      <c r="M318" s="60" t="s">
        <v>1282</v>
      </c>
      <c r="N318" s="60" t="s">
        <v>1282</v>
      </c>
      <c r="O318" s="60" t="s">
        <v>1282</v>
      </c>
      <c r="P318" s="60" t="s">
        <v>1282</v>
      </c>
      <c r="Q318" s="148"/>
      <c r="R318" s="149"/>
      <c r="S318" s="95"/>
      <c r="T318" s="95"/>
      <c r="U318" s="95"/>
      <c r="V318" s="95"/>
      <c r="W318" s="131"/>
      <c r="X318" s="143"/>
      <c r="Y318" s="165"/>
      <c r="Z318" s="125"/>
      <c r="AA318" s="151"/>
      <c r="AB318" s="152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  <c r="AV318" s="125"/>
    </row>
    <row r="319" spans="1:48" ht="14.25" customHeight="1">
      <c r="A319" s="46"/>
      <c r="B319" s="47"/>
      <c r="C319" s="36" t="s">
        <v>1283</v>
      </c>
      <c r="D319" s="34"/>
      <c r="E319" s="62"/>
      <c r="F319" s="35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148"/>
      <c r="R319" s="149"/>
      <c r="S319" s="95"/>
      <c r="T319" s="95"/>
      <c r="U319" s="95"/>
      <c r="V319" s="95"/>
      <c r="W319" s="131"/>
      <c r="X319" s="143"/>
      <c r="Y319" s="165"/>
      <c r="Z319" s="125"/>
      <c r="AA319" s="151"/>
      <c r="AB319" s="152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  <c r="AV319" s="125"/>
    </row>
    <row r="320" spans="1:48" ht="14.25" customHeight="1">
      <c r="A320" s="46"/>
      <c r="B320" s="47"/>
      <c r="C320" s="36" t="s">
        <v>1284</v>
      </c>
      <c r="D320" s="34"/>
      <c r="E320" s="62"/>
      <c r="F320" s="35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148"/>
      <c r="R320" s="149"/>
      <c r="S320" s="95"/>
      <c r="T320" s="95"/>
      <c r="U320" s="95"/>
      <c r="V320" s="95"/>
      <c r="W320" s="131"/>
      <c r="X320" s="143"/>
      <c r="Y320" s="165"/>
      <c r="Z320" s="125"/>
      <c r="AA320" s="151"/>
      <c r="AB320" s="152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  <c r="AV320" s="125"/>
    </row>
    <row r="321" spans="1:48" ht="14.25" customHeight="1">
      <c r="A321" s="46"/>
      <c r="B321" s="47"/>
      <c r="C321" s="36"/>
      <c r="D321" s="34"/>
      <c r="E321" s="68"/>
      <c r="F321" s="41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148"/>
      <c r="R321" s="149"/>
      <c r="S321" s="95"/>
      <c r="T321" s="95"/>
      <c r="U321" s="95"/>
      <c r="V321" s="95"/>
      <c r="W321" s="131"/>
      <c r="X321" s="143"/>
      <c r="Y321" s="165"/>
      <c r="Z321" s="125"/>
      <c r="AA321" s="151"/>
      <c r="AB321" s="152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  <c r="AV321" s="125"/>
    </row>
    <row r="322" spans="1:48" ht="14.25" customHeight="1">
      <c r="A322" s="46" t="s">
        <v>1299</v>
      </c>
      <c r="B322" s="47">
        <v>855</v>
      </c>
      <c r="C322" s="291" t="s">
        <v>1300</v>
      </c>
      <c r="D322" s="223">
        <v>281</v>
      </c>
      <c r="E322" s="216">
        <v>38826</v>
      </c>
      <c r="F322" s="45">
        <v>36932</v>
      </c>
      <c r="G322" s="216">
        <v>54825</v>
      </c>
      <c r="H322" s="216">
        <v>36047</v>
      </c>
      <c r="I322" s="216">
        <v>36335</v>
      </c>
      <c r="J322" s="216">
        <v>35215</v>
      </c>
      <c r="K322" s="216">
        <v>39804</v>
      </c>
      <c r="L322" s="216">
        <v>30618</v>
      </c>
      <c r="M322" s="216">
        <v>28999</v>
      </c>
      <c r="N322" s="216">
        <v>43480</v>
      </c>
      <c r="O322" s="200">
        <v>44330</v>
      </c>
      <c r="P322" s="288">
        <v>56707</v>
      </c>
      <c r="Q322" s="216">
        <v>32567</v>
      </c>
      <c r="R322" s="45">
        <v>29747</v>
      </c>
      <c r="S322" s="216">
        <v>46386</v>
      </c>
      <c r="T322" s="216">
        <v>49568</v>
      </c>
      <c r="U322" s="216">
        <v>52251</v>
      </c>
      <c r="V322" s="216">
        <v>48351</v>
      </c>
      <c r="W322" s="217">
        <v>66161</v>
      </c>
      <c r="X322" s="142">
        <f>SUM(L322:W322)</f>
        <v>529165</v>
      </c>
      <c r="Y322" s="164">
        <f>AVERAGE(L322:W322)</f>
        <v>44097.083333333299</v>
      </c>
      <c r="Z322" s="125"/>
      <c r="AA322" s="151"/>
      <c r="AB322" s="152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  <c r="AV322" s="125"/>
    </row>
    <row r="323" spans="1:48" ht="14.25" customHeight="1">
      <c r="A323" s="46"/>
      <c r="B323" s="47"/>
      <c r="C323" s="151" t="s">
        <v>1301</v>
      </c>
      <c r="D323" s="32"/>
      <c r="E323" s="277">
        <v>1287.1199999999999</v>
      </c>
      <c r="F323" s="127">
        <v>1059.8399999999999</v>
      </c>
      <c r="G323" s="127">
        <v>1724.5</v>
      </c>
      <c r="H323" s="277">
        <v>953.64</v>
      </c>
      <c r="I323" s="127">
        <v>988.2</v>
      </c>
      <c r="J323" s="127">
        <v>853.8</v>
      </c>
      <c r="K323" s="127">
        <v>1404.48</v>
      </c>
      <c r="L323" s="127">
        <v>302.16000000000003</v>
      </c>
      <c r="M323" s="127">
        <v>107.88</v>
      </c>
      <c r="N323" s="127">
        <v>1497.6</v>
      </c>
      <c r="O323" s="75">
        <v>1514.6</v>
      </c>
      <c r="P323" s="60">
        <v>1850.25</v>
      </c>
      <c r="Q323" s="277">
        <v>536.04</v>
      </c>
      <c r="R323" s="127">
        <v>197.64</v>
      </c>
      <c r="S323" s="127">
        <v>1555.72</v>
      </c>
      <c r="T323" s="277">
        <v>1619.36</v>
      </c>
      <c r="U323" s="127">
        <v>1673.02</v>
      </c>
      <c r="V323" s="127">
        <v>1595.02</v>
      </c>
      <c r="W323" s="128">
        <v>1951.22</v>
      </c>
      <c r="X323" s="220"/>
      <c r="Y323" s="283"/>
      <c r="Z323" s="112"/>
      <c r="AA323" s="284"/>
      <c r="AB323" s="59"/>
      <c r="AC323" s="112"/>
      <c r="AD323" s="112"/>
      <c r="AE323" s="112"/>
      <c r="AF323" s="112"/>
      <c r="AG323" s="112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  <c r="AV323" s="125"/>
    </row>
    <row r="324" spans="1:48" ht="14.25" customHeight="1">
      <c r="A324" s="46"/>
      <c r="B324" s="47"/>
      <c r="C324" s="151" t="s">
        <v>720</v>
      </c>
      <c r="D324" s="32"/>
      <c r="E324" s="118">
        <f t="shared" ref="E324:P324" si="35">E322/$D$322</f>
        <v>138.17081850533799</v>
      </c>
      <c r="F324" s="37">
        <f t="shared" si="35"/>
        <v>131.43060498220601</v>
      </c>
      <c r="G324" s="37">
        <f t="shared" si="35"/>
        <v>195.106761565836</v>
      </c>
      <c r="H324" s="37">
        <f t="shared" si="35"/>
        <v>128.28113879003601</v>
      </c>
      <c r="I324" s="37">
        <f t="shared" si="35"/>
        <v>129.30604982206401</v>
      </c>
      <c r="J324" s="37">
        <f t="shared" si="35"/>
        <v>125.320284697509</v>
      </c>
      <c r="K324" s="37">
        <f t="shared" si="35"/>
        <v>141.65124555160099</v>
      </c>
      <c r="L324" s="37">
        <f t="shared" si="35"/>
        <v>108.960854092527</v>
      </c>
      <c r="M324" s="37">
        <f t="shared" si="35"/>
        <v>103.199288256228</v>
      </c>
      <c r="N324" s="37">
        <f t="shared" si="35"/>
        <v>154.73309608540899</v>
      </c>
      <c r="O324" s="37">
        <f t="shared" si="35"/>
        <v>157.75800711743801</v>
      </c>
      <c r="P324" s="37">
        <f t="shared" si="35"/>
        <v>201.80427046263301</v>
      </c>
      <c r="Q324" s="118">
        <f>'2006'!E388</f>
        <v>115.89679715302501</v>
      </c>
      <c r="R324" s="118">
        <f>'2006'!F388</f>
        <v>105.86120996441301</v>
      </c>
      <c r="S324" s="118">
        <f>'2006'!G388</f>
        <v>165.074733096085</v>
      </c>
      <c r="T324" s="118">
        <f>'2006'!H388</f>
        <v>176.398576512456</v>
      </c>
      <c r="U324" s="118">
        <f>'2006'!I388</f>
        <v>185.946619217082</v>
      </c>
      <c r="V324" s="118">
        <f>'2006'!J388</f>
        <v>172.067615658363</v>
      </c>
      <c r="W324" s="110">
        <f>'2006'!K388</f>
        <v>235.44839857651201</v>
      </c>
      <c r="X324" s="142">
        <f>SUM(L324:W324)</f>
        <v>1883.1494661921699</v>
      </c>
      <c r="Y324" s="164">
        <f>AVERAGE(L324:W324)</f>
        <v>156.929122182681</v>
      </c>
      <c r="Z324" s="125"/>
      <c r="AA324" s="151"/>
      <c r="AB324" s="152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  <c r="AV324" s="125"/>
    </row>
    <row r="325" spans="1:48" ht="14.25" customHeight="1">
      <c r="A325" s="46"/>
      <c r="B325" s="47"/>
      <c r="C325" s="151" t="s">
        <v>1302</v>
      </c>
      <c r="D325" s="34"/>
      <c r="E325" s="294" t="s">
        <v>1303</v>
      </c>
      <c r="F325" s="45" t="s">
        <v>1304</v>
      </c>
      <c r="G325" s="294" t="s">
        <v>1305</v>
      </c>
      <c r="H325" s="294" t="s">
        <v>1306</v>
      </c>
      <c r="I325" s="294" t="s">
        <v>1307</v>
      </c>
      <c r="J325" s="294" t="s">
        <v>1308</v>
      </c>
      <c r="K325" s="294" t="s">
        <v>1309</v>
      </c>
      <c r="L325" s="294" t="s">
        <v>1310</v>
      </c>
      <c r="M325" s="294" t="s">
        <v>1311</v>
      </c>
      <c r="N325" s="294" t="s">
        <v>1312</v>
      </c>
      <c r="O325" s="60" t="s">
        <v>1313</v>
      </c>
      <c r="P325" s="60" t="s">
        <v>1314</v>
      </c>
      <c r="Q325" s="294" t="s">
        <v>1691</v>
      </c>
      <c r="R325" s="45" t="s">
        <v>1692</v>
      </c>
      <c r="S325" s="294" t="s">
        <v>1693</v>
      </c>
      <c r="T325" s="294" t="s">
        <v>1694</v>
      </c>
      <c r="U325" s="294" t="s">
        <v>1695</v>
      </c>
      <c r="V325" s="294" t="s">
        <v>1696</v>
      </c>
      <c r="W325" s="373" t="s">
        <v>1697</v>
      </c>
      <c r="X325" s="143"/>
      <c r="Y325" s="167">
        <f>Y324/D322</f>
        <v>0.55846662698462901</v>
      </c>
      <c r="Z325" s="125"/>
      <c r="AA325" s="151"/>
      <c r="AB325" s="152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  <c r="AV325" s="125"/>
    </row>
    <row r="326" spans="1:48" ht="14.25" customHeight="1">
      <c r="A326" s="315"/>
      <c r="B326" s="32"/>
      <c r="C326" s="151" t="s">
        <v>1315</v>
      </c>
      <c r="D326" s="34"/>
      <c r="E326" s="60" t="s">
        <v>1316</v>
      </c>
      <c r="F326" s="60" t="s">
        <v>1316</v>
      </c>
      <c r="G326" s="60" t="s">
        <v>1316</v>
      </c>
      <c r="H326" s="60" t="s">
        <v>1316</v>
      </c>
      <c r="I326" s="60" t="s">
        <v>1316</v>
      </c>
      <c r="J326" s="62"/>
      <c r="K326" s="62"/>
      <c r="L326" s="62"/>
      <c r="M326" s="62"/>
      <c r="N326" s="62"/>
      <c r="O326" s="62"/>
      <c r="P326" s="62"/>
      <c r="Q326" s="62"/>
      <c r="R326" s="35"/>
      <c r="S326" s="62"/>
      <c r="T326" s="62"/>
      <c r="U326" s="62"/>
      <c r="V326" s="62"/>
      <c r="W326" s="114"/>
      <c r="X326" s="143"/>
      <c r="Y326" s="165"/>
      <c r="Z326" s="125"/>
      <c r="AA326" s="151"/>
      <c r="AB326" s="152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  <c r="AV326" s="125"/>
    </row>
    <row r="327" spans="1:48" ht="142.5" customHeight="1">
      <c r="A327" s="52"/>
      <c r="B327" s="53"/>
      <c r="C327" s="54" t="s">
        <v>1842</v>
      </c>
      <c r="D327" s="40"/>
      <c r="E327" s="289"/>
      <c r="F327" s="229"/>
      <c r="G327" s="289"/>
      <c r="H327" s="289"/>
      <c r="I327" s="289"/>
      <c r="J327" s="289"/>
      <c r="K327" s="289"/>
      <c r="L327" s="289"/>
      <c r="M327" s="289"/>
      <c r="N327" s="289"/>
      <c r="O327" s="289"/>
      <c r="P327" s="289"/>
      <c r="Q327" s="374"/>
      <c r="R327" s="311"/>
      <c r="S327" s="125"/>
      <c r="T327" s="125"/>
      <c r="U327" s="125"/>
      <c r="V327" s="125"/>
      <c r="W327" s="125"/>
      <c r="X327" s="143"/>
      <c r="Y327" s="165"/>
      <c r="Z327" s="125"/>
      <c r="AA327" s="151"/>
      <c r="AB327" s="152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  <c r="AV327" s="125"/>
    </row>
    <row r="328" spans="1:48" ht="12.75" customHeight="1">
      <c r="A328" s="46" t="s">
        <v>390</v>
      </c>
      <c r="B328" s="47">
        <v>590</v>
      </c>
      <c r="C328" s="328" t="s">
        <v>1318</v>
      </c>
      <c r="D328" s="58">
        <v>540</v>
      </c>
      <c r="E328" s="252">
        <v>66713.460000000006</v>
      </c>
      <c r="F328" s="252">
        <v>51527.58</v>
      </c>
      <c r="G328" s="252">
        <v>77385.5</v>
      </c>
      <c r="H328" s="252">
        <v>41484.18</v>
      </c>
      <c r="I328" s="252">
        <v>49901.48</v>
      </c>
      <c r="J328" s="252">
        <v>51920.63</v>
      </c>
      <c r="K328" s="252">
        <v>46617.95</v>
      </c>
      <c r="L328" s="252">
        <v>57655.839999999997</v>
      </c>
      <c r="M328" s="252">
        <v>50839.51</v>
      </c>
      <c r="N328" s="252">
        <v>48612.11</v>
      </c>
      <c r="O328" s="252">
        <v>51698.98</v>
      </c>
      <c r="P328" s="252">
        <v>50848.04</v>
      </c>
      <c r="Q328" s="252">
        <v>48089.94</v>
      </c>
      <c r="R328" s="252">
        <v>64038.080000000002</v>
      </c>
      <c r="S328" s="252">
        <v>47688.02</v>
      </c>
      <c r="T328" s="252">
        <v>41342.379999999997</v>
      </c>
      <c r="U328" s="252">
        <v>52041.79</v>
      </c>
      <c r="V328" s="252">
        <v>57773.78</v>
      </c>
      <c r="W328" s="274">
        <v>47292.66</v>
      </c>
      <c r="X328" s="142">
        <f>SUM(L328:W328)</f>
        <v>617921.13</v>
      </c>
      <c r="Y328" s="164">
        <f>AVERAGE(L328:W328)</f>
        <v>51493.427499999998</v>
      </c>
      <c r="Z328" s="168">
        <f>'Renew 07.workl'!O16-combine!Y328</f>
        <v>0</v>
      </c>
      <c r="AA328" s="151"/>
      <c r="AB328" s="152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  <c r="AV328" s="125"/>
    </row>
    <row r="329" spans="1:48" ht="12.75" customHeight="1">
      <c r="A329" s="46"/>
      <c r="B329" s="47"/>
      <c r="C329" s="1441" t="s">
        <v>1319</v>
      </c>
      <c r="D329" s="1426"/>
      <c r="E329" s="60" t="s">
        <v>372</v>
      </c>
      <c r="F329" s="60" t="s">
        <v>372</v>
      </c>
      <c r="G329" s="60">
        <v>448.55</v>
      </c>
      <c r="H329" s="60" t="s">
        <v>372</v>
      </c>
      <c r="I329" s="60" t="s">
        <v>372</v>
      </c>
      <c r="J329" s="60" t="s">
        <v>372</v>
      </c>
      <c r="K329" s="60" t="s">
        <v>372</v>
      </c>
      <c r="L329" s="60" t="s">
        <v>372</v>
      </c>
      <c r="M329" s="60" t="s">
        <v>372</v>
      </c>
      <c r="N329" s="60" t="s">
        <v>372</v>
      </c>
      <c r="O329" s="60" t="s">
        <v>372</v>
      </c>
      <c r="P329" s="60" t="s">
        <v>372</v>
      </c>
      <c r="Q329" s="60" t="s">
        <v>372</v>
      </c>
      <c r="R329" s="60" t="s">
        <v>372</v>
      </c>
      <c r="S329" s="60" t="s">
        <v>372</v>
      </c>
      <c r="T329" s="60" t="s">
        <v>372</v>
      </c>
      <c r="U329" s="60" t="s">
        <v>372</v>
      </c>
      <c r="V329" s="60" t="s">
        <v>372</v>
      </c>
      <c r="W329" s="113" t="s">
        <v>372</v>
      </c>
      <c r="X329" s="220"/>
      <c r="Y329" s="165"/>
      <c r="Z329" s="125"/>
      <c r="AA329" s="151"/>
      <c r="AB329" s="152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  <c r="AV329" s="125"/>
    </row>
    <row r="330" spans="1:48" ht="12.75" customHeight="1">
      <c r="A330" s="46"/>
      <c r="B330" s="47"/>
      <c r="C330" s="36" t="s">
        <v>692</v>
      </c>
      <c r="D330" s="34"/>
      <c r="E330" s="37">
        <f t="shared" ref="E330:L330" si="36">E328/$D$328</f>
        <v>123.54344444444401</v>
      </c>
      <c r="F330" s="37">
        <f t="shared" si="36"/>
        <v>95.421444444444404</v>
      </c>
      <c r="G330" s="37">
        <f t="shared" si="36"/>
        <v>143.306481481481</v>
      </c>
      <c r="H330" s="37">
        <f t="shared" si="36"/>
        <v>76.822555555555596</v>
      </c>
      <c r="I330" s="37">
        <f t="shared" si="36"/>
        <v>92.410148148148195</v>
      </c>
      <c r="J330" s="37">
        <f t="shared" si="36"/>
        <v>96.149314814814801</v>
      </c>
      <c r="K330" s="37">
        <f t="shared" si="36"/>
        <v>86.329537037036999</v>
      </c>
      <c r="L330" s="37">
        <f t="shared" si="36"/>
        <v>106.770074074074</v>
      </c>
      <c r="M330" s="37" t="s">
        <v>1320</v>
      </c>
      <c r="N330" s="37">
        <f>N328/$D$328</f>
        <v>90.022425925925901</v>
      </c>
      <c r="O330" s="37">
        <f>O328/$D$328</f>
        <v>95.738851851851905</v>
      </c>
      <c r="P330" s="37">
        <f>P328/$D$328</f>
        <v>94.163037037037</v>
      </c>
      <c r="Q330" s="37">
        <f>'2006'!E394</f>
        <v>89.055444444444404</v>
      </c>
      <c r="R330" s="37">
        <f>'2006'!F394</f>
        <v>118.589037037037</v>
      </c>
      <c r="S330" s="37">
        <f>'2006'!G394</f>
        <v>88.311148148148106</v>
      </c>
      <c r="T330" s="37">
        <f>'2006'!H394</f>
        <v>76.559962962962999</v>
      </c>
      <c r="U330" s="37">
        <f>'2006'!I394</f>
        <v>96.373685185185195</v>
      </c>
      <c r="V330" s="37">
        <f>'2006'!J394</f>
        <v>106.988481481481</v>
      </c>
      <c r="W330" s="37">
        <f>'2006'!K394</f>
        <v>87.578999999999994</v>
      </c>
      <c r="X330" s="142">
        <f>SUM(L330:W330)</f>
        <v>1050.15114814815</v>
      </c>
      <c r="Y330" s="164">
        <f>AVERAGE(L330:W330)</f>
        <v>95.468286195286197</v>
      </c>
      <c r="Z330" s="125"/>
      <c r="AA330" s="166">
        <f>'2006'!AC393+'2005'!AI570</f>
        <v>0</v>
      </c>
      <c r="AB330" s="169">
        <f>AA330/11</f>
        <v>0</v>
      </c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  <c r="AV330" s="125"/>
    </row>
    <row r="331" spans="1:48" ht="12.75" customHeight="1">
      <c r="A331" s="46"/>
      <c r="B331" s="47"/>
      <c r="C331" s="36" t="s">
        <v>1321</v>
      </c>
      <c r="D331" s="32"/>
      <c r="E331" s="151"/>
      <c r="F331" s="300"/>
      <c r="G331" s="329" t="s">
        <v>1322</v>
      </c>
      <c r="H331" s="186"/>
      <c r="I331" s="188"/>
      <c r="J331" s="188"/>
      <c r="K331" s="188"/>
      <c r="L331" s="188"/>
      <c r="M331" s="188"/>
      <c r="N331" s="188"/>
      <c r="O331" s="188"/>
      <c r="P331" s="188"/>
      <c r="Q331" s="151"/>
      <c r="R331" s="300"/>
      <c r="S331" s="329"/>
      <c r="T331" s="186"/>
      <c r="U331" s="188"/>
      <c r="V331" s="188"/>
      <c r="W331" s="257"/>
      <c r="X331" s="143"/>
      <c r="Y331" s="167">
        <f>Y330/D328</f>
        <v>0.17679312258386301</v>
      </c>
      <c r="Z331" s="125"/>
      <c r="AA331" s="151"/>
      <c r="AB331" s="152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  <c r="AV331" s="125"/>
    </row>
    <row r="332" spans="1:48" ht="12.75" customHeight="1">
      <c r="A332" s="315"/>
      <c r="B332" s="32"/>
      <c r="C332" s="36" t="s">
        <v>1323</v>
      </c>
      <c r="D332" s="32"/>
      <c r="E332" s="62"/>
      <c r="F332" s="62"/>
      <c r="G332" s="60" t="s">
        <v>1324</v>
      </c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0"/>
      <c r="T332" s="62"/>
      <c r="U332" s="62"/>
      <c r="V332" s="62"/>
      <c r="W332" s="114"/>
      <c r="X332" s="143"/>
      <c r="Y332" s="165"/>
      <c r="Z332" s="125"/>
      <c r="AA332" s="151"/>
      <c r="AB332" s="152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</row>
    <row r="333" spans="1:48" ht="12.75" customHeight="1">
      <c r="A333" s="46"/>
      <c r="B333" s="47"/>
      <c r="C333" s="36" t="s">
        <v>692</v>
      </c>
      <c r="D333" s="3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148"/>
      <c r="R333" s="324"/>
      <c r="S333" s="95"/>
      <c r="T333" s="95"/>
      <c r="U333" s="95"/>
      <c r="V333" s="95"/>
      <c r="W333" s="131"/>
      <c r="X333" s="143"/>
      <c r="Y333" s="165"/>
      <c r="Z333" s="125"/>
      <c r="AA333" s="151"/>
      <c r="AB333" s="152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</row>
    <row r="334" spans="1:48" ht="12.75" customHeight="1">
      <c r="A334" s="46"/>
      <c r="B334" s="47"/>
      <c r="C334" s="36" t="s">
        <v>1325</v>
      </c>
      <c r="D334" s="3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148"/>
      <c r="R334" s="324"/>
      <c r="S334" s="95"/>
      <c r="T334" s="95"/>
      <c r="U334" s="95"/>
      <c r="V334" s="95"/>
      <c r="W334" s="131"/>
      <c r="X334" s="143"/>
      <c r="Y334" s="165"/>
      <c r="Z334" s="125"/>
      <c r="AA334" s="151"/>
      <c r="AB334" s="152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  <c r="AV334" s="125"/>
    </row>
    <row r="335" spans="1:48" ht="12.75" customHeight="1">
      <c r="A335" s="46"/>
      <c r="B335" s="47"/>
      <c r="C335" s="36" t="s">
        <v>1326</v>
      </c>
      <c r="D335" s="32"/>
      <c r="E335" s="284"/>
      <c r="F335" s="254"/>
      <c r="G335" s="59"/>
      <c r="H335" s="59"/>
      <c r="I335" s="59"/>
      <c r="J335" s="254"/>
      <c r="K335" s="254"/>
      <c r="L335" s="254"/>
      <c r="M335" s="254"/>
      <c r="N335" s="254"/>
      <c r="O335" s="254"/>
      <c r="P335" s="254"/>
      <c r="Q335" s="375"/>
      <c r="R335" s="327"/>
      <c r="S335" s="95"/>
      <c r="T335" s="95"/>
      <c r="U335" s="95"/>
      <c r="V335" s="95"/>
      <c r="W335" s="131"/>
      <c r="X335" s="143"/>
      <c r="Y335" s="165"/>
      <c r="Z335" s="125"/>
      <c r="AA335" s="151"/>
      <c r="AB335" s="152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  <c r="AV335" s="125"/>
    </row>
    <row r="336" spans="1:48" ht="12.75" customHeight="1">
      <c r="A336" s="46"/>
      <c r="B336" s="47"/>
      <c r="C336" s="36" t="s">
        <v>1327</v>
      </c>
      <c r="D336" s="3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148"/>
      <c r="R336" s="324"/>
      <c r="S336" s="95"/>
      <c r="T336" s="95"/>
      <c r="U336" s="95"/>
      <c r="V336" s="95"/>
      <c r="W336" s="131"/>
      <c r="X336" s="143"/>
      <c r="Y336" s="165"/>
      <c r="Z336" s="125"/>
      <c r="AA336" s="151"/>
      <c r="AB336" s="152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  <c r="AV336" s="125"/>
    </row>
    <row r="337" spans="1:48" ht="12.75" customHeight="1">
      <c r="A337" s="52"/>
      <c r="B337" s="53"/>
      <c r="C337" s="222"/>
      <c r="D337" s="66"/>
      <c r="E337" s="302"/>
      <c r="F337" s="289"/>
      <c r="G337" s="258"/>
      <c r="H337" s="258"/>
      <c r="I337" s="258"/>
      <c r="J337" s="289"/>
      <c r="K337" s="289"/>
      <c r="L337" s="289"/>
      <c r="M337" s="289"/>
      <c r="N337" s="289"/>
      <c r="O337" s="68"/>
      <c r="P337" s="68"/>
      <c r="Q337" s="374"/>
      <c r="R337" s="376"/>
      <c r="S337" s="95"/>
      <c r="T337" s="95"/>
      <c r="U337" s="95"/>
      <c r="V337" s="95"/>
      <c r="W337" s="131"/>
      <c r="X337" s="143"/>
      <c r="Y337" s="165"/>
      <c r="Z337" s="125"/>
      <c r="AA337" s="151"/>
      <c r="AB337" s="152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  <c r="AV337" s="125"/>
    </row>
    <row r="338" spans="1:48" ht="12.75" customHeight="1">
      <c r="A338" s="330" t="s">
        <v>1341</v>
      </c>
      <c r="B338" s="331">
        <v>948</v>
      </c>
      <c r="C338" s="332" t="s">
        <v>1342</v>
      </c>
      <c r="D338" s="333">
        <v>1654</v>
      </c>
      <c r="E338" s="232">
        <v>120817.07</v>
      </c>
      <c r="F338" s="217">
        <v>99465.72</v>
      </c>
      <c r="G338" s="334"/>
      <c r="H338" s="168"/>
      <c r="I338" s="168"/>
      <c r="J338" s="168"/>
      <c r="K338" s="168"/>
      <c r="L338" s="168"/>
      <c r="M338" s="168"/>
      <c r="N338" s="168"/>
      <c r="O338" s="168"/>
      <c r="P338" s="169"/>
      <c r="Q338" s="377"/>
      <c r="R338" s="378"/>
      <c r="S338" s="149"/>
      <c r="T338" s="95"/>
      <c r="U338" s="95"/>
      <c r="V338" s="95"/>
      <c r="W338" s="131"/>
      <c r="X338" s="143"/>
      <c r="Y338" s="165"/>
      <c r="Z338" s="125"/>
      <c r="AA338" s="151"/>
      <c r="AB338" s="152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  <c r="AV338" s="125"/>
    </row>
    <row r="339" spans="1:48" ht="12.75" customHeight="1">
      <c r="A339" s="330" t="s">
        <v>1343</v>
      </c>
      <c r="B339" s="331"/>
      <c r="C339" s="335" t="s">
        <v>1344</v>
      </c>
      <c r="D339" s="336"/>
      <c r="E339" s="276">
        <v>8198.56</v>
      </c>
      <c r="F339" s="312">
        <v>4995.8599999999997</v>
      </c>
      <c r="G339" s="334"/>
      <c r="H339" s="168"/>
      <c r="I339" s="168"/>
      <c r="J339" s="168"/>
      <c r="K339" s="168"/>
      <c r="L339" s="168"/>
      <c r="M339" s="168"/>
      <c r="N339" s="168"/>
      <c r="O339" s="168"/>
      <c r="P339" s="169"/>
      <c r="Q339" s="379"/>
      <c r="R339" s="324"/>
      <c r="S339" s="95"/>
      <c r="T339" s="149"/>
      <c r="U339" s="147"/>
      <c r="V339" s="95"/>
      <c r="W339" s="150"/>
      <c r="X339" s="143"/>
      <c r="Y339" s="165"/>
      <c r="Z339" s="125"/>
      <c r="AA339" s="151"/>
      <c r="AB339" s="152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  <c r="AV339" s="125"/>
    </row>
    <row r="340" spans="1:48" ht="12.75" customHeight="1">
      <c r="A340" s="330" t="s">
        <v>1345</v>
      </c>
      <c r="B340" s="2"/>
      <c r="C340" s="36" t="s">
        <v>678</v>
      </c>
      <c r="D340" s="2"/>
      <c r="E340" s="118">
        <f>E338/$D$338</f>
        <v>73.045386940749694</v>
      </c>
      <c r="F340" s="105">
        <f>F338/$D$338</f>
        <v>60.136469165659001</v>
      </c>
      <c r="G340" s="265"/>
      <c r="H340" s="106"/>
      <c r="I340" s="106"/>
      <c r="J340" s="106"/>
      <c r="K340" s="106"/>
      <c r="L340" s="106"/>
      <c r="M340" s="106"/>
      <c r="N340" s="106"/>
      <c r="O340" s="106"/>
      <c r="P340" s="38"/>
      <c r="Q340" s="179"/>
      <c r="R340" s="380"/>
      <c r="S340" s="95"/>
      <c r="T340" s="95"/>
      <c r="U340" s="95"/>
      <c r="V340" s="95"/>
      <c r="W340" s="131"/>
      <c r="X340" s="143"/>
      <c r="Y340" s="165"/>
      <c r="Z340" s="125"/>
      <c r="AA340" s="151"/>
      <c r="AB340" s="152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  <c r="AV340" s="125"/>
    </row>
    <row r="341" spans="1:48" ht="12.75" customHeight="1">
      <c r="A341" s="330"/>
      <c r="B341" s="2"/>
      <c r="C341" s="36" t="s">
        <v>1346</v>
      </c>
      <c r="D341" s="337"/>
      <c r="E341" s="338" t="s">
        <v>1347</v>
      </c>
      <c r="F341" s="129" t="s">
        <v>1348</v>
      </c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95"/>
      <c r="R341" s="324"/>
      <c r="S341" s="95"/>
      <c r="T341" s="95"/>
      <c r="U341" s="95"/>
      <c r="V341" s="95"/>
      <c r="W341" s="131"/>
      <c r="X341" s="143"/>
      <c r="Y341" s="165"/>
      <c r="Z341" s="125"/>
      <c r="AA341" s="151"/>
      <c r="AB341" s="152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</row>
    <row r="342" spans="1:48" ht="12.75" customHeight="1">
      <c r="A342" s="330"/>
      <c r="B342" s="2"/>
      <c r="C342" s="36" t="s">
        <v>1349</v>
      </c>
      <c r="D342" s="337">
        <v>2246</v>
      </c>
      <c r="E342" s="340"/>
      <c r="F342" s="95"/>
      <c r="G342" s="340">
        <v>120937.54</v>
      </c>
      <c r="H342" s="340">
        <v>130124.39</v>
      </c>
      <c r="I342" s="340">
        <v>154119.06</v>
      </c>
      <c r="J342" s="340">
        <v>149328.29</v>
      </c>
      <c r="K342" s="340">
        <v>161304.60999999999</v>
      </c>
      <c r="L342" s="340">
        <v>195051.05</v>
      </c>
      <c r="M342" s="340">
        <v>189670.42</v>
      </c>
      <c r="N342" s="340">
        <v>199251.16</v>
      </c>
      <c r="O342" s="340">
        <v>196910.21</v>
      </c>
      <c r="P342" s="340">
        <v>345548.16</v>
      </c>
      <c r="Q342" s="232">
        <v>161721.59</v>
      </c>
      <c r="R342" s="217">
        <v>153863.57999999999</v>
      </c>
      <c r="S342" s="276">
        <v>188456.68</v>
      </c>
      <c r="T342" s="276">
        <v>202737.74</v>
      </c>
      <c r="U342" s="276">
        <v>189932.74</v>
      </c>
      <c r="V342" s="276">
        <v>182556.32</v>
      </c>
      <c r="W342" s="131"/>
      <c r="X342" s="142">
        <f>SUM(L342:W342)</f>
        <v>2205699.65</v>
      </c>
      <c r="Y342" s="164">
        <f>AVERAGE(L342:W342)</f>
        <v>200518.15</v>
      </c>
      <c r="Z342" s="125"/>
      <c r="AA342" s="151"/>
      <c r="AB342" s="152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</row>
    <row r="343" spans="1:48" ht="12.75" customHeight="1">
      <c r="A343" s="330"/>
      <c r="B343" s="2"/>
      <c r="C343" s="36" t="s">
        <v>1350</v>
      </c>
      <c r="D343" s="337"/>
      <c r="E343" s="340"/>
      <c r="F343" s="95"/>
      <c r="G343" s="340">
        <v>6042.66</v>
      </c>
      <c r="H343" s="340">
        <v>6042.64</v>
      </c>
      <c r="I343" s="340">
        <v>9641.86</v>
      </c>
      <c r="J343" s="340">
        <v>8923.24</v>
      </c>
      <c r="K343" s="340">
        <v>10719.69</v>
      </c>
      <c r="L343" s="340">
        <v>15781.66</v>
      </c>
      <c r="M343" s="340">
        <v>12953.17</v>
      </c>
      <c r="N343" s="340">
        <v>14165.67</v>
      </c>
      <c r="O343" s="340">
        <v>13814.53</v>
      </c>
      <c r="P343" s="340">
        <v>36110.22</v>
      </c>
      <c r="Q343" s="276">
        <v>8536.24</v>
      </c>
      <c r="R343" s="312">
        <v>7725.42</v>
      </c>
      <c r="S343" s="276">
        <v>12546.5</v>
      </c>
      <c r="T343" s="276">
        <v>14688.66</v>
      </c>
      <c r="U343" s="276">
        <v>12767.91</v>
      </c>
      <c r="V343" s="276">
        <v>11661.45</v>
      </c>
      <c r="W343" s="131"/>
      <c r="X343" s="381"/>
      <c r="Y343" s="167"/>
      <c r="Z343" s="168"/>
      <c r="AA343" s="334">
        <f>'2006'!AC403+'2005'!AI599</f>
        <v>160751.43</v>
      </c>
      <c r="AB343" s="169">
        <f>AA343/11/D342</f>
        <v>6.5065745163118303</v>
      </c>
      <c r="AC343" s="168"/>
      <c r="AD343" s="168"/>
      <c r="AE343" s="168"/>
      <c r="AF343" s="168"/>
      <c r="AG343" s="168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  <c r="AV343" s="125"/>
    </row>
    <row r="344" spans="1:48" ht="12.75" customHeight="1">
      <c r="A344" s="330"/>
      <c r="B344" s="2"/>
      <c r="C344" s="36" t="s">
        <v>1351</v>
      </c>
      <c r="D344" s="337"/>
      <c r="E344" s="340"/>
      <c r="F344" s="95"/>
      <c r="G344" s="37">
        <f t="shared" ref="G344:P344" si="37">G342/$D$342</f>
        <v>53.845743544078402</v>
      </c>
      <c r="H344" s="37">
        <f t="shared" si="37"/>
        <v>57.936059661620703</v>
      </c>
      <c r="I344" s="37">
        <f t="shared" si="37"/>
        <v>68.619349955476395</v>
      </c>
      <c r="J344" s="37">
        <f t="shared" si="37"/>
        <v>66.486326803205699</v>
      </c>
      <c r="K344" s="37">
        <f t="shared" si="37"/>
        <v>71.818615316117501</v>
      </c>
      <c r="L344" s="37">
        <f t="shared" si="37"/>
        <v>86.843744434550302</v>
      </c>
      <c r="M344" s="37">
        <f t="shared" si="37"/>
        <v>84.448094390026696</v>
      </c>
      <c r="N344" s="37">
        <f t="shared" si="37"/>
        <v>88.713784505788098</v>
      </c>
      <c r="O344" s="37">
        <f t="shared" si="37"/>
        <v>87.6715093499555</v>
      </c>
      <c r="P344" s="37">
        <f t="shared" si="37"/>
        <v>153.85047195013399</v>
      </c>
      <c r="Q344" s="382">
        <f>'2006'!E404</f>
        <v>72.004269813000903</v>
      </c>
      <c r="R344" s="383">
        <f>'2006'!F404</f>
        <v>68.505601068566307</v>
      </c>
      <c r="S344" s="382">
        <f>'2006'!G404</f>
        <v>83.907693677649107</v>
      </c>
      <c r="T344" s="382">
        <f>'2006'!H404</f>
        <v>90.266135351736395</v>
      </c>
      <c r="U344" s="382">
        <f>'2006'!I404</f>
        <v>84.564888691006203</v>
      </c>
      <c r="V344" s="382">
        <f>'2006'!J404</f>
        <v>81.280641139804104</v>
      </c>
      <c r="W344" s="131"/>
      <c r="X344" s="142">
        <f>SUM(L344:W344)</f>
        <v>982.05683437221705</v>
      </c>
      <c r="Y344" s="164">
        <f>AVERAGE(L344:W344)</f>
        <v>89.277894033837896</v>
      </c>
      <c r="Z344" s="125"/>
      <c r="AA344" s="151"/>
      <c r="AB344" s="152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  <c r="AV344" s="125"/>
    </row>
    <row r="345" spans="1:48" ht="121.5" customHeight="1">
      <c r="A345" s="341" t="s">
        <v>1352</v>
      </c>
      <c r="B345" s="66">
        <v>1012</v>
      </c>
      <c r="C345" s="342" t="s">
        <v>1843</v>
      </c>
      <c r="D345" s="343"/>
      <c r="E345" s="344"/>
      <c r="F345" s="171"/>
      <c r="G345" s="345" t="s">
        <v>1354</v>
      </c>
      <c r="H345" s="345" t="s">
        <v>1355</v>
      </c>
      <c r="I345" s="345" t="s">
        <v>1356</v>
      </c>
      <c r="J345" s="345" t="s">
        <v>1357</v>
      </c>
      <c r="K345" s="345" t="s">
        <v>1358</v>
      </c>
      <c r="L345" s="371" t="s">
        <v>1359</v>
      </c>
      <c r="M345" s="345" t="s">
        <v>1360</v>
      </c>
      <c r="N345" s="345" t="s">
        <v>1361</v>
      </c>
      <c r="O345" s="371" t="s">
        <v>1362</v>
      </c>
      <c r="P345" s="345" t="s">
        <v>1363</v>
      </c>
      <c r="Q345" s="384" t="s">
        <v>1700</v>
      </c>
      <c r="R345" s="385" t="s">
        <v>1701</v>
      </c>
      <c r="S345" s="386" t="s">
        <v>1702</v>
      </c>
      <c r="T345" s="386" t="s">
        <v>1703</v>
      </c>
      <c r="U345" s="386" t="s">
        <v>1704</v>
      </c>
      <c r="V345" s="386" t="s">
        <v>1705</v>
      </c>
      <c r="W345" s="387"/>
      <c r="X345" s="143"/>
      <c r="Y345" s="167"/>
      <c r="Z345" s="392"/>
      <c r="AA345" s="48"/>
      <c r="AB345" s="393"/>
      <c r="AC345" s="392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  <c r="AV345" s="125"/>
    </row>
    <row r="346" spans="1:48" ht="12.75" customHeight="1">
      <c r="A346" s="330" t="s">
        <v>421</v>
      </c>
      <c r="B346" s="331">
        <v>956</v>
      </c>
      <c r="C346" s="346" t="s">
        <v>1369</v>
      </c>
      <c r="D346" s="347">
        <v>1214</v>
      </c>
      <c r="E346" s="232">
        <v>34932.54</v>
      </c>
      <c r="F346" s="216">
        <v>40355.050000000003</v>
      </c>
      <c r="G346" s="232">
        <v>47951.99</v>
      </c>
      <c r="H346" s="232">
        <v>35139.71</v>
      </c>
      <c r="I346" s="232">
        <v>35847.56</v>
      </c>
      <c r="J346" s="232">
        <v>33686.49</v>
      </c>
      <c r="K346" s="232">
        <v>32069.48</v>
      </c>
      <c r="L346" s="232">
        <v>35341.58</v>
      </c>
      <c r="M346" s="232">
        <v>34620.22</v>
      </c>
      <c r="N346" s="168">
        <v>33373.19</v>
      </c>
      <c r="O346" s="364">
        <v>39906.559999999998</v>
      </c>
      <c r="P346" s="364">
        <v>39313.199999999997</v>
      </c>
      <c r="Q346" s="276">
        <v>28049.439999999999</v>
      </c>
      <c r="R346" s="277">
        <v>26512.02</v>
      </c>
      <c r="S346" s="276">
        <v>38479.160000000003</v>
      </c>
      <c r="T346" s="276">
        <v>30402.74</v>
      </c>
      <c r="U346" s="276">
        <v>29580.9</v>
      </c>
      <c r="V346" s="276">
        <v>31809.95</v>
      </c>
      <c r="W346" s="388">
        <v>30319.39</v>
      </c>
      <c r="X346" s="142">
        <f>SUM(L346:W346)</f>
        <v>397708.35</v>
      </c>
      <c r="Y346" s="164">
        <f>AVERAGE(L346:W346)</f>
        <v>33142.362500000003</v>
      </c>
      <c r="Z346" s="125"/>
      <c r="AA346" s="151"/>
      <c r="AB346" s="152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  <c r="AV346" s="125"/>
    </row>
    <row r="347" spans="1:48" ht="12.75" customHeight="1">
      <c r="A347" s="36"/>
      <c r="B347" s="331"/>
      <c r="C347" s="36" t="s">
        <v>1370</v>
      </c>
      <c r="D347" s="337"/>
      <c r="E347" s="348" t="s">
        <v>372</v>
      </c>
      <c r="F347" s="233" t="s">
        <v>372</v>
      </c>
      <c r="G347" s="276">
        <v>1122.8</v>
      </c>
      <c r="H347" s="348" t="s">
        <v>372</v>
      </c>
      <c r="I347" s="348" t="s">
        <v>372</v>
      </c>
      <c r="J347" s="348" t="s">
        <v>372</v>
      </c>
      <c r="K347" s="348" t="s">
        <v>372</v>
      </c>
      <c r="L347" s="348" t="s">
        <v>372</v>
      </c>
      <c r="M347" s="348" t="s">
        <v>372</v>
      </c>
      <c r="N347" s="369" t="s">
        <v>372</v>
      </c>
      <c r="O347" s="349" t="s">
        <v>372</v>
      </c>
      <c r="P347" s="349" t="s">
        <v>372</v>
      </c>
      <c r="Q347" s="348" t="s">
        <v>372</v>
      </c>
      <c r="R347" s="233" t="s">
        <v>372</v>
      </c>
      <c r="S347" s="348" t="s">
        <v>372</v>
      </c>
      <c r="T347" s="348" t="s">
        <v>372</v>
      </c>
      <c r="U347" s="348" t="s">
        <v>372</v>
      </c>
      <c r="V347" s="348" t="s">
        <v>372</v>
      </c>
      <c r="W347" s="389" t="s">
        <v>372</v>
      </c>
      <c r="X347" s="381"/>
      <c r="Y347" s="165"/>
      <c r="Z347" s="125"/>
      <c r="AA347" s="151"/>
      <c r="AB347" s="152"/>
      <c r="AC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  <c r="AV347" s="125"/>
    </row>
    <row r="348" spans="1:48" ht="12.75" customHeight="1">
      <c r="A348" s="36"/>
      <c r="B348" s="331"/>
      <c r="C348" s="36" t="s">
        <v>678</v>
      </c>
      <c r="D348" s="337"/>
      <c r="E348" s="37">
        <f t="shared" ref="E348:P348" si="38">E346/$D$346</f>
        <v>28.774744645799</v>
      </c>
      <c r="F348" s="37">
        <f t="shared" si="38"/>
        <v>33.241392092257001</v>
      </c>
      <c r="G348" s="37">
        <f t="shared" si="38"/>
        <v>39.499168039538702</v>
      </c>
      <c r="H348" s="37">
        <f t="shared" si="38"/>
        <v>28.945395387149901</v>
      </c>
      <c r="I348" s="37">
        <f t="shared" si="38"/>
        <v>29.528467874794099</v>
      </c>
      <c r="J348" s="37">
        <f t="shared" si="38"/>
        <v>27.748344316309701</v>
      </c>
      <c r="K348" s="37">
        <f t="shared" si="38"/>
        <v>26.416375617792401</v>
      </c>
      <c r="L348" s="37">
        <f t="shared" si="38"/>
        <v>29.1116803953872</v>
      </c>
      <c r="M348" s="37">
        <f t="shared" si="38"/>
        <v>28.5174794069193</v>
      </c>
      <c r="N348" s="37">
        <f t="shared" si="38"/>
        <v>27.490271828665598</v>
      </c>
      <c r="O348" s="37">
        <f t="shared" si="38"/>
        <v>32.871960461284999</v>
      </c>
      <c r="P348" s="37">
        <f t="shared" si="38"/>
        <v>32.383196046128496</v>
      </c>
      <c r="Q348" s="118">
        <f>'2006'!E418</f>
        <v>23.104975288303098</v>
      </c>
      <c r="R348" s="118">
        <f>'2006'!F418</f>
        <v>21.8385667215816</v>
      </c>
      <c r="S348" s="118">
        <f>'2006'!G418</f>
        <v>31.696177924217501</v>
      </c>
      <c r="T348" s="118">
        <f>'2006'!H418</f>
        <v>25.043443163097201</v>
      </c>
      <c r="U348" s="118">
        <f>'2006'!I418</f>
        <v>24.366474464579898</v>
      </c>
      <c r="V348" s="118">
        <f>'2006'!J418</f>
        <v>26.202594728171299</v>
      </c>
      <c r="W348" s="110">
        <f>'2006'!K418</f>
        <v>24.974785831960499</v>
      </c>
      <c r="X348" s="142">
        <f>SUM(L348:W348)</f>
        <v>327.60160626029699</v>
      </c>
      <c r="Y348" s="164">
        <f>AVERAGE(L348:W348)</f>
        <v>27.300133855024701</v>
      </c>
      <c r="Z348" s="125"/>
      <c r="AA348" s="166">
        <f>'2006'!AC417+'2005'!AI609</f>
        <v>0</v>
      </c>
      <c r="AB348" s="169">
        <f>AA348/12/D346</f>
        <v>0</v>
      </c>
      <c r="AC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  <c r="AV348" s="125"/>
    </row>
    <row r="349" spans="1:48" ht="12.75" customHeight="1">
      <c r="A349" s="36"/>
      <c r="B349" s="331"/>
      <c r="C349" s="36" t="s">
        <v>1371</v>
      </c>
      <c r="D349" s="337"/>
      <c r="E349" s="340"/>
      <c r="F349" s="95"/>
      <c r="G349" s="349" t="s">
        <v>1372</v>
      </c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95"/>
      <c r="S349" s="349"/>
      <c r="T349" s="340"/>
      <c r="U349" s="340"/>
      <c r="V349" s="340"/>
      <c r="W349" s="390"/>
      <c r="X349" s="143"/>
      <c r="Y349" s="167">
        <f>Y348/D346</f>
        <v>2.24877544110582E-2</v>
      </c>
      <c r="Z349" s="125"/>
      <c r="AA349" s="151"/>
      <c r="AB349" s="152"/>
      <c r="AC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  <c r="AV349" s="125"/>
    </row>
    <row r="350" spans="1:48" ht="12.75" customHeight="1">
      <c r="A350" s="36"/>
      <c r="B350" s="331"/>
      <c r="C350" s="36" t="s">
        <v>1373</v>
      </c>
      <c r="D350" s="337"/>
      <c r="E350" s="340"/>
      <c r="F350" s="95"/>
      <c r="G350" s="340"/>
      <c r="H350" s="340"/>
      <c r="I350" s="340"/>
      <c r="J350" s="340"/>
      <c r="K350" s="340"/>
      <c r="L350" s="340"/>
      <c r="M350" s="340"/>
      <c r="N350" s="340"/>
      <c r="O350" s="340"/>
      <c r="P350" s="340"/>
      <c r="Q350" s="95"/>
      <c r="R350" s="149"/>
      <c r="S350" s="95"/>
      <c r="T350" s="95"/>
      <c r="U350" s="95"/>
      <c r="V350" s="95"/>
      <c r="W350" s="131"/>
      <c r="X350" s="143"/>
      <c r="Y350" s="165"/>
      <c r="Z350" s="125"/>
      <c r="AA350" s="151"/>
      <c r="AB350" s="152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  <c r="AV350" s="125"/>
    </row>
    <row r="351" spans="1:48" ht="12.75" customHeight="1">
      <c r="A351" s="222"/>
      <c r="B351" s="350"/>
      <c r="C351" s="222"/>
      <c r="D351" s="343"/>
      <c r="E351" s="344"/>
      <c r="F351" s="171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95"/>
      <c r="R351" s="149"/>
      <c r="S351" s="95"/>
      <c r="T351" s="95"/>
      <c r="U351" s="95"/>
      <c r="V351" s="95"/>
      <c r="W351" s="131"/>
      <c r="X351" s="143"/>
      <c r="Y351" s="165"/>
      <c r="Z351" s="125"/>
      <c r="AA351" s="151"/>
      <c r="AB351" s="152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  <c r="AV351" s="125"/>
    </row>
    <row r="352" spans="1:48" ht="12.75" customHeight="1">
      <c r="A352" s="351" t="s">
        <v>417</v>
      </c>
      <c r="B352" s="352">
        <v>967</v>
      </c>
      <c r="C352" s="285" t="s">
        <v>418</v>
      </c>
      <c r="D352" s="353">
        <v>880</v>
      </c>
      <c r="E352" s="232">
        <v>17719.400000000001</v>
      </c>
      <c r="F352" s="216">
        <v>13697.4</v>
      </c>
      <c r="G352" s="232">
        <v>18037.849999999999</v>
      </c>
      <c r="H352" s="232">
        <v>24652.95</v>
      </c>
      <c r="I352" s="232">
        <v>22070.45</v>
      </c>
      <c r="J352" s="232">
        <v>14929.9</v>
      </c>
      <c r="K352" s="232">
        <v>18816.25</v>
      </c>
      <c r="L352" s="232">
        <v>13890.15</v>
      </c>
      <c r="M352" s="339">
        <v>20153.75</v>
      </c>
      <c r="N352" s="339">
        <v>15679.2</v>
      </c>
      <c r="O352" s="339">
        <v>21325</v>
      </c>
      <c r="P352" s="339">
        <v>26808.1</v>
      </c>
      <c r="Q352" s="276">
        <v>18233.400000000001</v>
      </c>
      <c r="R352" s="277">
        <v>21266.799999999999</v>
      </c>
      <c r="S352" s="276">
        <v>21212.5</v>
      </c>
      <c r="T352" s="276">
        <v>22927</v>
      </c>
      <c r="U352" s="276">
        <v>16010.35</v>
      </c>
      <c r="V352" s="276">
        <v>19200.349999999999</v>
      </c>
      <c r="W352" s="388">
        <v>21668.25</v>
      </c>
      <c r="X352" s="142">
        <f>SUM(L352:W352)</f>
        <v>238374.85</v>
      </c>
      <c r="Y352" s="164">
        <f>AVERAGE(L352:W352)</f>
        <v>19864.570833333299</v>
      </c>
      <c r="Z352" s="168">
        <f>Y352-'Renew 07.workl'!O28</f>
        <v>0</v>
      </c>
      <c r="AA352" s="151"/>
      <c r="AB352" s="152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</row>
    <row r="353" spans="1:48" ht="12.75" customHeight="1">
      <c r="A353" s="330"/>
      <c r="B353" s="337"/>
      <c r="C353" s="36" t="s">
        <v>1381</v>
      </c>
      <c r="D353" s="2"/>
      <c r="E353" s="348" t="s">
        <v>372</v>
      </c>
      <c r="F353" s="233" t="s">
        <v>372</v>
      </c>
      <c r="G353" s="348" t="s">
        <v>372</v>
      </c>
      <c r="H353" s="348" t="s">
        <v>372</v>
      </c>
      <c r="I353" s="348" t="s">
        <v>372</v>
      </c>
      <c r="J353" s="348" t="s">
        <v>372</v>
      </c>
      <c r="K353" s="348" t="s">
        <v>372</v>
      </c>
      <c r="L353" s="348" t="s">
        <v>372</v>
      </c>
      <c r="M353" s="349" t="s">
        <v>372</v>
      </c>
      <c r="N353" s="349" t="s">
        <v>372</v>
      </c>
      <c r="O353" s="349" t="s">
        <v>372</v>
      </c>
      <c r="P353" s="349" t="s">
        <v>372</v>
      </c>
      <c r="Q353" s="348" t="s">
        <v>372</v>
      </c>
      <c r="R353" s="233" t="s">
        <v>372</v>
      </c>
      <c r="S353" s="348" t="s">
        <v>372</v>
      </c>
      <c r="T353" s="348" t="s">
        <v>372</v>
      </c>
      <c r="U353" s="348" t="s">
        <v>372</v>
      </c>
      <c r="V353" s="348" t="s">
        <v>372</v>
      </c>
      <c r="W353" s="389" t="s">
        <v>372</v>
      </c>
      <c r="X353" s="143"/>
      <c r="Y353" s="165"/>
      <c r="Z353" s="125"/>
      <c r="AA353" s="151"/>
      <c r="AB353" s="152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</row>
    <row r="354" spans="1:48" ht="12.75" customHeight="1">
      <c r="A354" s="354"/>
      <c r="B354" s="331"/>
      <c r="C354" s="36" t="s">
        <v>692</v>
      </c>
      <c r="D354" s="2"/>
      <c r="E354" s="118">
        <f t="shared" ref="E354:P354" si="39">E352/$D$352</f>
        <v>20.135681818181801</v>
      </c>
      <c r="F354" s="118">
        <f t="shared" si="39"/>
        <v>15.5652272727273</v>
      </c>
      <c r="G354" s="118">
        <f t="shared" si="39"/>
        <v>20.497556818181799</v>
      </c>
      <c r="H354" s="118">
        <f t="shared" si="39"/>
        <v>28.014715909090899</v>
      </c>
      <c r="I354" s="118">
        <f t="shared" si="39"/>
        <v>25.080056818181799</v>
      </c>
      <c r="J354" s="118">
        <f t="shared" si="39"/>
        <v>16.9657954545455</v>
      </c>
      <c r="K354" s="118">
        <f t="shared" si="39"/>
        <v>21.382102272727298</v>
      </c>
      <c r="L354" s="118">
        <f t="shared" si="39"/>
        <v>15.7842613636364</v>
      </c>
      <c r="M354" s="118">
        <f t="shared" si="39"/>
        <v>22.901988636363601</v>
      </c>
      <c r="N354" s="118">
        <f t="shared" si="39"/>
        <v>17.817272727272702</v>
      </c>
      <c r="O354" s="118">
        <f t="shared" si="39"/>
        <v>24.232954545454501</v>
      </c>
      <c r="P354" s="118">
        <f t="shared" si="39"/>
        <v>30.463750000000001</v>
      </c>
      <c r="Q354" s="118">
        <f>'2006'!E432</f>
        <v>20.719772727272701</v>
      </c>
      <c r="R354" s="118">
        <f>'2006'!F432</f>
        <v>24.166818181818201</v>
      </c>
      <c r="S354" s="118">
        <f>'2006'!G432</f>
        <v>24.105113636363601</v>
      </c>
      <c r="T354" s="118">
        <f>'2006'!H432</f>
        <v>26.053409090909099</v>
      </c>
      <c r="U354" s="118">
        <f>'2006'!I432</f>
        <v>18.193579545454501</v>
      </c>
      <c r="V354" s="118">
        <f>'2006'!J432</f>
        <v>21.818579545454501</v>
      </c>
      <c r="W354" s="110">
        <f>'2006'!K432</f>
        <v>24.623011363636401</v>
      </c>
      <c r="X354" s="142">
        <f>SUM(L354:W354)</f>
        <v>270.880511363636</v>
      </c>
      <c r="Y354" s="164">
        <f>AVERAGE(L354:W354)</f>
        <v>22.573375946969701</v>
      </c>
      <c r="Z354" s="125"/>
      <c r="AA354" s="166">
        <f>'2006'!AC431+'2005'!AI623</f>
        <v>0</v>
      </c>
      <c r="AB354" s="169">
        <f>AA354/12/D352</f>
        <v>0</v>
      </c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  <c r="AV354" s="125"/>
    </row>
    <row r="355" spans="1:48" ht="12.75" customHeight="1">
      <c r="A355" s="354"/>
      <c r="B355" s="331"/>
      <c r="C355" s="36" t="s">
        <v>1382</v>
      </c>
      <c r="D355" s="2"/>
      <c r="E355" s="340"/>
      <c r="F355" s="95"/>
      <c r="G355" s="340"/>
      <c r="H355" s="340"/>
      <c r="I355" s="340"/>
      <c r="J355" s="340"/>
      <c r="K355" s="340"/>
      <c r="L355" s="340"/>
      <c r="M355" s="340"/>
      <c r="N355" s="340"/>
      <c r="O355" s="340"/>
      <c r="P355" s="340"/>
      <c r="Q355" s="340"/>
      <c r="R355" s="95"/>
      <c r="S355" s="340"/>
      <c r="T355" s="340"/>
      <c r="U355" s="340"/>
      <c r="V355" s="340"/>
      <c r="W355" s="390"/>
      <c r="X355" s="143"/>
      <c r="Y355" s="167">
        <f>Y354/D352</f>
        <v>2.5651563576101901E-2</v>
      </c>
      <c r="Z355" s="125"/>
      <c r="AA355" s="151"/>
      <c r="AB355" s="152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  <c r="AV355" s="125"/>
    </row>
    <row r="356" spans="1:48" ht="12.75" customHeight="1">
      <c r="A356" s="354"/>
      <c r="B356" s="331"/>
      <c r="C356" s="36" t="s">
        <v>1383</v>
      </c>
      <c r="D356" s="2"/>
      <c r="E356" s="340"/>
      <c r="F356" s="95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95"/>
      <c r="R356" s="149"/>
      <c r="S356" s="95"/>
      <c r="T356" s="95"/>
      <c r="U356" s="95"/>
      <c r="V356" s="95"/>
      <c r="W356" s="131"/>
      <c r="X356" s="143"/>
      <c r="Y356" s="165"/>
      <c r="Z356" s="125"/>
      <c r="AA356" s="151"/>
      <c r="AB356" s="152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  <c r="AV356" s="125"/>
    </row>
    <row r="357" spans="1:48" ht="12.75" customHeight="1">
      <c r="A357" s="355"/>
      <c r="B357" s="350"/>
      <c r="C357" s="222"/>
      <c r="D357" s="356"/>
      <c r="E357" s="344"/>
      <c r="F357" s="171"/>
      <c r="G357" s="344"/>
      <c r="H357" s="344"/>
      <c r="I357" s="344"/>
      <c r="J357" s="344"/>
      <c r="K357" s="344"/>
      <c r="L357" s="344"/>
      <c r="M357" s="344"/>
      <c r="N357" s="344"/>
      <c r="O357" s="344"/>
      <c r="P357" s="344"/>
      <c r="Q357" s="95"/>
      <c r="R357" s="149"/>
      <c r="S357" s="95"/>
      <c r="T357" s="95"/>
      <c r="U357" s="95"/>
      <c r="V357" s="95"/>
      <c r="W357" s="131"/>
      <c r="X357" s="143"/>
      <c r="Y357" s="165"/>
      <c r="Z357" s="125"/>
      <c r="AA357" s="151"/>
      <c r="AB357" s="152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  <c r="AV357" s="125"/>
    </row>
    <row r="358" spans="1:48" ht="12.75" customHeight="1">
      <c r="A358" s="330" t="s">
        <v>419</v>
      </c>
      <c r="B358" s="331">
        <v>984</v>
      </c>
      <c r="C358" s="357" t="s">
        <v>420</v>
      </c>
      <c r="D358" s="358">
        <v>517</v>
      </c>
      <c r="E358" s="232">
        <v>1832.05</v>
      </c>
      <c r="F358" s="216">
        <v>1511.8</v>
      </c>
      <c r="G358" s="232">
        <v>4144</v>
      </c>
      <c r="H358" s="232">
        <v>3541.85</v>
      </c>
      <c r="I358" s="232">
        <v>1825.22</v>
      </c>
      <c r="J358" s="232">
        <v>2699.45</v>
      </c>
      <c r="K358" s="232">
        <v>2569.58</v>
      </c>
      <c r="L358" s="232">
        <v>1418.14</v>
      </c>
      <c r="M358" s="232">
        <v>5249.94</v>
      </c>
      <c r="N358" s="372">
        <v>2708.56</v>
      </c>
      <c r="O358" s="363">
        <v>3612.43</v>
      </c>
      <c r="P358" s="168">
        <v>6461.07</v>
      </c>
      <c r="Q358" s="276">
        <f>'2006'!E436</f>
        <v>7872.43</v>
      </c>
      <c r="R358" s="276">
        <f>'2006'!F436</f>
        <v>5922.09</v>
      </c>
      <c r="S358" s="276">
        <f>'2006'!G436</f>
        <v>9203</v>
      </c>
      <c r="T358" s="276">
        <f>'2006'!H436</f>
        <v>4967.49</v>
      </c>
      <c r="U358" s="276">
        <f>'2006'!I436</f>
        <v>3716.79</v>
      </c>
      <c r="V358" s="276">
        <f>'2006'!J436</f>
        <v>3578.12</v>
      </c>
      <c r="W358" s="276">
        <f>'2006'!K436</f>
        <v>0</v>
      </c>
      <c r="X358" s="142">
        <f>SUM(L358:W358)</f>
        <v>54710.06</v>
      </c>
      <c r="Y358" s="164">
        <f>AVERAGE(L358:W358)</f>
        <v>4559.1716666666698</v>
      </c>
      <c r="Z358" s="168">
        <f>Y358-'Renew 07.workl'!O29</f>
        <v>0</v>
      </c>
      <c r="AA358" s="166"/>
      <c r="AB358" s="169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  <c r="AV358" s="125"/>
    </row>
    <row r="359" spans="1:48" ht="12.75" customHeight="1">
      <c r="A359" s="330"/>
      <c r="B359" s="337"/>
      <c r="C359" s="3" t="s">
        <v>1388</v>
      </c>
      <c r="D359" s="336"/>
      <c r="E359" s="348" t="s">
        <v>372</v>
      </c>
      <c r="F359" s="233" t="s">
        <v>372</v>
      </c>
      <c r="G359" s="348" t="s">
        <v>372</v>
      </c>
      <c r="H359" s="348" t="s">
        <v>372</v>
      </c>
      <c r="I359" s="348" t="s">
        <v>372</v>
      </c>
      <c r="J359" s="348" t="s">
        <v>372</v>
      </c>
      <c r="K359" s="348" t="s">
        <v>372</v>
      </c>
      <c r="L359" s="348" t="s">
        <v>372</v>
      </c>
      <c r="M359" s="348" t="s">
        <v>372</v>
      </c>
      <c r="N359" s="348" t="s">
        <v>372</v>
      </c>
      <c r="O359" s="349" t="s">
        <v>372</v>
      </c>
      <c r="P359" s="349" t="s">
        <v>372</v>
      </c>
      <c r="Q359" s="348" t="s">
        <v>372</v>
      </c>
      <c r="R359" s="233" t="s">
        <v>372</v>
      </c>
      <c r="S359" s="348" t="s">
        <v>372</v>
      </c>
      <c r="T359" s="348" t="s">
        <v>372</v>
      </c>
      <c r="U359" s="348" t="s">
        <v>372</v>
      </c>
      <c r="V359" s="348" t="s">
        <v>372</v>
      </c>
      <c r="W359" s="150" t="s">
        <v>372</v>
      </c>
      <c r="X359" s="143"/>
      <c r="Y359" s="165"/>
      <c r="Z359" s="125"/>
      <c r="AA359" s="151"/>
      <c r="AB359" s="152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  <c r="AV359" s="125"/>
    </row>
    <row r="360" spans="1:48" ht="12.75" customHeight="1">
      <c r="A360" s="330"/>
      <c r="B360" s="331"/>
      <c r="C360" s="3" t="s">
        <v>1047</v>
      </c>
      <c r="D360" s="2"/>
      <c r="E360" s="118">
        <f t="shared" ref="E360:P360" si="40">E358/$D$358</f>
        <v>3.5436170212765998</v>
      </c>
      <c r="F360" s="118">
        <f t="shared" si="40"/>
        <v>2.9241779497098599</v>
      </c>
      <c r="G360" s="118">
        <f t="shared" si="40"/>
        <v>8.0154738878143093</v>
      </c>
      <c r="H360" s="118">
        <f t="shared" si="40"/>
        <v>6.8507736943907203</v>
      </c>
      <c r="I360" s="118">
        <f t="shared" si="40"/>
        <v>3.53040618955513</v>
      </c>
      <c r="J360" s="118">
        <f t="shared" si="40"/>
        <v>5.2213733075435202</v>
      </c>
      <c r="K360" s="118">
        <f t="shared" si="40"/>
        <v>4.9701740812379098</v>
      </c>
      <c r="L360" s="118">
        <f t="shared" si="40"/>
        <v>2.7430174081237899</v>
      </c>
      <c r="M360" s="118">
        <f t="shared" si="40"/>
        <v>10.1546228239845</v>
      </c>
      <c r="N360" s="118">
        <f t="shared" si="40"/>
        <v>5.2389941972920697</v>
      </c>
      <c r="O360" s="118">
        <f t="shared" si="40"/>
        <v>6.9872920696324901</v>
      </c>
      <c r="P360" s="118">
        <f t="shared" si="40"/>
        <v>12.497234042553201</v>
      </c>
      <c r="Q360" s="118">
        <f>'2006'!E438</f>
        <v>15.227137330754401</v>
      </c>
      <c r="R360" s="118">
        <f>'2006'!F438</f>
        <v>11.454719535783401</v>
      </c>
      <c r="S360" s="118">
        <f>'2006'!G438</f>
        <v>17.800773694390699</v>
      </c>
      <c r="T360" s="118">
        <f>'2006'!H438</f>
        <v>9.6082978723404295</v>
      </c>
      <c r="U360" s="118">
        <f>'2006'!I438</f>
        <v>7.1891489361702101</v>
      </c>
      <c r="V360" s="118">
        <f>'2006'!J438</f>
        <v>6.9209284332688599</v>
      </c>
      <c r="W360" s="118">
        <f>'2006'!K438</f>
        <v>0</v>
      </c>
      <c r="X360" s="142">
        <f>SUM(L360:W360)</f>
        <v>105.822166344294</v>
      </c>
      <c r="Y360" s="164">
        <f>AVERAGE(L360:W360)</f>
        <v>8.8185138620244992</v>
      </c>
      <c r="Z360" s="125"/>
      <c r="AA360" s="166">
        <f>'2006'!AC437+'2005'!AI635</f>
        <v>0</v>
      </c>
      <c r="AB360" s="169">
        <f>AA360/11/D358</f>
        <v>0</v>
      </c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</row>
    <row r="361" spans="1:48" ht="12.75" customHeight="1">
      <c r="A361" s="330"/>
      <c r="B361" s="331"/>
      <c r="C361" s="3" t="s">
        <v>1389</v>
      </c>
      <c r="D361" s="337"/>
      <c r="E361" s="340"/>
      <c r="F361" s="95"/>
      <c r="G361" s="340"/>
      <c r="H361" s="340"/>
      <c r="I361" s="340"/>
      <c r="J361" s="340"/>
      <c r="K361" s="340"/>
      <c r="L361" s="340"/>
      <c r="M361" s="340"/>
      <c r="N361" s="340"/>
      <c r="O361" s="340"/>
      <c r="P361" s="340"/>
      <c r="Q361" s="95"/>
      <c r="R361" s="149"/>
      <c r="S361" s="95"/>
      <c r="T361" s="95"/>
      <c r="U361" s="95"/>
      <c r="V361" s="95"/>
      <c r="W361" s="131"/>
      <c r="X361" s="143"/>
      <c r="Y361" s="167">
        <f>Y360/D358</f>
        <v>1.7057086773741799E-2</v>
      </c>
      <c r="Z361" s="125"/>
      <c r="AA361" s="151"/>
      <c r="AB361" s="152"/>
      <c r="AC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</row>
    <row r="362" spans="1:48" ht="12.75" customHeight="1">
      <c r="A362" s="330"/>
      <c r="B362" s="331"/>
      <c r="C362" s="3" t="s">
        <v>1390</v>
      </c>
      <c r="D362" s="337"/>
      <c r="E362" s="340"/>
      <c r="F362" s="95"/>
      <c r="G362" s="340"/>
      <c r="H362" s="340"/>
      <c r="I362" s="340"/>
      <c r="J362" s="340"/>
      <c r="K362" s="340"/>
      <c r="L362" s="340"/>
      <c r="M362" s="340"/>
      <c r="N362" s="340"/>
      <c r="O362" s="340"/>
      <c r="P362" s="340"/>
      <c r="Q362" s="95"/>
      <c r="R362" s="149"/>
      <c r="S362" s="95"/>
      <c r="T362" s="95"/>
      <c r="U362" s="95"/>
      <c r="V362" s="95"/>
      <c r="W362" s="131"/>
      <c r="X362" s="143"/>
      <c r="Y362" s="165"/>
      <c r="Z362" s="125"/>
      <c r="AA362" s="151"/>
      <c r="AB362" s="152"/>
      <c r="AC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  <c r="AV362" s="125"/>
    </row>
    <row r="363" spans="1:48" ht="12.75" customHeight="1">
      <c r="A363" s="355"/>
      <c r="B363" s="350"/>
      <c r="C363" s="359"/>
      <c r="D363" s="343"/>
      <c r="E363" s="344"/>
      <c r="F363" s="171"/>
      <c r="G363" s="344"/>
      <c r="H363" s="344"/>
      <c r="I363" s="344"/>
      <c r="J363" s="344"/>
      <c r="K363" s="344"/>
      <c r="L363" s="344"/>
      <c r="M363" s="344"/>
      <c r="N363" s="344"/>
      <c r="O363" s="344"/>
      <c r="P363" s="362"/>
      <c r="Q363" s="95"/>
      <c r="R363" s="149"/>
      <c r="S363" s="95"/>
      <c r="T363" s="95"/>
      <c r="U363" s="95"/>
      <c r="V363" s="95"/>
      <c r="W363" s="131"/>
      <c r="X363" s="143"/>
      <c r="Y363" s="165"/>
      <c r="Z363" s="125"/>
      <c r="AA363" s="151"/>
      <c r="AB363" s="152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  <c r="AV363" s="125"/>
    </row>
    <row r="364" spans="1:48" ht="12.75" customHeight="1">
      <c r="A364" s="100" t="s">
        <v>440</v>
      </c>
      <c r="B364" s="360">
        <v>1001</v>
      </c>
      <c r="C364" s="346" t="s">
        <v>1391</v>
      </c>
      <c r="D364" s="361">
        <v>388</v>
      </c>
      <c r="E364" s="232">
        <v>63744.91</v>
      </c>
      <c r="F364" s="216">
        <v>68154.61</v>
      </c>
      <c r="G364" s="232">
        <v>66695.86</v>
      </c>
      <c r="H364" s="232">
        <v>44421.440000000002</v>
      </c>
      <c r="I364" s="232">
        <v>68012.11</v>
      </c>
      <c r="J364" s="232">
        <v>63355.71</v>
      </c>
      <c r="K364" s="232">
        <v>61940.32</v>
      </c>
      <c r="L364" s="232">
        <v>55267.57</v>
      </c>
      <c r="M364" s="232">
        <v>75175.92</v>
      </c>
      <c r="N364" s="232">
        <v>84816.8</v>
      </c>
      <c r="O364" s="232">
        <v>87033.56</v>
      </c>
      <c r="P364" s="363">
        <v>113411.09</v>
      </c>
      <c r="Q364" s="276">
        <v>66522.899999999994</v>
      </c>
      <c r="R364" s="277">
        <v>58640.43</v>
      </c>
      <c r="S364" s="276">
        <v>50572.57</v>
      </c>
      <c r="T364" s="276">
        <v>51472.95</v>
      </c>
      <c r="U364" s="276">
        <v>62528.81</v>
      </c>
      <c r="V364" s="276">
        <v>55401.71</v>
      </c>
      <c r="W364" s="131"/>
      <c r="X364" s="142">
        <f>SUM(L364:W364)</f>
        <v>760844.31</v>
      </c>
      <c r="Y364" s="164">
        <f>AVERAGE(L364:W364)</f>
        <v>69167.664545454507</v>
      </c>
      <c r="Z364" s="168">
        <f>Y364-'Renew 07.workl'!O40</f>
        <v>0</v>
      </c>
      <c r="AA364" s="151"/>
      <c r="AB364" s="152"/>
      <c r="AC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  <c r="AV364" s="125"/>
    </row>
    <row r="365" spans="1:48" ht="12.75" customHeight="1">
      <c r="A365" s="330"/>
      <c r="B365" s="337"/>
      <c r="C365" s="335" t="s">
        <v>1392</v>
      </c>
      <c r="D365" s="336"/>
      <c r="E365" s="276">
        <v>3658.49</v>
      </c>
      <c r="F365" s="277">
        <v>4099.46</v>
      </c>
      <c r="G365" s="276">
        <v>3953.59</v>
      </c>
      <c r="H365" s="276">
        <v>1726.14</v>
      </c>
      <c r="I365" s="276">
        <v>4085.21</v>
      </c>
      <c r="J365" s="276">
        <v>3619.57</v>
      </c>
      <c r="K365" s="276">
        <v>3478.03</v>
      </c>
      <c r="L365" s="276">
        <v>2810.76</v>
      </c>
      <c r="M365" s="276">
        <v>4801.59</v>
      </c>
      <c r="N365" s="276">
        <v>5765.68</v>
      </c>
      <c r="O365" s="276">
        <v>5987.37</v>
      </c>
      <c r="P365" s="340">
        <v>8625.11</v>
      </c>
      <c r="Q365" s="276">
        <v>3936.29</v>
      </c>
      <c r="R365" s="277">
        <v>3148.04</v>
      </c>
      <c r="S365" s="276">
        <v>2341.2600000000002</v>
      </c>
      <c r="T365" s="276">
        <v>2431.3000000000002</v>
      </c>
      <c r="U365" s="276">
        <v>3536.88</v>
      </c>
      <c r="V365" s="276">
        <v>2824.17</v>
      </c>
      <c r="W365" s="150"/>
      <c r="X365" s="143"/>
      <c r="Y365" s="165"/>
      <c r="Z365" s="168"/>
      <c r="AA365" s="334"/>
      <c r="AB365" s="169"/>
      <c r="AC365" s="168"/>
      <c r="AD365" s="168"/>
      <c r="AE365" s="168"/>
      <c r="AF365" s="168"/>
      <c r="AG365" s="168"/>
      <c r="AH365" s="125"/>
      <c r="AI365" s="125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  <c r="AV365" s="125"/>
    </row>
    <row r="366" spans="1:48" ht="12.75" customHeight="1">
      <c r="A366" s="330"/>
      <c r="B366" s="2"/>
      <c r="C366" s="36" t="s">
        <v>692</v>
      </c>
      <c r="D366" s="2"/>
      <c r="E366" s="118">
        <f t="shared" ref="E366:P366" si="41">E364/$D$364</f>
        <v>164.29100515463901</v>
      </c>
      <c r="F366" s="118">
        <f t="shared" si="41"/>
        <v>175.656211340206</v>
      </c>
      <c r="G366" s="118">
        <f t="shared" si="41"/>
        <v>171.89654639175299</v>
      </c>
      <c r="H366" s="118">
        <f t="shared" si="41"/>
        <v>114.48824742268</v>
      </c>
      <c r="I366" s="118">
        <f t="shared" si="41"/>
        <v>175.288943298969</v>
      </c>
      <c r="J366" s="118">
        <f t="shared" si="41"/>
        <v>163.28791237113401</v>
      </c>
      <c r="K366" s="118">
        <f t="shared" si="41"/>
        <v>159.63999999999999</v>
      </c>
      <c r="L366" s="118">
        <f t="shared" si="41"/>
        <v>142.44219072164901</v>
      </c>
      <c r="M366" s="118">
        <f t="shared" si="41"/>
        <v>193.75237113402099</v>
      </c>
      <c r="N366" s="118">
        <f t="shared" si="41"/>
        <v>218.6</v>
      </c>
      <c r="O366" s="118">
        <f t="shared" si="41"/>
        <v>224.31329896907201</v>
      </c>
      <c r="P366" s="118">
        <f t="shared" si="41"/>
        <v>292.29662371133998</v>
      </c>
      <c r="Q366" s="118">
        <f>'2006'!E444</f>
        <v>171.450773195876</v>
      </c>
      <c r="R366" s="118">
        <f>'2006'!F444</f>
        <v>151.135128865979</v>
      </c>
      <c r="S366" s="118">
        <f>'2006'!G444</f>
        <v>130.34167525773199</v>
      </c>
      <c r="T366" s="118">
        <f>'2006'!H444</f>
        <v>132.66224226804101</v>
      </c>
      <c r="U366" s="118">
        <f>'2006'!I444</f>
        <v>161.15672680412399</v>
      </c>
      <c r="V366" s="118">
        <f>'2006'!J444</f>
        <v>142.78791237113401</v>
      </c>
      <c r="W366" s="110"/>
      <c r="X366" s="142">
        <f>SUM(L366:W366)</f>
        <v>1960.9389432989699</v>
      </c>
      <c r="Y366" s="164">
        <f>AVERAGE(L366:W366)</f>
        <v>178.26717666354301</v>
      </c>
      <c r="Z366" s="125"/>
      <c r="AA366" s="166">
        <f>'2006'!AC443+'2005'!AI641</f>
        <v>46208.45</v>
      </c>
      <c r="AB366" s="169">
        <f>AA366/11/D364</f>
        <v>10.826722118088099</v>
      </c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  <c r="AV366" s="125"/>
    </row>
    <row r="367" spans="1:48" ht="12.75" customHeight="1">
      <c r="A367" s="330"/>
      <c r="B367" s="2"/>
      <c r="C367" s="36" t="s">
        <v>1393</v>
      </c>
      <c r="D367" s="2"/>
      <c r="E367" s="349" t="s">
        <v>1394</v>
      </c>
      <c r="F367" s="94" t="s">
        <v>1395</v>
      </c>
      <c r="G367" s="349" t="s">
        <v>1396</v>
      </c>
      <c r="H367" s="349" t="s">
        <v>1397</v>
      </c>
      <c r="I367" s="349" t="s">
        <v>1398</v>
      </c>
      <c r="J367" s="349" t="s">
        <v>1399</v>
      </c>
      <c r="K367" s="349" t="s">
        <v>1400</v>
      </c>
      <c r="L367" s="349" t="s">
        <v>1401</v>
      </c>
      <c r="M367" s="349" t="s">
        <v>1402</v>
      </c>
      <c r="N367" s="349" t="s">
        <v>1403</v>
      </c>
      <c r="O367" s="349" t="s">
        <v>1404</v>
      </c>
      <c r="P367" s="349" t="s">
        <v>1405</v>
      </c>
      <c r="Q367" s="349" t="s">
        <v>1708</v>
      </c>
      <c r="R367" s="94" t="s">
        <v>1709</v>
      </c>
      <c r="S367" s="349" t="s">
        <v>1710</v>
      </c>
      <c r="T367" s="349" t="s">
        <v>1711</v>
      </c>
      <c r="U367" s="349" t="s">
        <v>1712</v>
      </c>
      <c r="V367" s="349" t="s">
        <v>1713</v>
      </c>
      <c r="W367" s="131"/>
      <c r="X367" s="143"/>
      <c r="Y367" s="167">
        <f>Y366/D364</f>
        <v>0.45945148624624399</v>
      </c>
      <c r="Z367" s="125"/>
      <c r="AA367" s="151"/>
      <c r="AB367" s="152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  <c r="AV367" s="125"/>
    </row>
    <row r="368" spans="1:48" ht="12.75" customHeight="1">
      <c r="A368" s="330"/>
      <c r="B368" s="2"/>
      <c r="C368" s="36" t="s">
        <v>1406</v>
      </c>
      <c r="D368" s="2"/>
      <c r="E368" s="349" t="s">
        <v>1407</v>
      </c>
      <c r="F368" s="94" t="s">
        <v>1407</v>
      </c>
      <c r="G368" s="349" t="s">
        <v>1407</v>
      </c>
      <c r="H368" s="349" t="s">
        <v>1407</v>
      </c>
      <c r="I368" s="349" t="s">
        <v>1407</v>
      </c>
      <c r="J368" s="340"/>
      <c r="K368" s="340"/>
      <c r="L368" s="349" t="s">
        <v>1407</v>
      </c>
      <c r="M368" s="340"/>
      <c r="N368" s="349" t="s">
        <v>1407</v>
      </c>
      <c r="O368" s="340"/>
      <c r="P368" s="340"/>
      <c r="Q368" s="340"/>
      <c r="R368" s="95"/>
      <c r="S368" s="340"/>
      <c r="T368" s="340"/>
      <c r="U368" s="340"/>
      <c r="V368" s="340"/>
      <c r="W368" s="131"/>
      <c r="X368" s="143"/>
      <c r="Y368" s="165"/>
      <c r="Z368" s="125"/>
      <c r="AA368" s="151"/>
      <c r="AB368" s="152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  <c r="AV368" s="125"/>
    </row>
    <row r="369" spans="1:48" ht="12.75" customHeight="1">
      <c r="A369" s="355"/>
      <c r="B369" s="356"/>
      <c r="C369" s="222"/>
      <c r="D369" s="356"/>
      <c r="E369" s="344"/>
      <c r="F369" s="171"/>
      <c r="G369" s="362"/>
      <c r="H369" s="344"/>
      <c r="I369" s="362"/>
      <c r="J369" s="344"/>
      <c r="K369" s="362"/>
      <c r="L369" s="344"/>
      <c r="M369" s="362"/>
      <c r="N369" s="344"/>
      <c r="O369" s="362"/>
      <c r="P369" s="344"/>
      <c r="Q369" s="95"/>
      <c r="R369" s="149"/>
      <c r="S369" s="95"/>
      <c r="T369" s="95"/>
      <c r="U369" s="95"/>
      <c r="V369" s="95"/>
      <c r="W369" s="131"/>
      <c r="X369" s="143"/>
      <c r="Y369" s="165"/>
      <c r="Z369" s="125"/>
      <c r="AA369" s="151"/>
      <c r="AB369" s="152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  <c r="AV369" s="125"/>
    </row>
    <row r="370" spans="1:48" ht="12.75" customHeight="1">
      <c r="A370" s="351" t="s">
        <v>1408</v>
      </c>
      <c r="B370" s="352">
        <v>1003</v>
      </c>
      <c r="C370" s="346" t="s">
        <v>1409</v>
      </c>
      <c r="D370" s="353">
        <v>6326</v>
      </c>
      <c r="E370" s="363"/>
      <c r="F370" s="292">
        <v>45503.62</v>
      </c>
      <c r="G370" s="168">
        <v>154187.44</v>
      </c>
      <c r="H370" s="363">
        <v>139271.67000000001</v>
      </c>
      <c r="I370" s="168">
        <v>216573.87</v>
      </c>
      <c r="J370" s="363">
        <v>173152.72</v>
      </c>
      <c r="K370" s="168">
        <v>184957.67</v>
      </c>
      <c r="L370" s="363">
        <v>206361.57</v>
      </c>
      <c r="M370" s="168">
        <v>202351.28</v>
      </c>
      <c r="N370" s="363">
        <v>264451.92</v>
      </c>
      <c r="O370" s="168">
        <v>168603.66</v>
      </c>
      <c r="P370" s="363">
        <v>104954.5</v>
      </c>
      <c r="Q370" s="276">
        <v>113466.17</v>
      </c>
      <c r="R370" s="62">
        <v>136202.6</v>
      </c>
      <c r="S370" s="340">
        <v>168872.78</v>
      </c>
      <c r="T370" s="340">
        <v>254963.85</v>
      </c>
      <c r="U370" s="340">
        <v>132165.87</v>
      </c>
      <c r="V370" s="340">
        <v>60330.2</v>
      </c>
      <c r="W370" s="390">
        <v>187227.42</v>
      </c>
      <c r="X370" s="142">
        <f>SUM(L370:W370)</f>
        <v>1999951.82</v>
      </c>
      <c r="Y370" s="164">
        <f>AVERAGE(L370:W370)</f>
        <v>166662.65166666699</v>
      </c>
      <c r="Z370" s="125"/>
      <c r="AA370" s="151"/>
      <c r="AB370" s="152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  <c r="AV370" s="125"/>
    </row>
    <row r="371" spans="1:48" ht="12.75" customHeight="1">
      <c r="A371" s="330"/>
      <c r="B371" s="337"/>
      <c r="C371" s="3" t="s">
        <v>1410</v>
      </c>
      <c r="D371" s="336"/>
      <c r="E371" s="364"/>
      <c r="F371" s="365" t="s">
        <v>372</v>
      </c>
      <c r="G371" s="349" t="s">
        <v>372</v>
      </c>
      <c r="H371" s="349" t="s">
        <v>372</v>
      </c>
      <c r="I371" s="349" t="s">
        <v>372</v>
      </c>
      <c r="J371" s="349" t="s">
        <v>372</v>
      </c>
      <c r="K371" s="349" t="s">
        <v>372</v>
      </c>
      <c r="L371" s="349" t="s">
        <v>372</v>
      </c>
      <c r="M371" s="349" t="s">
        <v>372</v>
      </c>
      <c r="N371" s="349" t="s">
        <v>372</v>
      </c>
      <c r="O371" s="349" t="s">
        <v>372</v>
      </c>
      <c r="P371" s="349" t="s">
        <v>372</v>
      </c>
      <c r="Q371" s="348" t="s">
        <v>372</v>
      </c>
      <c r="R371" s="94" t="s">
        <v>372</v>
      </c>
      <c r="S371" s="349" t="s">
        <v>372</v>
      </c>
      <c r="T371" s="349" t="s">
        <v>372</v>
      </c>
      <c r="U371" s="349" t="s">
        <v>372</v>
      </c>
      <c r="V371" s="349" t="s">
        <v>372</v>
      </c>
      <c r="W371" s="391" t="s">
        <v>372</v>
      </c>
      <c r="X371" s="143"/>
      <c r="Y371" s="165"/>
      <c r="Z371" s="125"/>
      <c r="AA371" s="151"/>
      <c r="AB371" s="152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  <c r="AV371" s="125"/>
    </row>
    <row r="372" spans="1:48" ht="12.75" customHeight="1">
      <c r="A372" s="330"/>
      <c r="B372" s="331"/>
      <c r="C372" s="3" t="s">
        <v>1411</v>
      </c>
      <c r="D372" s="2"/>
      <c r="E372" s="185"/>
      <c r="F372" s="214">
        <f t="shared" ref="F372:P372" si="42">F370/$D$370</f>
        <v>7.1931109705975302</v>
      </c>
      <c r="G372" s="118">
        <f t="shared" si="42"/>
        <v>24.3736073348087</v>
      </c>
      <c r="H372" s="118">
        <f t="shared" si="42"/>
        <v>22.015755611761001</v>
      </c>
      <c r="I372" s="118">
        <f t="shared" si="42"/>
        <v>34.2355153335441</v>
      </c>
      <c r="J372" s="118">
        <f t="shared" si="42"/>
        <v>27.371596585520098</v>
      </c>
      <c r="K372" s="118">
        <f t="shared" si="42"/>
        <v>29.237696806829</v>
      </c>
      <c r="L372" s="118">
        <f t="shared" si="42"/>
        <v>32.621177679418302</v>
      </c>
      <c r="M372" s="118">
        <f t="shared" si="42"/>
        <v>31.987239962061299</v>
      </c>
      <c r="N372" s="118">
        <f t="shared" si="42"/>
        <v>41.803970913689497</v>
      </c>
      <c r="O372" s="118">
        <f t="shared" si="42"/>
        <v>26.6524913057224</v>
      </c>
      <c r="P372" s="118">
        <f t="shared" si="42"/>
        <v>16.590973759089501</v>
      </c>
      <c r="Q372" s="118">
        <f>'2006'!E450</f>
        <v>17.936479607967101</v>
      </c>
      <c r="R372" s="118">
        <f>'2006'!F450</f>
        <v>21.530603857097699</v>
      </c>
      <c r="S372" s="118">
        <f>'2006'!G450</f>
        <v>26.695033196332599</v>
      </c>
      <c r="T372" s="118">
        <f>'2006'!H450</f>
        <v>40.3041179260196</v>
      </c>
      <c r="U372" s="118">
        <f>'2006'!I450</f>
        <v>20.892486563389198</v>
      </c>
      <c r="V372" s="118">
        <f>'2006'!J450</f>
        <v>9.5368637369585798</v>
      </c>
      <c r="W372" s="110">
        <f>'2006'!K450</f>
        <v>29.5964938349668</v>
      </c>
      <c r="X372" s="142">
        <f>SUM(L372:W372)</f>
        <v>316.14793234271298</v>
      </c>
      <c r="Y372" s="164">
        <f>AVERAGE(L372:W372)</f>
        <v>26.345661028559402</v>
      </c>
      <c r="Z372" s="125"/>
      <c r="AA372" s="151"/>
      <c r="AB372" s="152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  <c r="AV372" s="125"/>
    </row>
    <row r="373" spans="1:48" ht="12.75" customHeight="1">
      <c r="A373" s="330"/>
      <c r="B373" s="331"/>
      <c r="C373" s="3" t="s">
        <v>1412</v>
      </c>
      <c r="D373" s="337"/>
      <c r="E373" s="168"/>
      <c r="F373" s="95"/>
      <c r="G373" s="340"/>
      <c r="H373" s="340"/>
      <c r="I373" s="340"/>
      <c r="J373" s="340"/>
      <c r="K373" s="340"/>
      <c r="L373" s="340"/>
      <c r="M373" s="340"/>
      <c r="N373" s="340"/>
      <c r="O373" s="340"/>
      <c r="P373" s="340"/>
      <c r="Q373" s="340"/>
      <c r="R373" s="95"/>
      <c r="S373" s="340"/>
      <c r="T373" s="340"/>
      <c r="U373" s="340"/>
      <c r="V373" s="340"/>
      <c r="W373" s="390"/>
      <c r="X373" s="143"/>
      <c r="Y373" s="167">
        <f>Y372/D370</f>
        <v>4.1646634569331899E-3</v>
      </c>
      <c r="Z373" s="125"/>
      <c r="AA373" s="151"/>
      <c r="AB373" s="152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  <c r="AV373" s="125"/>
    </row>
    <row r="374" spans="1:48" ht="12.75" customHeight="1">
      <c r="A374" s="330"/>
      <c r="B374" s="331"/>
      <c r="C374" s="3" t="s">
        <v>1413</v>
      </c>
      <c r="D374" s="337"/>
      <c r="E374" s="340"/>
      <c r="F374" s="95"/>
      <c r="G374" s="340"/>
      <c r="H374" s="340"/>
      <c r="I374" s="340"/>
      <c r="J374" s="340"/>
      <c r="K374" s="340"/>
      <c r="L374" s="340"/>
      <c r="M374" s="340"/>
      <c r="N374" s="340"/>
      <c r="O374" s="340"/>
      <c r="P374" s="340"/>
      <c r="Q374" s="95"/>
      <c r="R374" s="149"/>
      <c r="S374" s="95"/>
      <c r="T374" s="95"/>
      <c r="U374" s="95"/>
      <c r="V374" s="95"/>
      <c r="W374" s="131"/>
      <c r="X374" s="143"/>
      <c r="Y374" s="165"/>
      <c r="Z374" s="125"/>
      <c r="AA374" s="151"/>
      <c r="AB374" s="152"/>
      <c r="AC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5"/>
      <c r="AT374" s="125"/>
      <c r="AU374" s="125"/>
      <c r="AV374" s="125"/>
    </row>
    <row r="375" spans="1:48" ht="12.75" customHeight="1">
      <c r="A375" s="355"/>
      <c r="B375" s="350"/>
      <c r="C375" s="359"/>
      <c r="D375" s="343"/>
      <c r="E375" s="366"/>
      <c r="F375" s="171"/>
      <c r="G375" s="367"/>
      <c r="H375" s="344"/>
      <c r="I375" s="367"/>
      <c r="J375" s="344"/>
      <c r="K375" s="367"/>
      <c r="L375" s="344"/>
      <c r="M375" s="367"/>
      <c r="N375" s="344"/>
      <c r="O375" s="367"/>
      <c r="P375" s="344"/>
      <c r="Q375" s="95"/>
      <c r="R375" s="149"/>
      <c r="S375" s="95"/>
      <c r="T375" s="95"/>
      <c r="U375" s="95"/>
      <c r="V375" s="95"/>
      <c r="W375" s="131"/>
      <c r="X375" s="143"/>
      <c r="Y375" s="165"/>
      <c r="Z375" s="125"/>
      <c r="AA375" s="151"/>
      <c r="AB375" s="152"/>
      <c r="AC375" s="125"/>
      <c r="AD375" s="125"/>
      <c r="AE375" s="125"/>
      <c r="AF375" s="125"/>
      <c r="AG375" s="125"/>
      <c r="AH375" s="125"/>
      <c r="AI375" s="125"/>
      <c r="AJ375" s="125"/>
      <c r="AK375" s="125"/>
      <c r="AL375" s="125"/>
      <c r="AM375" s="125"/>
      <c r="AN375" s="125"/>
      <c r="AO375" s="125"/>
      <c r="AP375" s="125"/>
      <c r="AQ375" s="125"/>
      <c r="AR375" s="125"/>
      <c r="AS375" s="125"/>
      <c r="AT375" s="125"/>
      <c r="AU375" s="125"/>
      <c r="AV375" s="125"/>
    </row>
    <row r="376" spans="1:48" ht="12.75" customHeight="1">
      <c r="A376" s="99" t="s">
        <v>543</v>
      </c>
      <c r="B376" s="352">
        <v>1010</v>
      </c>
      <c r="C376" s="285" t="s">
        <v>1414</v>
      </c>
      <c r="D376" s="353">
        <v>1003</v>
      </c>
      <c r="E376" s="339">
        <v>41308.94</v>
      </c>
      <c r="F376" s="252">
        <v>19790.439999999999</v>
      </c>
      <c r="G376" s="339">
        <v>32284.48</v>
      </c>
      <c r="H376" s="339">
        <v>32439.85</v>
      </c>
      <c r="I376" s="339">
        <v>37068.639999999999</v>
      </c>
      <c r="J376" s="339">
        <v>32199.53</v>
      </c>
      <c r="K376" s="339">
        <v>26874.71</v>
      </c>
      <c r="L376" s="339">
        <v>29806.47</v>
      </c>
      <c r="M376" s="339">
        <v>22251.37</v>
      </c>
      <c r="N376" s="339">
        <v>29348.93</v>
      </c>
      <c r="O376" s="339">
        <v>23116.97</v>
      </c>
      <c r="P376" s="339">
        <v>29244.69</v>
      </c>
      <c r="Q376" s="340">
        <v>21073.87</v>
      </c>
      <c r="R376" s="62">
        <v>3307.37</v>
      </c>
      <c r="S376" s="340">
        <v>0</v>
      </c>
      <c r="T376" s="340">
        <v>18640.5</v>
      </c>
      <c r="U376" s="340">
        <v>27204.89</v>
      </c>
      <c r="V376" s="340">
        <v>30076.01</v>
      </c>
      <c r="W376" s="390">
        <v>33266.67</v>
      </c>
      <c r="X376" s="142">
        <f>SUM(L376:W376)</f>
        <v>267337.74</v>
      </c>
      <c r="Y376" s="164">
        <f>AVERAGE(L376:W376)</f>
        <v>22278.145</v>
      </c>
      <c r="Z376" s="125"/>
      <c r="AA376" s="151"/>
      <c r="AB376" s="152"/>
      <c r="AC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  <c r="AV376" s="125"/>
    </row>
    <row r="377" spans="1:48" ht="12.75" customHeight="1">
      <c r="A377" s="330"/>
      <c r="B377" s="337"/>
      <c r="C377" s="36" t="s">
        <v>1415</v>
      </c>
      <c r="D377" s="2"/>
      <c r="E377" s="349" t="s">
        <v>372</v>
      </c>
      <c r="F377" s="94" t="s">
        <v>372</v>
      </c>
      <c r="G377" s="349" t="s">
        <v>372</v>
      </c>
      <c r="H377" s="349" t="s">
        <v>372</v>
      </c>
      <c r="I377" s="349" t="s">
        <v>372</v>
      </c>
      <c r="J377" s="349" t="s">
        <v>372</v>
      </c>
      <c r="K377" s="349" t="s">
        <v>372</v>
      </c>
      <c r="L377" s="349" t="s">
        <v>372</v>
      </c>
      <c r="M377" s="349" t="s">
        <v>372</v>
      </c>
      <c r="N377" s="349" t="s">
        <v>372</v>
      </c>
      <c r="O377" s="349" t="s">
        <v>372</v>
      </c>
      <c r="P377" s="349" t="s">
        <v>372</v>
      </c>
      <c r="Q377" s="349" t="s">
        <v>372</v>
      </c>
      <c r="R377" s="94" t="s">
        <v>372</v>
      </c>
      <c r="S377" s="349" t="s">
        <v>372</v>
      </c>
      <c r="T377" s="349" t="s">
        <v>372</v>
      </c>
      <c r="U377" s="349" t="s">
        <v>372</v>
      </c>
      <c r="V377" s="349" t="s">
        <v>372</v>
      </c>
      <c r="W377" s="391" t="s">
        <v>372</v>
      </c>
      <c r="X377" s="143"/>
      <c r="Y377" s="165"/>
      <c r="Z377" s="125"/>
      <c r="AA377" s="151"/>
      <c r="AB377" s="152"/>
      <c r="AC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  <c r="AV377" s="125"/>
    </row>
    <row r="378" spans="1:48" ht="12.75" customHeight="1">
      <c r="A378" s="36"/>
      <c r="B378" s="331"/>
      <c r="C378" s="36" t="s">
        <v>1416</v>
      </c>
      <c r="D378" s="2"/>
      <c r="E378" s="118">
        <f t="shared" ref="E378:P378" si="43">E376/$D$376</f>
        <v>41.185383848454599</v>
      </c>
      <c r="F378" s="118">
        <f t="shared" si="43"/>
        <v>19.731246261216299</v>
      </c>
      <c r="G378" s="118">
        <f t="shared" si="43"/>
        <v>32.1879162512463</v>
      </c>
      <c r="H378" s="118">
        <f t="shared" si="43"/>
        <v>32.342821535393803</v>
      </c>
      <c r="I378" s="118">
        <f t="shared" si="43"/>
        <v>36.957766699900297</v>
      </c>
      <c r="J378" s="118">
        <f t="shared" si="43"/>
        <v>32.103220338983</v>
      </c>
      <c r="K378" s="118">
        <f t="shared" si="43"/>
        <v>26.7943270189432</v>
      </c>
      <c r="L378" s="118">
        <f t="shared" si="43"/>
        <v>29.717318045862399</v>
      </c>
      <c r="M378" s="118">
        <f t="shared" si="43"/>
        <v>22.184815553340002</v>
      </c>
      <c r="N378" s="118">
        <f t="shared" si="43"/>
        <v>29.261146560318998</v>
      </c>
      <c r="O378" s="118">
        <f t="shared" si="43"/>
        <v>23.047826520438701</v>
      </c>
      <c r="P378" s="118">
        <f t="shared" si="43"/>
        <v>29.157218344965099</v>
      </c>
      <c r="Q378" s="118">
        <f>'2006'!E456</f>
        <v>21.010837487537401</v>
      </c>
      <c r="R378" s="118">
        <f>'2006'!F456</f>
        <v>3.29747756729811</v>
      </c>
      <c r="S378" s="118">
        <f>'2006'!G456</f>
        <v>0</v>
      </c>
      <c r="T378" s="118">
        <f>'2006'!H456</f>
        <v>18.584745762711901</v>
      </c>
      <c r="U378" s="118">
        <f>'2006'!I456</f>
        <v>27.123519441675001</v>
      </c>
      <c r="V378" s="118">
        <f>'2006'!J456</f>
        <v>29.986051844466601</v>
      </c>
      <c r="W378" s="110">
        <f>'2006'!K456</f>
        <v>33.167168494516403</v>
      </c>
      <c r="X378" s="142">
        <f>SUM(L378:W378)</f>
        <v>266.53812562313101</v>
      </c>
      <c r="Y378" s="164">
        <f>AVERAGE(L378:W378)</f>
        <v>22.211510468594199</v>
      </c>
      <c r="Z378" s="125"/>
      <c r="AA378" s="151"/>
      <c r="AB378" s="152"/>
      <c r="AC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  <c r="AV378" s="125"/>
    </row>
    <row r="379" spans="1:48" ht="12.75" customHeight="1">
      <c r="A379" s="36"/>
      <c r="B379" s="331"/>
      <c r="C379" s="36" t="s">
        <v>1417</v>
      </c>
      <c r="D379" s="2"/>
      <c r="E379" s="340"/>
      <c r="F379" s="95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95"/>
      <c r="R379" s="149"/>
      <c r="S379" s="95"/>
      <c r="T379" s="95"/>
      <c r="U379" s="95"/>
      <c r="V379" s="95"/>
      <c r="W379" s="131"/>
      <c r="X379" s="143"/>
      <c r="Y379" s="167">
        <f>Y378/D376</f>
        <v>2.2145075242865599E-2</v>
      </c>
      <c r="Z379" s="125"/>
      <c r="AA379" s="151"/>
      <c r="AB379" s="152"/>
      <c r="AC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  <c r="AV379" s="125"/>
    </row>
    <row r="380" spans="1:48" ht="12.75" customHeight="1">
      <c r="A380" s="222"/>
      <c r="B380" s="350"/>
      <c r="C380" s="222"/>
      <c r="D380" s="343"/>
      <c r="E380" s="344"/>
      <c r="F380" s="171"/>
      <c r="G380" s="344"/>
      <c r="H380" s="344"/>
      <c r="I380" s="344"/>
      <c r="J380" s="344"/>
      <c r="K380" s="344"/>
      <c r="L380" s="344"/>
      <c r="M380" s="344"/>
      <c r="N380" s="344"/>
      <c r="O380" s="344"/>
      <c r="P380" s="344"/>
      <c r="Q380" s="95"/>
      <c r="R380" s="149"/>
      <c r="S380" s="95"/>
      <c r="T380" s="95"/>
      <c r="U380" s="95"/>
      <c r="V380" s="95"/>
      <c r="W380" s="131"/>
      <c r="X380" s="143"/>
      <c r="Y380" s="165"/>
      <c r="Z380" s="125"/>
      <c r="AA380" s="151"/>
      <c r="AB380" s="152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  <c r="AV380" s="125"/>
    </row>
    <row r="381" spans="1:48" ht="12.75" customHeight="1">
      <c r="A381" s="100" t="s">
        <v>553</v>
      </c>
      <c r="B381" s="352">
        <v>1011</v>
      </c>
      <c r="C381" s="357" t="s">
        <v>554</v>
      </c>
      <c r="D381" s="358">
        <v>1318</v>
      </c>
      <c r="E381" s="334"/>
      <c r="F381" s="126"/>
      <c r="G381" s="368">
        <v>175454</v>
      </c>
      <c r="H381" s="339">
        <v>170454</v>
      </c>
      <c r="I381" s="339">
        <v>41286</v>
      </c>
      <c r="J381" s="339">
        <v>86650</v>
      </c>
      <c r="K381" s="339">
        <v>328675</v>
      </c>
      <c r="L381" s="339">
        <v>115378</v>
      </c>
      <c r="M381" s="339">
        <v>34470.699999999997</v>
      </c>
      <c r="N381" s="339">
        <v>84204</v>
      </c>
      <c r="O381" s="339">
        <v>210746</v>
      </c>
      <c r="P381" s="339">
        <v>279379</v>
      </c>
      <c r="Q381" s="276">
        <v>70668</v>
      </c>
      <c r="R381" s="277">
        <v>163450</v>
      </c>
      <c r="S381" s="340">
        <v>134176</v>
      </c>
      <c r="T381" s="340">
        <v>82408</v>
      </c>
      <c r="U381" s="340">
        <v>77169.53</v>
      </c>
      <c r="V381" s="340">
        <v>124402.87</v>
      </c>
      <c r="W381" s="390">
        <v>183327.92</v>
      </c>
      <c r="X381" s="142">
        <f>SUM(L381:W381)</f>
        <v>1559780.02</v>
      </c>
      <c r="Y381" s="164">
        <f>AVERAGE(L381:W381)</f>
        <v>129981.668333333</v>
      </c>
      <c r="Z381" s="125"/>
      <c r="AA381" s="151"/>
      <c r="AB381" s="152"/>
      <c r="AC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  <c r="AV381" s="125"/>
    </row>
    <row r="382" spans="1:48" ht="12.75" customHeight="1">
      <c r="A382" s="330"/>
      <c r="B382" s="337"/>
      <c r="C382" s="335" t="s">
        <v>1418</v>
      </c>
      <c r="D382" s="2"/>
      <c r="E382" s="334"/>
      <c r="F382" s="126"/>
      <c r="G382" s="369" t="s">
        <v>372</v>
      </c>
      <c r="H382" s="349" t="s">
        <v>372</v>
      </c>
      <c r="I382" s="349" t="s">
        <v>372</v>
      </c>
      <c r="J382" s="349" t="s">
        <v>372</v>
      </c>
      <c r="K382" s="349" t="s">
        <v>372</v>
      </c>
      <c r="L382" s="349" t="s">
        <v>372</v>
      </c>
      <c r="M382" s="349" t="s">
        <v>372</v>
      </c>
      <c r="N382" s="349" t="s">
        <v>372</v>
      </c>
      <c r="O382" s="349" t="s">
        <v>372</v>
      </c>
      <c r="P382" s="349" t="s">
        <v>372</v>
      </c>
      <c r="Q382" s="348" t="s">
        <v>372</v>
      </c>
      <c r="R382" s="233" t="s">
        <v>372</v>
      </c>
      <c r="S382" s="349" t="s">
        <v>372</v>
      </c>
      <c r="T382" s="349" t="s">
        <v>372</v>
      </c>
      <c r="U382" s="349" t="s">
        <v>372</v>
      </c>
      <c r="V382" s="349" t="s">
        <v>372</v>
      </c>
      <c r="W382" s="391" t="s">
        <v>372</v>
      </c>
      <c r="X382" s="143"/>
      <c r="Y382" s="165"/>
      <c r="Z382" s="125"/>
      <c r="AA382" s="151"/>
      <c r="AB382" s="152"/>
      <c r="AC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  <c r="AV382" s="125"/>
    </row>
    <row r="383" spans="1:48" ht="12.75" customHeight="1">
      <c r="A383" s="330"/>
      <c r="B383" s="2"/>
      <c r="C383" s="36" t="s">
        <v>1419</v>
      </c>
      <c r="D383" s="2"/>
      <c r="E383" s="370"/>
      <c r="F383" s="243"/>
      <c r="G383" s="118">
        <f t="shared" ref="G383:P383" si="44">G381/$D$381</f>
        <v>133.12139605462801</v>
      </c>
      <c r="H383" s="118">
        <f t="shared" si="44"/>
        <v>129.327769347496</v>
      </c>
      <c r="I383" s="118">
        <f t="shared" si="44"/>
        <v>31.324734446130499</v>
      </c>
      <c r="J383" s="118">
        <f t="shared" si="44"/>
        <v>65.743550834597897</v>
      </c>
      <c r="K383" s="118">
        <f t="shared" si="44"/>
        <v>249.374051593323</v>
      </c>
      <c r="L383" s="118">
        <f t="shared" si="44"/>
        <v>87.540212443095598</v>
      </c>
      <c r="M383" s="118">
        <f t="shared" si="44"/>
        <v>26.153793626707099</v>
      </c>
      <c r="N383" s="118">
        <f t="shared" si="44"/>
        <v>63.887708649468898</v>
      </c>
      <c r="O383" s="118">
        <f t="shared" si="44"/>
        <v>159.89833080424901</v>
      </c>
      <c r="P383" s="118">
        <f t="shared" si="44"/>
        <v>211.971927162367</v>
      </c>
      <c r="Q383" s="118">
        <f>'2006'!E461</f>
        <v>53.617602427921099</v>
      </c>
      <c r="R383" s="118">
        <f>'2006'!F461</f>
        <v>124.013657056146</v>
      </c>
      <c r="S383" s="118">
        <f>'2006'!G461</f>
        <v>101.802731411229</v>
      </c>
      <c r="T383" s="118">
        <f>'2006'!H461</f>
        <v>62.525037936267097</v>
      </c>
      <c r="U383" s="118">
        <f>'2006'!I461</f>
        <v>58.5504779969651</v>
      </c>
      <c r="V383" s="118">
        <f>'2006'!J461</f>
        <v>94.387610015174502</v>
      </c>
      <c r="W383" s="110">
        <f>'2006'!K461</f>
        <v>139.095538694992</v>
      </c>
      <c r="X383" s="142">
        <f>SUM(L383:W383)</f>
        <v>1183.4446282245799</v>
      </c>
      <c r="Y383" s="164">
        <f>AVERAGE(L383:W383)</f>
        <v>98.620385685381905</v>
      </c>
      <c r="Z383" s="125"/>
      <c r="AA383" s="151"/>
      <c r="AB383" s="152"/>
      <c r="AC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  <c r="AV383" s="125"/>
    </row>
    <row r="384" spans="1:48" ht="12.75" customHeight="1">
      <c r="A384" s="330"/>
      <c r="B384" s="2"/>
      <c r="C384" s="36" t="s">
        <v>1420</v>
      </c>
      <c r="D384" s="2"/>
      <c r="E384" s="339"/>
      <c r="F384" s="243"/>
      <c r="G384" s="340"/>
      <c r="H384" s="340"/>
      <c r="I384" s="340"/>
      <c r="J384" s="340"/>
      <c r="K384" s="340"/>
      <c r="L384" s="340"/>
      <c r="M384" s="340"/>
      <c r="N384" s="340"/>
      <c r="O384" s="340"/>
      <c r="P384" s="340"/>
      <c r="Q384" s="340"/>
      <c r="R384" s="95"/>
      <c r="S384" s="340"/>
      <c r="T384" s="340"/>
      <c r="U384" s="340"/>
      <c r="V384" s="340"/>
      <c r="W384" s="390"/>
      <c r="X384" s="143"/>
      <c r="Y384" s="167">
        <f>Y383/D381</f>
        <v>7.4825785800745004E-2</v>
      </c>
      <c r="Z384" s="125"/>
      <c r="AA384" s="151"/>
      <c r="AB384" s="152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5"/>
      <c r="AT384" s="125"/>
      <c r="AU384" s="125"/>
      <c r="AV384" s="125"/>
    </row>
    <row r="385" spans="1:48" ht="12.75" customHeight="1">
      <c r="A385" s="330"/>
      <c r="B385" s="2"/>
      <c r="C385" s="36" t="s">
        <v>1421</v>
      </c>
      <c r="D385" s="2"/>
      <c r="E385" s="340"/>
      <c r="F385" s="95"/>
      <c r="G385" s="340"/>
      <c r="H385" s="340"/>
      <c r="I385" s="340"/>
      <c r="J385" s="340"/>
      <c r="K385" s="340"/>
      <c r="L385" s="340"/>
      <c r="M385" s="340"/>
      <c r="N385" s="340"/>
      <c r="O385" s="340"/>
      <c r="P385" s="340"/>
      <c r="Q385" s="95"/>
      <c r="R385" s="149"/>
      <c r="S385" s="95"/>
      <c r="T385" s="95"/>
      <c r="U385" s="95"/>
      <c r="V385" s="95"/>
      <c r="W385" s="131"/>
      <c r="X385" s="143"/>
      <c r="Y385" s="165"/>
      <c r="Z385" s="125"/>
      <c r="AA385" s="151"/>
      <c r="AB385" s="152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5"/>
      <c r="AT385" s="125"/>
      <c r="AU385" s="125"/>
      <c r="AV385" s="125"/>
    </row>
    <row r="386" spans="1:48" ht="12.75" customHeight="1">
      <c r="A386" s="355"/>
      <c r="B386" s="356"/>
      <c r="C386" s="222"/>
      <c r="D386" s="356"/>
      <c r="E386" s="344"/>
      <c r="F386" s="171"/>
      <c r="G386" s="344"/>
      <c r="H386" s="344"/>
      <c r="I386" s="344"/>
      <c r="J386" s="344"/>
      <c r="K386" s="344"/>
      <c r="L386" s="344"/>
      <c r="M386" s="344"/>
      <c r="N386" s="344"/>
      <c r="O386" s="344"/>
      <c r="P386" s="344"/>
      <c r="Q386" s="95"/>
      <c r="R386" s="149"/>
      <c r="S386" s="95"/>
      <c r="T386" s="95"/>
      <c r="U386" s="95"/>
      <c r="V386" s="95"/>
      <c r="W386" s="131"/>
      <c r="X386" s="143"/>
      <c r="Y386" s="165"/>
      <c r="Z386" s="125"/>
      <c r="AA386" s="151"/>
      <c r="AB386" s="152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  <c r="AV386" s="125"/>
    </row>
    <row r="387" spans="1:48" ht="12.75" customHeight="1">
      <c r="A387" s="133" t="s">
        <v>549</v>
      </c>
      <c r="B387" s="352">
        <v>1016</v>
      </c>
      <c r="C387" s="285" t="s">
        <v>1422</v>
      </c>
      <c r="D387" s="333">
        <v>3452</v>
      </c>
      <c r="E387" s="394">
        <v>34500.949999999997</v>
      </c>
      <c r="F387" s="72">
        <v>43597.14</v>
      </c>
      <c r="G387" s="339">
        <v>38294.29</v>
      </c>
      <c r="H387" s="339">
        <v>35508.57</v>
      </c>
      <c r="I387" s="339">
        <v>32930.480000000003</v>
      </c>
      <c r="J387" s="339">
        <v>28552.38</v>
      </c>
      <c r="K387" s="339">
        <v>45231.9</v>
      </c>
      <c r="L387" s="339">
        <v>49809.05</v>
      </c>
      <c r="M387" s="339">
        <v>30607.62</v>
      </c>
      <c r="N387" s="339">
        <v>41075.71</v>
      </c>
      <c r="O387" s="339">
        <v>51143.81</v>
      </c>
      <c r="P387" s="339">
        <v>51720.95</v>
      </c>
      <c r="Q387" s="276">
        <v>18326.669999999998</v>
      </c>
      <c r="R387" s="62">
        <v>13470.48</v>
      </c>
      <c r="S387" s="340">
        <v>36152.379999999997</v>
      </c>
      <c r="T387" s="340">
        <v>62230.48</v>
      </c>
      <c r="U387" s="340">
        <v>48003.81</v>
      </c>
      <c r="V387" s="340">
        <v>21326.67</v>
      </c>
      <c r="W387" s="131"/>
      <c r="X387" s="142">
        <f>SUM(L387:W387)</f>
        <v>423867.63</v>
      </c>
      <c r="Y387" s="164">
        <f>AVERAGE(L387:W387)</f>
        <v>38533.420909090899</v>
      </c>
      <c r="Z387" s="125"/>
      <c r="AA387" s="151"/>
      <c r="AB387" s="152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  <c r="AV387" s="125"/>
    </row>
    <row r="388" spans="1:48" ht="12.75" customHeight="1">
      <c r="A388" s="395" t="s">
        <v>1423</v>
      </c>
      <c r="B388" s="337"/>
      <c r="C388" s="36" t="s">
        <v>1424</v>
      </c>
      <c r="D388" s="2"/>
      <c r="E388" s="348" t="s">
        <v>372</v>
      </c>
      <c r="F388" s="365" t="s">
        <v>372</v>
      </c>
      <c r="G388" s="349" t="s">
        <v>372</v>
      </c>
      <c r="H388" s="349" t="s">
        <v>372</v>
      </c>
      <c r="I388" s="349" t="s">
        <v>372</v>
      </c>
      <c r="J388" s="349" t="s">
        <v>372</v>
      </c>
      <c r="K388" s="349" t="s">
        <v>372</v>
      </c>
      <c r="L388" s="349" t="s">
        <v>372</v>
      </c>
      <c r="M388" s="349" t="s">
        <v>372</v>
      </c>
      <c r="N388" s="349" t="s">
        <v>372</v>
      </c>
      <c r="O388" s="349" t="s">
        <v>372</v>
      </c>
      <c r="P388" s="349" t="s">
        <v>372</v>
      </c>
      <c r="Q388" s="348" t="s">
        <v>372</v>
      </c>
      <c r="R388" s="94" t="s">
        <v>372</v>
      </c>
      <c r="S388" s="349" t="s">
        <v>372</v>
      </c>
      <c r="T388" s="349" t="s">
        <v>372</v>
      </c>
      <c r="U388" s="349" t="s">
        <v>372</v>
      </c>
      <c r="V388" s="349" t="s">
        <v>372</v>
      </c>
      <c r="W388" s="150" t="s">
        <v>372</v>
      </c>
      <c r="X388" s="143"/>
      <c r="Y388" s="165"/>
      <c r="Z388" s="125"/>
      <c r="AA388" s="151"/>
      <c r="AB388" s="152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</row>
    <row r="389" spans="1:48" ht="12.75" customHeight="1">
      <c r="A389" s="396" t="s">
        <v>1425</v>
      </c>
      <c r="B389" s="331"/>
      <c r="C389" s="36" t="s">
        <v>1082</v>
      </c>
      <c r="D389" s="2"/>
      <c r="E389" s="118">
        <f t="shared" ref="E389:P389" si="45">E387/$D$387</f>
        <v>9.9944814600231702</v>
      </c>
      <c r="F389" s="118">
        <f t="shared" si="45"/>
        <v>12.629530706836601</v>
      </c>
      <c r="G389" s="118">
        <f t="shared" si="45"/>
        <v>11.093363267670901</v>
      </c>
      <c r="H389" s="118">
        <f t="shared" si="45"/>
        <v>10.286376013905</v>
      </c>
      <c r="I389" s="118">
        <f t="shared" si="45"/>
        <v>9.5395365005793806</v>
      </c>
      <c r="J389" s="118">
        <f t="shared" si="45"/>
        <v>8.27125724217845</v>
      </c>
      <c r="K389" s="118">
        <f t="shared" si="45"/>
        <v>13.1030996523754</v>
      </c>
      <c r="L389" s="118">
        <f t="shared" si="45"/>
        <v>14.4290411355736</v>
      </c>
      <c r="M389" s="118">
        <f t="shared" si="45"/>
        <v>8.8666338354576997</v>
      </c>
      <c r="N389" s="118">
        <f t="shared" si="45"/>
        <v>11.899104866743899</v>
      </c>
      <c r="O389" s="118">
        <f t="shared" si="45"/>
        <v>14.8157039397451</v>
      </c>
      <c r="P389" s="118">
        <f t="shared" si="45"/>
        <v>14.982893974507499</v>
      </c>
      <c r="Q389" s="118">
        <f>'2006'!E467</f>
        <v>5.3090005793742696</v>
      </c>
      <c r="R389" s="118">
        <f>'2006'!F467</f>
        <v>3.9022247972190001</v>
      </c>
      <c r="S389" s="118">
        <f>'2006'!G467</f>
        <v>10.4728794901506</v>
      </c>
      <c r="T389" s="118">
        <f>'2006'!H467</f>
        <v>18.027369640787899</v>
      </c>
      <c r="U389" s="118">
        <f>'2006'!I467</f>
        <v>13.906086326767101</v>
      </c>
      <c r="V389" s="118">
        <f>'2006'!J467</f>
        <v>6.1780619930475096</v>
      </c>
      <c r="W389" s="131"/>
      <c r="X389" s="142">
        <f>SUM(L389:W389)</f>
        <v>122.789000579374</v>
      </c>
      <c r="Y389" s="164">
        <f>AVERAGE(L389:W389)</f>
        <v>11.1626364163068</v>
      </c>
      <c r="Z389" s="125"/>
      <c r="AA389" s="151"/>
      <c r="AB389" s="152"/>
      <c r="AC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</row>
    <row r="390" spans="1:48" ht="12.75" customHeight="1">
      <c r="A390" s="354"/>
      <c r="B390" s="331"/>
      <c r="C390" s="36" t="s">
        <v>1426</v>
      </c>
      <c r="D390" s="2"/>
      <c r="E390" s="339"/>
      <c r="F390" s="95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95"/>
      <c r="R390" s="149"/>
      <c r="S390" s="95"/>
      <c r="T390" s="95"/>
      <c r="U390" s="95"/>
      <c r="V390" s="95"/>
      <c r="W390" s="131"/>
      <c r="X390" s="143"/>
      <c r="Y390" s="167">
        <f>Y389/D387</f>
        <v>3.2336721947586202E-3</v>
      </c>
      <c r="Z390" s="125"/>
      <c r="AA390" s="151"/>
      <c r="AB390" s="152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  <c r="AV390" s="125"/>
    </row>
    <row r="391" spans="1:48" ht="12.75" customHeight="1">
      <c r="A391" s="354"/>
      <c r="B391" s="331"/>
      <c r="C391" s="36" t="s">
        <v>1427</v>
      </c>
      <c r="D391" s="2"/>
      <c r="E391" s="340"/>
      <c r="F391" s="95"/>
      <c r="G391" s="340"/>
      <c r="H391" s="340"/>
      <c r="I391" s="340"/>
      <c r="J391" s="340"/>
      <c r="K391" s="340"/>
      <c r="L391" s="340"/>
      <c r="M391" s="340"/>
      <c r="N391" s="340"/>
      <c r="O391" s="340"/>
      <c r="P391" s="340"/>
      <c r="Q391" s="95"/>
      <c r="R391" s="149"/>
      <c r="S391" s="95"/>
      <c r="T391" s="95"/>
      <c r="U391" s="95"/>
      <c r="V391" s="95"/>
      <c r="W391" s="131"/>
      <c r="X391" s="143"/>
      <c r="Y391" s="165"/>
      <c r="Z391" s="125"/>
      <c r="AA391" s="151"/>
      <c r="AB391" s="152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  <c r="AV391" s="125"/>
    </row>
    <row r="392" spans="1:48" ht="12.75" customHeight="1">
      <c r="A392" s="397"/>
      <c r="B392" s="350"/>
      <c r="C392" s="222"/>
      <c r="D392" s="343"/>
      <c r="E392" s="344"/>
      <c r="F392" s="171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95"/>
      <c r="R392" s="149"/>
      <c r="S392" s="95"/>
      <c r="T392" s="95"/>
      <c r="U392" s="95"/>
      <c r="V392" s="95"/>
      <c r="W392" s="131"/>
      <c r="X392" s="143"/>
      <c r="Y392" s="165"/>
      <c r="Z392" s="125"/>
      <c r="AA392" s="151"/>
      <c r="AB392" s="152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  <c r="AV392" s="125"/>
    </row>
    <row r="393" spans="1:48" ht="12.75" customHeight="1">
      <c r="A393" s="330" t="s">
        <v>584</v>
      </c>
      <c r="B393" s="331">
        <v>1031</v>
      </c>
      <c r="C393" s="346" t="s">
        <v>1428</v>
      </c>
      <c r="D393" s="347">
        <v>615</v>
      </c>
      <c r="E393" s="168"/>
      <c r="F393" s="125"/>
      <c r="G393" s="168"/>
      <c r="H393" s="168"/>
      <c r="I393" s="168"/>
      <c r="J393" s="339">
        <v>52567.89</v>
      </c>
      <c r="K393" s="339">
        <v>43770.86</v>
      </c>
      <c r="L393" s="339">
        <v>47481.8</v>
      </c>
      <c r="M393" s="339">
        <v>40850.99</v>
      </c>
      <c r="N393" s="338">
        <v>39251.629999999997</v>
      </c>
      <c r="O393" s="339">
        <v>44097.67</v>
      </c>
      <c r="P393" s="339">
        <v>50865.47</v>
      </c>
      <c r="Q393" s="276">
        <v>31208.37</v>
      </c>
      <c r="R393" s="277">
        <v>34887.839999999997</v>
      </c>
      <c r="S393" s="276">
        <v>40061.85</v>
      </c>
      <c r="T393" s="276">
        <v>43241.96</v>
      </c>
      <c r="U393" s="276">
        <v>43382.43</v>
      </c>
      <c r="V393" s="340">
        <v>35514.6</v>
      </c>
      <c r="W393" s="390">
        <v>35386.36</v>
      </c>
      <c r="X393" s="142">
        <f>SUM(L393:W393)</f>
        <v>486230.97</v>
      </c>
      <c r="Y393" s="164">
        <f>AVERAGE(L393:W393)</f>
        <v>40519.247499999998</v>
      </c>
      <c r="Z393" s="125"/>
      <c r="AA393" s="151"/>
      <c r="AB393" s="152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  <c r="AV393" s="125"/>
    </row>
    <row r="394" spans="1:48" ht="12.75" customHeight="1">
      <c r="A394" s="330"/>
      <c r="B394" s="337"/>
      <c r="C394" s="36" t="s">
        <v>1429</v>
      </c>
      <c r="D394" s="398"/>
      <c r="E394" s="168"/>
      <c r="F394" s="125"/>
      <c r="G394" s="168"/>
      <c r="H394" s="168"/>
      <c r="I394" s="168"/>
      <c r="J394" s="340">
        <v>604.75</v>
      </c>
      <c r="K394" s="349" t="s">
        <v>372</v>
      </c>
      <c r="L394" s="340">
        <v>248.73</v>
      </c>
      <c r="M394" s="349" t="s">
        <v>372</v>
      </c>
      <c r="N394" s="349" t="s">
        <v>372</v>
      </c>
      <c r="O394" s="340">
        <v>11.84</v>
      </c>
      <c r="P394" s="340">
        <v>485.58</v>
      </c>
      <c r="Q394" s="348" t="s">
        <v>372</v>
      </c>
      <c r="R394" s="233" t="s">
        <v>372</v>
      </c>
      <c r="S394" s="348" t="s">
        <v>372</v>
      </c>
      <c r="T394" s="348" t="s">
        <v>372</v>
      </c>
      <c r="U394" s="348" t="s">
        <v>372</v>
      </c>
      <c r="V394" s="349" t="s">
        <v>372</v>
      </c>
      <c r="W394" s="391" t="s">
        <v>372</v>
      </c>
      <c r="X394" s="143"/>
      <c r="Y394" s="165"/>
      <c r="Z394" s="125"/>
      <c r="AA394" s="334"/>
      <c r="AB394" s="169"/>
      <c r="AC394" s="168"/>
      <c r="AD394" s="168"/>
      <c r="AE394" s="125"/>
      <c r="AF394" s="168"/>
      <c r="AG394" s="168"/>
      <c r="AH394" s="125"/>
      <c r="AI394" s="125"/>
      <c r="AJ394" s="125"/>
      <c r="AK394" s="125"/>
      <c r="AL394" s="125"/>
      <c r="AM394" s="125"/>
      <c r="AN394" s="125"/>
      <c r="AO394" s="125"/>
      <c r="AP394" s="125"/>
      <c r="AQ394" s="125"/>
      <c r="AR394" s="125"/>
      <c r="AS394" s="125"/>
      <c r="AT394" s="125"/>
      <c r="AU394" s="125"/>
      <c r="AV394" s="125"/>
    </row>
    <row r="395" spans="1:48" ht="12.75" customHeight="1">
      <c r="A395" s="36"/>
      <c r="B395" s="331"/>
      <c r="C395" s="36" t="s">
        <v>1255</v>
      </c>
      <c r="D395" s="337"/>
      <c r="E395" s="168"/>
      <c r="F395" s="125"/>
      <c r="G395" s="168"/>
      <c r="H395" s="168"/>
      <c r="I395" s="168"/>
      <c r="J395" s="118">
        <f t="shared" ref="J395:P395" si="46">J393/$D$393</f>
        <v>85.476243902438995</v>
      </c>
      <c r="K395" s="118">
        <f t="shared" si="46"/>
        <v>71.172130081300807</v>
      </c>
      <c r="L395" s="118">
        <f t="shared" si="46"/>
        <v>77.206178861788601</v>
      </c>
      <c r="M395" s="118">
        <f t="shared" si="46"/>
        <v>66.424373983739798</v>
      </c>
      <c r="N395" s="118">
        <f t="shared" si="46"/>
        <v>63.823788617886201</v>
      </c>
      <c r="O395" s="118">
        <f t="shared" si="46"/>
        <v>71.703528455284598</v>
      </c>
      <c r="P395" s="118">
        <f t="shared" si="46"/>
        <v>82.708081300813006</v>
      </c>
      <c r="Q395" s="118">
        <f>'2006'!E473</f>
        <v>50.745317073170703</v>
      </c>
      <c r="R395" s="118">
        <f>'2006'!F473</f>
        <v>56.728195121951202</v>
      </c>
      <c r="S395" s="118">
        <f>'2006'!G473</f>
        <v>65.141219512195093</v>
      </c>
      <c r="T395" s="118">
        <f>'2006'!H473</f>
        <v>70.312130081300793</v>
      </c>
      <c r="U395" s="118">
        <f>'2006'!I473</f>
        <v>70.540536585365899</v>
      </c>
      <c r="V395" s="118">
        <f>'2006'!J473</f>
        <v>57.747317073170699</v>
      </c>
      <c r="W395" s="110">
        <f>'2006'!K473</f>
        <v>57.538796747967503</v>
      </c>
      <c r="X395" s="142">
        <f>SUM(L395:W395)</f>
        <v>790.61946341463397</v>
      </c>
      <c r="Y395" s="164">
        <f>AVERAGE(L395:W395)</f>
        <v>65.884955284552802</v>
      </c>
      <c r="Z395" s="125"/>
      <c r="AA395" s="151"/>
      <c r="AB395" s="152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25"/>
      <c r="AO395" s="125"/>
      <c r="AP395" s="125"/>
      <c r="AQ395" s="125"/>
      <c r="AR395" s="125"/>
      <c r="AS395" s="125"/>
      <c r="AT395" s="125"/>
      <c r="AU395" s="125"/>
      <c r="AV395" s="125"/>
    </row>
    <row r="396" spans="1:48" ht="12.75" customHeight="1">
      <c r="A396" s="36"/>
      <c r="B396" s="331"/>
      <c r="C396" s="36" t="s">
        <v>1430</v>
      </c>
      <c r="D396" s="337"/>
      <c r="E396" s="340"/>
      <c r="F396" s="95"/>
      <c r="G396" s="340"/>
      <c r="H396" s="340"/>
      <c r="I396" s="340"/>
      <c r="J396" s="349" t="s">
        <v>1431</v>
      </c>
      <c r="K396" s="340"/>
      <c r="L396" s="349" t="s">
        <v>1432</v>
      </c>
      <c r="M396" s="340"/>
      <c r="N396" s="340"/>
      <c r="O396" s="349" t="s">
        <v>1433</v>
      </c>
      <c r="P396" s="349" t="s">
        <v>1434</v>
      </c>
      <c r="Q396" s="340"/>
      <c r="R396" s="95"/>
      <c r="S396" s="340"/>
      <c r="T396" s="340"/>
      <c r="U396" s="340"/>
      <c r="V396" s="349"/>
      <c r="W396" s="390"/>
      <c r="X396" s="143"/>
      <c r="Y396" s="167">
        <f>Y395/D393</f>
        <v>0.107130008592769</v>
      </c>
      <c r="Z396" s="125"/>
      <c r="AA396" s="151"/>
      <c r="AB396" s="152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  <c r="AQ396" s="125"/>
      <c r="AR396" s="125"/>
      <c r="AS396" s="125"/>
      <c r="AT396" s="125"/>
      <c r="AU396" s="125"/>
      <c r="AV396" s="125"/>
    </row>
    <row r="397" spans="1:48" ht="12.75" customHeight="1">
      <c r="A397" s="36"/>
      <c r="B397" s="331"/>
      <c r="C397" s="36" t="s">
        <v>1435</v>
      </c>
      <c r="D397" s="337"/>
      <c r="E397" s="340"/>
      <c r="F397" s="95"/>
      <c r="G397" s="340"/>
      <c r="H397" s="340"/>
      <c r="I397" s="340"/>
      <c r="J397" s="340"/>
      <c r="K397" s="340"/>
      <c r="L397" s="340"/>
      <c r="M397" s="340"/>
      <c r="N397" s="340"/>
      <c r="O397" s="340"/>
      <c r="P397" s="340"/>
      <c r="Q397" s="340"/>
      <c r="R397" s="95"/>
      <c r="S397" s="340"/>
      <c r="T397" s="340"/>
      <c r="U397" s="340"/>
      <c r="V397" s="340"/>
      <c r="W397" s="390"/>
      <c r="X397" s="143"/>
      <c r="Y397" s="165"/>
      <c r="Z397" s="125"/>
      <c r="AA397" s="151"/>
      <c r="AB397" s="152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  <c r="AQ397" s="125"/>
      <c r="AR397" s="125"/>
      <c r="AS397" s="125"/>
      <c r="AT397" s="125"/>
      <c r="AU397" s="125"/>
      <c r="AV397" s="125"/>
    </row>
    <row r="398" spans="1:48" ht="12.75" customHeight="1">
      <c r="A398" s="222"/>
      <c r="B398" s="350"/>
      <c r="C398" s="222"/>
      <c r="D398" s="343"/>
      <c r="E398" s="344"/>
      <c r="F398" s="171"/>
      <c r="G398" s="344"/>
      <c r="H398" s="344"/>
      <c r="I398" s="344"/>
      <c r="J398" s="344"/>
      <c r="K398" s="344"/>
      <c r="L398" s="344"/>
      <c r="M398" s="344"/>
      <c r="N398" s="344"/>
      <c r="O398" s="344"/>
      <c r="P398" s="344"/>
      <c r="Q398" s="340"/>
      <c r="R398" s="95"/>
      <c r="S398" s="340"/>
      <c r="T398" s="340"/>
      <c r="U398" s="340"/>
      <c r="V398" s="340"/>
      <c r="W398" s="390"/>
      <c r="X398" s="143"/>
      <c r="Y398" s="165"/>
      <c r="Z398" s="125"/>
      <c r="AA398" s="151"/>
      <c r="AB398" s="152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5"/>
      <c r="AT398" s="125"/>
      <c r="AU398" s="125"/>
      <c r="AV398" s="125"/>
    </row>
    <row r="399" spans="1:48" ht="12.75" customHeight="1">
      <c r="A399" s="351" t="s">
        <v>414</v>
      </c>
      <c r="B399" s="352">
        <v>1055</v>
      </c>
      <c r="C399" s="285" t="s">
        <v>415</v>
      </c>
      <c r="D399" s="333">
        <v>120</v>
      </c>
      <c r="E399" s="399"/>
      <c r="F399" s="400"/>
      <c r="G399" s="364"/>
      <c r="H399" s="368">
        <v>19850</v>
      </c>
      <c r="I399" s="339">
        <v>22340</v>
      </c>
      <c r="J399" s="339">
        <v>21090</v>
      </c>
      <c r="K399" s="339">
        <v>20580</v>
      </c>
      <c r="L399" s="339">
        <v>20030</v>
      </c>
      <c r="M399" s="370">
        <v>19630</v>
      </c>
      <c r="N399" s="232">
        <v>20800</v>
      </c>
      <c r="O399" s="232">
        <v>19770</v>
      </c>
      <c r="P399" s="232">
        <v>19950</v>
      </c>
      <c r="Q399" s="276">
        <v>22050</v>
      </c>
      <c r="R399" s="277">
        <v>18200</v>
      </c>
      <c r="S399" s="276">
        <v>20409.52</v>
      </c>
      <c r="T399" s="340">
        <v>20295.240000000002</v>
      </c>
      <c r="U399" s="340">
        <v>19819.05</v>
      </c>
      <c r="V399" s="340">
        <v>20171.43</v>
      </c>
      <c r="W399" s="390">
        <v>20752.38</v>
      </c>
      <c r="X399" s="142">
        <f>SUM(L399:W399)</f>
        <v>241877.62</v>
      </c>
      <c r="Y399" s="164">
        <f>AVERAGE(L399:W399)</f>
        <v>20156.468333333301</v>
      </c>
      <c r="Z399" s="168">
        <f>Y399-'Renew 07.workl'!O27</f>
        <v>0</v>
      </c>
      <c r="AA399" s="151"/>
      <c r="AB399" s="152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5"/>
      <c r="AT399" s="125"/>
      <c r="AU399" s="125"/>
      <c r="AV399" s="125"/>
    </row>
    <row r="400" spans="1:48" ht="12.75" customHeight="1">
      <c r="A400" s="330"/>
      <c r="B400" s="337"/>
      <c r="C400" s="33" t="s">
        <v>1436</v>
      </c>
      <c r="D400" s="2"/>
      <c r="E400" s="334"/>
      <c r="F400" s="125"/>
      <c r="G400" s="364"/>
      <c r="H400" s="369" t="s">
        <v>372</v>
      </c>
      <c r="I400" s="349" t="s">
        <v>372</v>
      </c>
      <c r="J400" s="349" t="s">
        <v>372</v>
      </c>
      <c r="K400" s="349" t="s">
        <v>372</v>
      </c>
      <c r="L400" s="349" t="s">
        <v>372</v>
      </c>
      <c r="M400" s="391" t="s">
        <v>372</v>
      </c>
      <c r="N400" s="348" t="s">
        <v>372</v>
      </c>
      <c r="O400" s="348" t="s">
        <v>372</v>
      </c>
      <c r="P400" s="348" t="s">
        <v>372</v>
      </c>
      <c r="Q400" s="348" t="s">
        <v>372</v>
      </c>
      <c r="R400" s="233" t="s">
        <v>372</v>
      </c>
      <c r="S400" s="348" t="s">
        <v>372</v>
      </c>
      <c r="T400" s="349" t="s">
        <v>372</v>
      </c>
      <c r="U400" s="349" t="s">
        <v>372</v>
      </c>
      <c r="V400" s="349" t="s">
        <v>372</v>
      </c>
      <c r="W400" s="391" t="s">
        <v>372</v>
      </c>
      <c r="X400" s="143"/>
      <c r="Y400" s="165"/>
      <c r="Z400" s="125"/>
      <c r="AA400" s="151"/>
      <c r="AB400" s="152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5"/>
      <c r="AT400" s="125"/>
      <c r="AU400" s="125"/>
      <c r="AV400" s="125"/>
    </row>
    <row r="401" spans="1:48" ht="12.75" customHeight="1">
      <c r="A401" s="36"/>
      <c r="B401" s="331"/>
      <c r="C401" s="36" t="s">
        <v>1082</v>
      </c>
      <c r="D401" s="2"/>
      <c r="E401" s="265"/>
      <c r="F401" s="106"/>
      <c r="G401" s="240"/>
      <c r="H401" s="401">
        <f t="shared" ref="H401:P401" si="47">H399/$D$399</f>
        <v>165.416666666667</v>
      </c>
      <c r="I401" s="49">
        <f t="shared" si="47"/>
        <v>186.166666666667</v>
      </c>
      <c r="J401" s="49">
        <f t="shared" si="47"/>
        <v>175.75</v>
      </c>
      <c r="K401" s="49">
        <f t="shared" si="47"/>
        <v>171.5</v>
      </c>
      <c r="L401" s="49">
        <f t="shared" si="47"/>
        <v>166.916666666667</v>
      </c>
      <c r="M401" s="109">
        <f t="shared" si="47"/>
        <v>163.583333333333</v>
      </c>
      <c r="N401" s="110">
        <f t="shared" si="47"/>
        <v>173.333333333333</v>
      </c>
      <c r="O401" s="110">
        <f t="shared" si="47"/>
        <v>164.75</v>
      </c>
      <c r="P401" s="118">
        <f t="shared" si="47"/>
        <v>166.25</v>
      </c>
      <c r="Q401" s="118">
        <f>'2006'!E479</f>
        <v>183.75</v>
      </c>
      <c r="R401" s="118">
        <f>'2006'!F479</f>
        <v>151.666666666667</v>
      </c>
      <c r="S401" s="118">
        <f>'2006'!G479</f>
        <v>170.07933333333301</v>
      </c>
      <c r="T401" s="118">
        <f>'2006'!H479</f>
        <v>169.12700000000001</v>
      </c>
      <c r="U401" s="118">
        <f>'2006'!I479</f>
        <v>165.15875</v>
      </c>
      <c r="V401" s="118">
        <f>'2006'!J479</f>
        <v>168.09524999999999</v>
      </c>
      <c r="W401" s="110">
        <f>'2006'!K479</f>
        <v>172.9365</v>
      </c>
      <c r="X401" s="142">
        <f>SUM(L401:W401)</f>
        <v>2015.6468333333301</v>
      </c>
      <c r="Y401" s="164">
        <f>AVERAGE(L401:W401)</f>
        <v>167.97056944444401</v>
      </c>
      <c r="Z401" s="125"/>
      <c r="AA401" s="166">
        <f>'2006'!AC478+'2005'!AI676</f>
        <v>0</v>
      </c>
      <c r="AB401" s="169">
        <f>AA401/12/D399</f>
        <v>0</v>
      </c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5"/>
      <c r="AT401" s="125"/>
      <c r="AU401" s="125"/>
      <c r="AV401" s="125"/>
    </row>
    <row r="402" spans="1:48" ht="12.75" customHeight="1">
      <c r="A402" s="36"/>
      <c r="B402" s="331"/>
      <c r="C402" s="36" t="s">
        <v>1130</v>
      </c>
      <c r="D402" s="337"/>
      <c r="E402" s="339"/>
      <c r="F402" s="243"/>
      <c r="G402" s="339"/>
      <c r="H402" s="340"/>
      <c r="I402" s="340"/>
      <c r="J402" s="340"/>
      <c r="K402" s="340"/>
      <c r="L402" s="340"/>
      <c r="M402" s="340"/>
      <c r="N402" s="339"/>
      <c r="O402" s="339"/>
      <c r="P402" s="339"/>
      <c r="Q402" s="95"/>
      <c r="R402" s="149"/>
      <c r="S402" s="95"/>
      <c r="T402" s="95"/>
      <c r="U402" s="95"/>
      <c r="V402" s="95"/>
      <c r="W402" s="131"/>
      <c r="X402" s="143"/>
      <c r="Y402" s="167">
        <f>Y401/D399</f>
        <v>1.39975474537037</v>
      </c>
      <c r="Z402" s="125"/>
      <c r="AA402" s="151"/>
      <c r="AB402" s="152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5"/>
      <c r="AT402" s="125"/>
      <c r="AU402" s="125"/>
      <c r="AV402" s="125"/>
    </row>
    <row r="403" spans="1:48" ht="12.75" customHeight="1">
      <c r="A403" s="36"/>
      <c r="B403" s="331"/>
      <c r="C403" s="36" t="s">
        <v>1437</v>
      </c>
      <c r="D403" s="337"/>
      <c r="E403" s="340"/>
      <c r="F403" s="95"/>
      <c r="G403" s="340"/>
      <c r="H403" s="340"/>
      <c r="I403" s="340"/>
      <c r="J403" s="340"/>
      <c r="K403" s="340"/>
      <c r="L403" s="340"/>
      <c r="M403" s="340"/>
      <c r="N403" s="340"/>
      <c r="O403" s="340"/>
      <c r="P403" s="340"/>
      <c r="Q403" s="95"/>
      <c r="R403" s="149"/>
      <c r="S403" s="95"/>
      <c r="T403" s="95"/>
      <c r="U403" s="95"/>
      <c r="V403" s="95"/>
      <c r="W403" s="131"/>
      <c r="X403" s="143"/>
      <c r="Y403" s="165"/>
      <c r="Z403" s="125"/>
      <c r="AA403" s="151"/>
      <c r="AB403" s="152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  <c r="AQ403" s="125"/>
      <c r="AR403" s="125"/>
      <c r="AS403" s="125"/>
      <c r="AT403" s="125"/>
      <c r="AU403" s="125"/>
      <c r="AV403" s="125"/>
    </row>
    <row r="404" spans="1:48" ht="51.75" customHeight="1">
      <c r="A404" s="222"/>
      <c r="B404" s="350"/>
      <c r="C404" s="67" t="s">
        <v>1844</v>
      </c>
      <c r="D404" s="343"/>
      <c r="E404" s="344"/>
      <c r="F404" s="171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95"/>
      <c r="R404" s="149"/>
      <c r="S404" s="95"/>
      <c r="T404" s="95"/>
      <c r="U404" s="95"/>
      <c r="V404" s="95"/>
      <c r="W404" s="131"/>
      <c r="X404" s="143"/>
      <c r="Y404" s="165"/>
      <c r="Z404" s="125"/>
      <c r="AA404" s="151"/>
      <c r="AB404" s="152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25"/>
      <c r="AO404" s="125"/>
      <c r="AP404" s="125"/>
      <c r="AQ404" s="125"/>
      <c r="AR404" s="125"/>
      <c r="AS404" s="125"/>
      <c r="AT404" s="125"/>
      <c r="AU404" s="125"/>
      <c r="AV404" s="125"/>
    </row>
    <row r="405" spans="1:48" ht="12.75" customHeight="1">
      <c r="A405" s="351" t="s">
        <v>573</v>
      </c>
      <c r="B405" s="352">
        <v>1059</v>
      </c>
      <c r="C405" s="285" t="s">
        <v>1439</v>
      </c>
      <c r="D405" s="333">
        <v>888</v>
      </c>
      <c r="E405" s="334"/>
      <c r="F405" s="125"/>
      <c r="G405" s="168"/>
      <c r="H405" s="169"/>
      <c r="I405" s="368">
        <v>5446</v>
      </c>
      <c r="J405" s="339">
        <v>23662</v>
      </c>
      <c r="K405" s="339">
        <v>29791</v>
      </c>
      <c r="L405" s="339">
        <v>21426</v>
      </c>
      <c r="M405" s="339">
        <v>22599</v>
      </c>
      <c r="N405" s="339">
        <v>22653</v>
      </c>
      <c r="O405" s="339">
        <v>21065</v>
      </c>
      <c r="P405" s="339">
        <v>19919</v>
      </c>
      <c r="Q405" s="276">
        <v>23510</v>
      </c>
      <c r="R405" s="277">
        <v>24916</v>
      </c>
      <c r="S405" s="276">
        <v>25488</v>
      </c>
      <c r="T405" s="276">
        <v>24321</v>
      </c>
      <c r="U405" s="340">
        <v>20905</v>
      </c>
      <c r="V405" s="340">
        <v>19493</v>
      </c>
      <c r="W405" s="390"/>
      <c r="X405" s="142">
        <f>SUM(L405:W405)</f>
        <v>246295</v>
      </c>
      <c r="Y405" s="164">
        <f>AVERAGE(L405:W405)</f>
        <v>22390.4545454545</v>
      </c>
      <c r="Z405" s="125"/>
      <c r="AA405" s="151"/>
      <c r="AB405" s="152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25"/>
      <c r="AO405" s="125"/>
      <c r="AP405" s="125"/>
      <c r="AQ405" s="125"/>
      <c r="AR405" s="125"/>
      <c r="AS405" s="125"/>
      <c r="AT405" s="125"/>
      <c r="AU405" s="125"/>
      <c r="AV405" s="125"/>
    </row>
    <row r="406" spans="1:48" ht="12.75" customHeight="1">
      <c r="A406" s="330"/>
      <c r="B406" s="337"/>
      <c r="C406" s="36" t="s">
        <v>1440</v>
      </c>
      <c r="D406" s="2"/>
      <c r="E406" s="334"/>
      <c r="F406" s="125"/>
      <c r="G406" s="168"/>
      <c r="H406" s="169"/>
      <c r="I406" s="369" t="s">
        <v>372</v>
      </c>
      <c r="J406" s="349" t="s">
        <v>372</v>
      </c>
      <c r="K406" s="349" t="s">
        <v>372</v>
      </c>
      <c r="L406" s="349" t="s">
        <v>372</v>
      </c>
      <c r="M406" s="349" t="s">
        <v>372</v>
      </c>
      <c r="N406" s="349" t="s">
        <v>372</v>
      </c>
      <c r="O406" s="349" t="s">
        <v>372</v>
      </c>
      <c r="P406" s="349" t="s">
        <v>372</v>
      </c>
      <c r="Q406" s="348" t="s">
        <v>372</v>
      </c>
      <c r="R406" s="233" t="s">
        <v>372</v>
      </c>
      <c r="S406" s="348" t="s">
        <v>372</v>
      </c>
      <c r="T406" s="348" t="s">
        <v>372</v>
      </c>
      <c r="U406" s="349" t="s">
        <v>372</v>
      </c>
      <c r="V406" s="349" t="s">
        <v>372</v>
      </c>
      <c r="W406" s="391"/>
      <c r="X406" s="143"/>
      <c r="Y406" s="165"/>
      <c r="Z406" s="125"/>
      <c r="AA406" s="151"/>
      <c r="AB406" s="152"/>
      <c r="AC406" s="125"/>
      <c r="AD406" s="125"/>
      <c r="AE406" s="125"/>
      <c r="AF406" s="125"/>
      <c r="AG406" s="125"/>
      <c r="AH406" s="125"/>
      <c r="AI406" s="125"/>
      <c r="AJ406" s="125"/>
      <c r="AK406" s="125"/>
      <c r="AL406" s="125"/>
      <c r="AM406" s="125"/>
      <c r="AN406" s="125"/>
      <c r="AO406" s="125"/>
      <c r="AP406" s="125"/>
      <c r="AQ406" s="125"/>
      <c r="AR406" s="125"/>
      <c r="AS406" s="125"/>
      <c r="AT406" s="125"/>
      <c r="AU406" s="125"/>
      <c r="AV406" s="125"/>
    </row>
    <row r="407" spans="1:48" ht="12.75" customHeight="1">
      <c r="A407" s="36"/>
      <c r="B407" s="331"/>
      <c r="C407" s="36" t="s">
        <v>720</v>
      </c>
      <c r="D407" s="2"/>
      <c r="E407" s="265"/>
      <c r="F407" s="106"/>
      <c r="G407" s="106"/>
      <c r="H407" s="38"/>
      <c r="I407" s="401">
        <f t="shared" ref="I407:P407" si="48">I405/$D$405</f>
        <v>6.1328828828828801</v>
      </c>
      <c r="J407" s="49">
        <f t="shared" si="48"/>
        <v>26.646396396396401</v>
      </c>
      <c r="K407" s="49">
        <f t="shared" si="48"/>
        <v>33.548423423423401</v>
      </c>
      <c r="L407" s="49">
        <f t="shared" si="48"/>
        <v>24.1283783783784</v>
      </c>
      <c r="M407" s="49">
        <f t="shared" si="48"/>
        <v>25.449324324324301</v>
      </c>
      <c r="N407" s="49">
        <f t="shared" si="48"/>
        <v>25.510135135135101</v>
      </c>
      <c r="O407" s="49">
        <f t="shared" si="48"/>
        <v>23.721846846846798</v>
      </c>
      <c r="P407" s="49">
        <f t="shared" si="48"/>
        <v>22.431306306306301</v>
      </c>
      <c r="Q407" s="118">
        <f>'2006'!E485</f>
        <v>26.475225225225198</v>
      </c>
      <c r="R407" s="118">
        <f>'2006'!F485</f>
        <v>28.058558558558602</v>
      </c>
      <c r="S407" s="118">
        <f>'2006'!G485</f>
        <v>28.702702702702702</v>
      </c>
      <c r="T407" s="118">
        <f>'2006'!H485</f>
        <v>27.388513513513502</v>
      </c>
      <c r="U407" s="118">
        <f>'2006'!I485</f>
        <v>23.5416666666667</v>
      </c>
      <c r="V407" s="118">
        <f>'2006'!J485</f>
        <v>21.951576576576599</v>
      </c>
      <c r="W407" s="110"/>
      <c r="X407" s="142">
        <f>SUM(L407:W407)</f>
        <v>277.35923423423401</v>
      </c>
      <c r="Y407" s="164">
        <f>AVERAGE(L407:W407)</f>
        <v>25.214475839475799</v>
      </c>
      <c r="Z407" s="125"/>
      <c r="AA407" s="151"/>
      <c r="AB407" s="152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25"/>
      <c r="AO407" s="125"/>
      <c r="AP407" s="125"/>
      <c r="AQ407" s="125"/>
      <c r="AR407" s="125"/>
      <c r="AS407" s="125"/>
      <c r="AT407" s="125"/>
      <c r="AU407" s="125"/>
      <c r="AV407" s="125"/>
    </row>
    <row r="408" spans="1:48" ht="12.75" customHeight="1">
      <c r="A408" s="36"/>
      <c r="B408" s="331"/>
      <c r="C408" s="36" t="s">
        <v>1441</v>
      </c>
      <c r="D408" s="2"/>
      <c r="E408" s="339"/>
      <c r="F408" s="243"/>
      <c r="G408" s="339"/>
      <c r="H408" s="339"/>
      <c r="I408" s="340"/>
      <c r="J408" s="340"/>
      <c r="K408" s="340"/>
      <c r="L408" s="340"/>
      <c r="M408" s="340"/>
      <c r="N408" s="340"/>
      <c r="O408" s="340"/>
      <c r="P408" s="340"/>
      <c r="Q408" s="340"/>
      <c r="R408" s="95"/>
      <c r="S408" s="340"/>
      <c r="T408" s="340"/>
      <c r="U408" s="340"/>
      <c r="V408" s="340"/>
      <c r="W408" s="390"/>
      <c r="X408" s="143"/>
      <c r="Y408" s="167">
        <f>Y407/D405</f>
        <v>2.83946799994097E-2</v>
      </c>
      <c r="Z408" s="125"/>
      <c r="AA408" s="151"/>
      <c r="AB408" s="152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25"/>
      <c r="AQ408" s="125"/>
      <c r="AR408" s="125"/>
      <c r="AS408" s="125"/>
      <c r="AT408" s="125"/>
      <c r="AU408" s="125"/>
      <c r="AV408" s="125"/>
    </row>
    <row r="409" spans="1:48" ht="12.75" customHeight="1">
      <c r="A409" s="36"/>
      <c r="B409" s="331"/>
      <c r="C409" s="36" t="s">
        <v>1442</v>
      </c>
      <c r="D409" s="2"/>
      <c r="E409" s="340"/>
      <c r="F409" s="95"/>
      <c r="G409" s="340"/>
      <c r="H409" s="340"/>
      <c r="I409" s="340"/>
      <c r="J409" s="340"/>
      <c r="K409" s="340"/>
      <c r="L409" s="340"/>
      <c r="M409" s="340"/>
      <c r="N409" s="340"/>
      <c r="O409" s="340"/>
      <c r="P409" s="340"/>
      <c r="Q409" s="340"/>
      <c r="R409" s="95"/>
      <c r="S409" s="340"/>
      <c r="T409" s="340"/>
      <c r="U409" s="340"/>
      <c r="V409" s="340"/>
      <c r="W409" s="390"/>
      <c r="X409" s="143"/>
      <c r="Y409" s="165"/>
      <c r="Z409" s="125"/>
      <c r="AA409" s="151"/>
      <c r="AB409" s="152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25"/>
      <c r="AQ409" s="125"/>
      <c r="AR409" s="125"/>
      <c r="AS409" s="125"/>
      <c r="AT409" s="125"/>
      <c r="AU409" s="125"/>
      <c r="AV409" s="125"/>
    </row>
    <row r="410" spans="1:48" ht="12.75" customHeight="1">
      <c r="A410" s="222"/>
      <c r="B410" s="350"/>
      <c r="C410" s="222"/>
      <c r="D410" s="356"/>
      <c r="E410" s="344"/>
      <c r="F410" s="171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0"/>
      <c r="R410" s="95"/>
      <c r="S410" s="340"/>
      <c r="T410" s="340"/>
      <c r="U410" s="340"/>
      <c r="V410" s="340"/>
      <c r="W410" s="390"/>
      <c r="X410" s="143"/>
      <c r="Y410" s="165"/>
      <c r="Z410" s="125"/>
      <c r="AA410" s="151"/>
      <c r="AB410" s="152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25"/>
      <c r="AQ410" s="125"/>
      <c r="AR410" s="125"/>
      <c r="AS410" s="125"/>
      <c r="AT410" s="125"/>
      <c r="AU410" s="125"/>
      <c r="AV410" s="125"/>
    </row>
    <row r="411" spans="1:48" ht="12.75" customHeight="1">
      <c r="A411" s="351" t="s">
        <v>1443</v>
      </c>
      <c r="B411" s="352">
        <v>1049</v>
      </c>
      <c r="C411" s="285" t="s">
        <v>1444</v>
      </c>
      <c r="D411" s="333">
        <v>591</v>
      </c>
      <c r="E411" s="334"/>
      <c r="F411" s="125"/>
      <c r="G411" s="168"/>
      <c r="H411" s="168"/>
      <c r="I411" s="168"/>
      <c r="J411" s="334"/>
      <c r="K411" s="368">
        <v>18166.5</v>
      </c>
      <c r="L411" s="339">
        <v>40318.644999999997</v>
      </c>
      <c r="M411" s="339">
        <v>26877.4</v>
      </c>
      <c r="N411" s="339">
        <v>35315.4</v>
      </c>
      <c r="O411" s="339">
        <v>33994.9</v>
      </c>
      <c r="P411" s="339">
        <v>40763.65</v>
      </c>
      <c r="Q411" s="276">
        <v>30305.5</v>
      </c>
      <c r="R411" s="277">
        <v>31367.200000000001</v>
      </c>
      <c r="S411" s="276">
        <v>37648.050000000003</v>
      </c>
      <c r="T411" s="276">
        <v>28491.45</v>
      </c>
      <c r="U411" s="276">
        <v>27563.65</v>
      </c>
      <c r="V411" s="276">
        <v>29511</v>
      </c>
      <c r="W411" s="390">
        <v>27055.75</v>
      </c>
      <c r="X411" s="142">
        <f>SUM(L411:W411)</f>
        <v>389212.59499999997</v>
      </c>
      <c r="Y411" s="164">
        <f>AVERAGE(L411:W411)</f>
        <v>32434.382916666698</v>
      </c>
      <c r="Z411" s="125"/>
      <c r="AA411" s="151"/>
      <c r="AB411" s="152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25"/>
      <c r="AQ411" s="125"/>
      <c r="AR411" s="125"/>
      <c r="AS411" s="125"/>
      <c r="AT411" s="125"/>
      <c r="AU411" s="125"/>
      <c r="AV411" s="125"/>
    </row>
    <row r="412" spans="1:48" ht="12.75" customHeight="1">
      <c r="A412" s="330"/>
      <c r="B412" s="337"/>
      <c r="C412" s="36" t="s">
        <v>1445</v>
      </c>
      <c r="D412" s="2"/>
      <c r="E412" s="334"/>
      <c r="F412" s="125"/>
      <c r="G412" s="168"/>
      <c r="H412" s="168"/>
      <c r="I412" s="168"/>
      <c r="J412" s="334"/>
      <c r="K412" s="369" t="s">
        <v>372</v>
      </c>
      <c r="L412" s="340">
        <v>1615.3</v>
      </c>
      <c r="M412" s="349" t="s">
        <v>372</v>
      </c>
      <c r="N412" s="340">
        <v>864.81</v>
      </c>
      <c r="O412" s="340">
        <v>666.74</v>
      </c>
      <c r="P412" s="340">
        <v>1682.05</v>
      </c>
      <c r="Q412" s="276">
        <v>113.33</v>
      </c>
      <c r="R412" s="406">
        <v>272.58</v>
      </c>
      <c r="S412" s="276">
        <v>1214.71</v>
      </c>
      <c r="T412" s="348" t="s">
        <v>372</v>
      </c>
      <c r="U412" s="348" t="s">
        <v>372</v>
      </c>
      <c r="V412" s="348" t="s">
        <v>372</v>
      </c>
      <c r="W412" s="391" t="s">
        <v>372</v>
      </c>
      <c r="X412" s="143"/>
      <c r="Y412" s="165"/>
      <c r="Z412" s="125"/>
      <c r="AA412" s="151"/>
      <c r="AB412" s="152"/>
      <c r="AC412" s="168"/>
      <c r="AD412" s="125"/>
      <c r="AE412" s="168"/>
      <c r="AF412" s="168"/>
      <c r="AG412" s="168"/>
      <c r="AH412" s="125"/>
      <c r="AI412" s="125"/>
      <c r="AJ412" s="125"/>
      <c r="AK412" s="125"/>
      <c r="AL412" s="125"/>
      <c r="AM412" s="125"/>
      <c r="AN412" s="125"/>
      <c r="AO412" s="125"/>
      <c r="AP412" s="125"/>
      <c r="AQ412" s="125"/>
      <c r="AR412" s="125"/>
      <c r="AS412" s="125"/>
      <c r="AT412" s="125"/>
      <c r="AU412" s="125"/>
      <c r="AV412" s="125"/>
    </row>
    <row r="413" spans="1:48" ht="12.75" customHeight="1">
      <c r="A413" s="36"/>
      <c r="B413" s="331"/>
      <c r="C413" s="36" t="s">
        <v>678</v>
      </c>
      <c r="D413" s="2"/>
      <c r="E413" s="370"/>
      <c r="F413" s="402"/>
      <c r="G413" s="403"/>
      <c r="H413" s="403"/>
      <c r="I413" s="403"/>
      <c r="J413" s="265"/>
      <c r="K413" s="401">
        <f t="shared" ref="K413:P413" si="49">K411/$D$411</f>
        <v>30.738578680202998</v>
      </c>
      <c r="L413" s="49">
        <f t="shared" si="49"/>
        <v>68.221057529610803</v>
      </c>
      <c r="M413" s="49">
        <f t="shared" si="49"/>
        <v>45.477834179356996</v>
      </c>
      <c r="N413" s="49">
        <f t="shared" si="49"/>
        <v>59.7553299492386</v>
      </c>
      <c r="O413" s="49">
        <f t="shared" si="49"/>
        <v>57.520981387478898</v>
      </c>
      <c r="P413" s="49">
        <f t="shared" si="49"/>
        <v>68.974027072758005</v>
      </c>
      <c r="Q413" s="118">
        <f>'2006'!E491</f>
        <v>51.278341793570199</v>
      </c>
      <c r="R413" s="118">
        <f>'2006'!F491</f>
        <v>53.074788494077801</v>
      </c>
      <c r="S413" s="118">
        <f>'2006'!G491</f>
        <v>63.702284263959399</v>
      </c>
      <c r="T413" s="118">
        <f>'2006'!H491</f>
        <v>48.208883248730999</v>
      </c>
      <c r="U413" s="118">
        <f>'2006'!I491</f>
        <v>46.639001692047401</v>
      </c>
      <c r="V413" s="118">
        <f>'2006'!J491</f>
        <v>49.934010152284301</v>
      </c>
      <c r="W413" s="110">
        <f>'2006'!K491</f>
        <v>45.779610829103198</v>
      </c>
      <c r="X413" s="142">
        <f>SUM(L413:W413)</f>
        <v>658.56615059221701</v>
      </c>
      <c r="Y413" s="164">
        <f>AVERAGE(L413:W413)</f>
        <v>54.880512549351401</v>
      </c>
      <c r="Z413" s="125"/>
      <c r="AA413" s="151"/>
      <c r="AB413" s="152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25"/>
      <c r="AQ413" s="125"/>
      <c r="AR413" s="125"/>
      <c r="AS413" s="125"/>
      <c r="AT413" s="125"/>
      <c r="AU413" s="125"/>
      <c r="AV413" s="125"/>
    </row>
    <row r="414" spans="1:48" ht="12.75" customHeight="1">
      <c r="A414" s="36"/>
      <c r="B414" s="331"/>
      <c r="C414" s="36" t="s">
        <v>1446</v>
      </c>
      <c r="D414" s="337"/>
      <c r="E414" s="339"/>
      <c r="F414" s="243"/>
      <c r="G414" s="339"/>
      <c r="H414" s="339"/>
      <c r="I414" s="339"/>
      <c r="J414" s="339"/>
      <c r="K414" s="340"/>
      <c r="L414" s="349" t="s">
        <v>1447</v>
      </c>
      <c r="M414" s="340"/>
      <c r="N414" s="349" t="s">
        <v>1448</v>
      </c>
      <c r="O414" s="349" t="s">
        <v>1449</v>
      </c>
      <c r="P414" s="349" t="s">
        <v>1450</v>
      </c>
      <c r="Q414" s="349" t="s">
        <v>1715</v>
      </c>
      <c r="R414" s="94" t="s">
        <v>1716</v>
      </c>
      <c r="S414" s="349" t="s">
        <v>1717</v>
      </c>
      <c r="T414" s="340"/>
      <c r="U414" s="340"/>
      <c r="V414" s="340"/>
      <c r="W414" s="390"/>
      <c r="X414" s="143"/>
      <c r="Y414" s="167">
        <f>Y413/D411</f>
        <v>9.2860427325467704E-2</v>
      </c>
      <c r="Z414" s="125"/>
      <c r="AA414" s="151"/>
      <c r="AB414" s="152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  <c r="AS414" s="125"/>
      <c r="AT414" s="125"/>
      <c r="AU414" s="125"/>
      <c r="AV414" s="125"/>
    </row>
    <row r="415" spans="1:48" ht="12.75" customHeight="1">
      <c r="A415" s="36"/>
      <c r="B415" s="331"/>
      <c r="C415" s="36" t="s">
        <v>1451</v>
      </c>
      <c r="D415" s="337"/>
      <c r="E415" s="340"/>
      <c r="F415" s="95"/>
      <c r="G415" s="340"/>
      <c r="H415" s="340"/>
      <c r="I415" s="340"/>
      <c r="J415" s="340"/>
      <c r="K415" s="340"/>
      <c r="L415" s="340"/>
      <c r="M415" s="340"/>
      <c r="N415" s="340"/>
      <c r="O415" s="340"/>
      <c r="P415" s="340"/>
      <c r="Q415" s="340"/>
      <c r="R415" s="95"/>
      <c r="S415" s="340"/>
      <c r="T415" s="340"/>
      <c r="U415" s="340"/>
      <c r="V415" s="340"/>
      <c r="W415" s="390"/>
      <c r="X415" s="143"/>
      <c r="Y415" s="165"/>
      <c r="Z415" s="125"/>
      <c r="AA415" s="151"/>
      <c r="AB415" s="152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25"/>
      <c r="AQ415" s="125"/>
      <c r="AR415" s="125"/>
      <c r="AS415" s="125"/>
      <c r="AT415" s="125"/>
      <c r="AU415" s="125"/>
      <c r="AV415" s="125"/>
    </row>
    <row r="416" spans="1:48" ht="12.75" customHeight="1">
      <c r="A416" s="36"/>
      <c r="B416" s="331"/>
      <c r="C416" s="36" t="s">
        <v>1452</v>
      </c>
      <c r="D416" s="337"/>
      <c r="E416" s="340"/>
      <c r="F416" s="95"/>
      <c r="G416" s="340"/>
      <c r="H416" s="340"/>
      <c r="I416" s="340"/>
      <c r="J416" s="340"/>
      <c r="K416" s="340"/>
      <c r="L416" s="340"/>
      <c r="M416" s="340"/>
      <c r="N416" s="340"/>
      <c r="O416" s="340"/>
      <c r="P416" s="340"/>
      <c r="Q416" s="340"/>
      <c r="R416" s="95"/>
      <c r="S416" s="340"/>
      <c r="T416" s="340"/>
      <c r="U416" s="340"/>
      <c r="V416" s="340"/>
      <c r="W416" s="390"/>
      <c r="X416" s="143"/>
      <c r="Y416" s="165"/>
      <c r="Z416" s="125"/>
      <c r="AA416" s="151"/>
      <c r="AB416" s="152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25"/>
      <c r="AQ416" s="125"/>
      <c r="AR416" s="125"/>
      <c r="AS416" s="125"/>
      <c r="AT416" s="125"/>
      <c r="AU416" s="125"/>
      <c r="AV416" s="125"/>
    </row>
    <row r="417" spans="1:48" ht="12.75" customHeight="1">
      <c r="A417" s="222"/>
      <c r="B417" s="350"/>
      <c r="C417" s="222"/>
      <c r="D417" s="343"/>
      <c r="E417" s="344"/>
      <c r="F417" s="171"/>
      <c r="G417" s="344"/>
      <c r="H417" s="344"/>
      <c r="I417" s="344"/>
      <c r="J417" s="344"/>
      <c r="K417" s="344"/>
      <c r="L417" s="344"/>
      <c r="M417" s="344"/>
      <c r="N417" s="344"/>
      <c r="O417" s="344"/>
      <c r="P417" s="344"/>
      <c r="Q417" s="340"/>
      <c r="R417" s="95"/>
      <c r="S417" s="340"/>
      <c r="T417" s="340"/>
      <c r="U417" s="340"/>
      <c r="V417" s="340"/>
      <c r="W417" s="390"/>
      <c r="X417" s="143"/>
      <c r="Y417" s="165"/>
      <c r="Z417" s="125"/>
      <c r="AA417" s="151"/>
      <c r="AB417" s="152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25"/>
      <c r="AQ417" s="125"/>
      <c r="AR417" s="125"/>
      <c r="AS417" s="125"/>
      <c r="AT417" s="125"/>
      <c r="AU417" s="125"/>
      <c r="AV417" s="125"/>
    </row>
    <row r="418" spans="1:48" ht="12.75" customHeight="1">
      <c r="A418" s="351" t="s">
        <v>579</v>
      </c>
      <c r="B418" s="352">
        <v>1058</v>
      </c>
      <c r="C418" s="285" t="s">
        <v>1453</v>
      </c>
      <c r="D418" s="333">
        <v>458</v>
      </c>
      <c r="E418" s="334"/>
      <c r="F418" s="125"/>
      <c r="G418" s="168"/>
      <c r="H418" s="168"/>
      <c r="I418" s="232">
        <v>8644.31</v>
      </c>
      <c r="J418" s="368">
        <v>9752.98</v>
      </c>
      <c r="K418" s="339">
        <v>11839.47</v>
      </c>
      <c r="L418" s="339">
        <v>15648.96</v>
      </c>
      <c r="M418" s="339">
        <v>12137.74</v>
      </c>
      <c r="N418" s="339">
        <v>13679.37</v>
      </c>
      <c r="O418" s="339">
        <v>16982.03</v>
      </c>
      <c r="P418" s="339">
        <v>21792.53</v>
      </c>
      <c r="Q418" s="276">
        <v>8825.2900000000009</v>
      </c>
      <c r="R418" s="277">
        <v>13728.59</v>
      </c>
      <c r="S418" s="276">
        <v>12592.883</v>
      </c>
      <c r="T418" s="276">
        <v>15238.91</v>
      </c>
      <c r="U418" s="276">
        <v>14286.27</v>
      </c>
      <c r="V418" s="340">
        <v>13826.18</v>
      </c>
      <c r="W418" s="390">
        <v>15222.36</v>
      </c>
      <c r="X418" s="142">
        <f>SUM(L418:W418)</f>
        <v>173961.11300000001</v>
      </c>
      <c r="Y418" s="164">
        <f>AVERAGE(L418:W418)</f>
        <v>14496.7594166667</v>
      </c>
      <c r="Z418" s="125"/>
      <c r="AA418" s="151"/>
      <c r="AB418" s="152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25"/>
      <c r="AQ418" s="125"/>
      <c r="AR418" s="125"/>
      <c r="AS418" s="125"/>
      <c r="AT418" s="125"/>
      <c r="AU418" s="125"/>
      <c r="AV418" s="125"/>
    </row>
    <row r="419" spans="1:48" ht="12.75" customHeight="1">
      <c r="A419" s="330"/>
      <c r="B419" s="337"/>
      <c r="C419" s="36" t="s">
        <v>1454</v>
      </c>
      <c r="D419" s="2"/>
      <c r="E419" s="334"/>
      <c r="F419" s="125"/>
      <c r="G419" s="168"/>
      <c r="H419" s="168"/>
      <c r="I419" s="348" t="s">
        <v>372</v>
      </c>
      <c r="J419" s="369" t="s">
        <v>372</v>
      </c>
      <c r="K419" s="349" t="s">
        <v>372</v>
      </c>
      <c r="L419" s="349" t="s">
        <v>372</v>
      </c>
      <c r="M419" s="349" t="s">
        <v>372</v>
      </c>
      <c r="N419" s="349" t="s">
        <v>372</v>
      </c>
      <c r="O419" s="349" t="s">
        <v>372</v>
      </c>
      <c r="P419" s="349" t="s">
        <v>372</v>
      </c>
      <c r="Q419" s="348" t="s">
        <v>372</v>
      </c>
      <c r="R419" s="233" t="s">
        <v>372</v>
      </c>
      <c r="S419" s="348" t="s">
        <v>372</v>
      </c>
      <c r="T419" s="348" t="s">
        <v>372</v>
      </c>
      <c r="U419" s="348" t="s">
        <v>372</v>
      </c>
      <c r="V419" s="349" t="s">
        <v>372</v>
      </c>
      <c r="W419" s="391" t="s">
        <v>372</v>
      </c>
      <c r="X419" s="143"/>
      <c r="Y419" s="165"/>
      <c r="Z419" s="125"/>
      <c r="AA419" s="151"/>
      <c r="AB419" s="152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25"/>
      <c r="AO419" s="125"/>
      <c r="AP419" s="125"/>
      <c r="AQ419" s="125"/>
      <c r="AR419" s="125"/>
      <c r="AS419" s="125"/>
      <c r="AT419" s="125"/>
      <c r="AU419" s="125"/>
      <c r="AV419" s="125"/>
    </row>
    <row r="420" spans="1:48" ht="12.75" customHeight="1">
      <c r="A420" s="36"/>
      <c r="B420" s="331"/>
      <c r="C420" s="36" t="s">
        <v>1455</v>
      </c>
      <c r="D420" s="2"/>
      <c r="E420" s="370"/>
      <c r="F420" s="402"/>
      <c r="G420" s="403"/>
      <c r="H420" s="403"/>
      <c r="I420" s="118">
        <f t="shared" ref="I420:P420" si="50">I418/$D$418</f>
        <v>18.874039301309999</v>
      </c>
      <c r="J420" s="49">
        <f t="shared" si="50"/>
        <v>21.294716157205201</v>
      </c>
      <c r="K420" s="49">
        <f t="shared" si="50"/>
        <v>25.8503711790393</v>
      </c>
      <c r="L420" s="49">
        <f t="shared" si="50"/>
        <v>34.168034934497797</v>
      </c>
      <c r="M420" s="49">
        <f t="shared" si="50"/>
        <v>26.501615720524001</v>
      </c>
      <c r="N420" s="49">
        <f t="shared" si="50"/>
        <v>29.867620087336199</v>
      </c>
      <c r="O420" s="49">
        <f t="shared" si="50"/>
        <v>37.078668122270699</v>
      </c>
      <c r="P420" s="49">
        <f t="shared" si="50"/>
        <v>47.581943231441002</v>
      </c>
      <c r="Q420" s="118">
        <f>'2006'!E498</f>
        <v>19.269192139737999</v>
      </c>
      <c r="R420" s="118">
        <f>'2006'!F498</f>
        <v>29.975087336244499</v>
      </c>
      <c r="S420" s="118">
        <f>'2006'!G498</f>
        <v>27.495377729257601</v>
      </c>
      <c r="T420" s="118">
        <f>'2006'!H498</f>
        <v>33.272729257641899</v>
      </c>
      <c r="U420" s="118">
        <f>'2006'!I498</f>
        <v>31.192729257641901</v>
      </c>
      <c r="V420" s="118">
        <f>'2006'!J498</f>
        <v>30.1881659388646</v>
      </c>
      <c r="W420" s="110">
        <f>'2006'!K498</f>
        <v>33.236593886462899</v>
      </c>
      <c r="X420" s="142">
        <f>SUM(L420:W420)</f>
        <v>379.82775764192098</v>
      </c>
      <c r="Y420" s="164">
        <f>AVERAGE(L420:W420)</f>
        <v>31.652313136826798</v>
      </c>
      <c r="Z420" s="125"/>
      <c r="AA420" s="151"/>
      <c r="AB420" s="152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25"/>
      <c r="AO420" s="125"/>
      <c r="AP420" s="125"/>
      <c r="AQ420" s="125"/>
      <c r="AR420" s="125"/>
      <c r="AS420" s="125"/>
      <c r="AT420" s="125"/>
      <c r="AU420" s="125"/>
      <c r="AV420" s="125"/>
    </row>
    <row r="421" spans="1:48" ht="12.75" customHeight="1">
      <c r="A421" s="36"/>
      <c r="B421" s="331"/>
      <c r="C421" s="36" t="s">
        <v>1456</v>
      </c>
      <c r="D421" s="337"/>
      <c r="E421" s="339"/>
      <c r="F421" s="243"/>
      <c r="G421" s="339"/>
      <c r="H421" s="339"/>
      <c r="I421" s="339"/>
      <c r="J421" s="340"/>
      <c r="K421" s="340"/>
      <c r="L421" s="340"/>
      <c r="M421" s="340"/>
      <c r="N421" s="340"/>
      <c r="O421" s="340"/>
      <c r="P421" s="340"/>
      <c r="Q421" s="95"/>
      <c r="R421" s="149"/>
      <c r="S421" s="95"/>
      <c r="T421" s="95"/>
      <c r="U421" s="95"/>
      <c r="V421" s="95"/>
      <c r="W421" s="131"/>
      <c r="X421" s="143"/>
      <c r="Y421" s="167">
        <f>Y420/D418</f>
        <v>6.9109854010538804E-2</v>
      </c>
      <c r="Z421" s="125"/>
      <c r="AA421" s="151"/>
      <c r="AB421" s="152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25"/>
      <c r="AQ421" s="125"/>
      <c r="AR421" s="125"/>
      <c r="AS421" s="125"/>
      <c r="AT421" s="125"/>
      <c r="AU421" s="125"/>
      <c r="AV421" s="125"/>
    </row>
    <row r="422" spans="1:48" ht="12.75" customHeight="1">
      <c r="A422" s="36"/>
      <c r="B422" s="331"/>
      <c r="C422" s="36" t="s">
        <v>1457</v>
      </c>
      <c r="D422" s="337"/>
      <c r="E422" s="340"/>
      <c r="F422" s="95"/>
      <c r="G422" s="340"/>
      <c r="H422" s="340"/>
      <c r="I422" s="340"/>
      <c r="J422" s="340"/>
      <c r="K422" s="340"/>
      <c r="L422" s="340"/>
      <c r="M422" s="340"/>
      <c r="N422" s="340"/>
      <c r="O422" s="340"/>
      <c r="P422" s="340"/>
      <c r="Q422" s="95"/>
      <c r="R422" s="149"/>
      <c r="S422" s="95"/>
      <c r="T422" s="95"/>
      <c r="U422" s="95"/>
      <c r="V422" s="95"/>
      <c r="W422" s="131"/>
      <c r="X422" s="143"/>
      <c r="Y422" s="165"/>
      <c r="Z422" s="125"/>
      <c r="AA422" s="151"/>
      <c r="AB422" s="152"/>
      <c r="AC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N422" s="125"/>
      <c r="AO422" s="125"/>
      <c r="AP422" s="125"/>
      <c r="AQ422" s="125"/>
      <c r="AR422" s="125"/>
      <c r="AS422" s="125"/>
      <c r="AT422" s="125"/>
      <c r="AU422" s="125"/>
      <c r="AV422" s="125"/>
    </row>
    <row r="423" spans="1:48" ht="12.75" customHeight="1">
      <c r="A423" s="222"/>
      <c r="B423" s="350"/>
      <c r="C423" s="222"/>
      <c r="D423" s="343"/>
      <c r="E423" s="344"/>
      <c r="F423" s="171"/>
      <c r="G423" s="344"/>
      <c r="H423" s="344"/>
      <c r="I423" s="344"/>
      <c r="J423" s="344"/>
      <c r="K423" s="344"/>
      <c r="L423" s="344"/>
      <c r="M423" s="344"/>
      <c r="N423" s="344"/>
      <c r="O423" s="344"/>
      <c r="P423" s="344"/>
      <c r="Q423" s="95"/>
      <c r="R423" s="149"/>
      <c r="S423" s="95"/>
      <c r="T423" s="95"/>
      <c r="U423" s="95"/>
      <c r="V423" s="95"/>
      <c r="W423" s="131"/>
      <c r="X423" s="143"/>
      <c r="Y423" s="165"/>
      <c r="Z423" s="125"/>
      <c r="AA423" s="151"/>
      <c r="AB423" s="152"/>
      <c r="AC423" s="125"/>
      <c r="AD423" s="125"/>
      <c r="AE423" s="125"/>
      <c r="AF423" s="125"/>
      <c r="AG423" s="125"/>
      <c r="AH423" s="125"/>
      <c r="AI423" s="125"/>
      <c r="AJ423" s="125"/>
      <c r="AK423" s="125"/>
      <c r="AL423" s="125"/>
      <c r="AM423" s="125"/>
      <c r="AN423" s="125"/>
      <c r="AO423" s="125"/>
      <c r="AP423" s="125"/>
      <c r="AQ423" s="125"/>
      <c r="AR423" s="125"/>
      <c r="AS423" s="125"/>
      <c r="AT423" s="125"/>
      <c r="AU423" s="125"/>
      <c r="AV423" s="125"/>
    </row>
    <row r="424" spans="1:48" ht="12.75" customHeight="1">
      <c r="A424" s="351" t="s">
        <v>587</v>
      </c>
      <c r="B424" s="352">
        <v>1060</v>
      </c>
      <c r="C424" s="285" t="s">
        <v>588</v>
      </c>
      <c r="D424" s="333">
        <v>1160</v>
      </c>
      <c r="E424" s="334"/>
      <c r="F424" s="125"/>
      <c r="G424" s="168"/>
      <c r="H424" s="168"/>
      <c r="I424" s="169"/>
      <c r="J424" s="339">
        <v>6562.7</v>
      </c>
      <c r="K424" s="339">
        <v>20300.419999999998</v>
      </c>
      <c r="L424" s="339">
        <v>30443.42</v>
      </c>
      <c r="M424" s="339">
        <v>37380.25</v>
      </c>
      <c r="N424" s="339">
        <v>35783.879999999997</v>
      </c>
      <c r="O424" s="339">
        <v>32522.9</v>
      </c>
      <c r="P424" s="339">
        <v>68535.55</v>
      </c>
      <c r="Q424" s="276">
        <v>26850</v>
      </c>
      <c r="R424" s="277">
        <v>26365</v>
      </c>
      <c r="S424" s="276">
        <v>32936</v>
      </c>
      <c r="T424" s="276">
        <v>42738</v>
      </c>
      <c r="U424" s="276">
        <v>30152</v>
      </c>
      <c r="V424" s="340">
        <v>26645</v>
      </c>
      <c r="W424" s="390">
        <v>33274</v>
      </c>
      <c r="X424" s="142">
        <f>SUM(L424:W424)</f>
        <v>423626</v>
      </c>
      <c r="Y424" s="164">
        <f>AVERAGE(L424:W424)</f>
        <v>35302.166666666701</v>
      </c>
      <c r="Z424" s="125"/>
      <c r="AA424" s="151"/>
      <c r="AB424" s="152"/>
      <c r="AC424" s="125"/>
      <c r="AD424" s="125"/>
      <c r="AE424" s="125"/>
      <c r="AF424" s="125"/>
      <c r="AG424" s="125"/>
      <c r="AH424" s="125"/>
      <c r="AI424" s="125"/>
      <c r="AJ424" s="125"/>
      <c r="AK424" s="125"/>
      <c r="AL424" s="125"/>
      <c r="AM424" s="125"/>
      <c r="AN424" s="125"/>
      <c r="AO424" s="125"/>
      <c r="AP424" s="125"/>
      <c r="AQ424" s="125"/>
      <c r="AR424" s="125"/>
      <c r="AS424" s="125"/>
      <c r="AT424" s="125"/>
      <c r="AU424" s="125"/>
      <c r="AV424" s="125"/>
    </row>
    <row r="425" spans="1:48" ht="12.75" customHeight="1">
      <c r="A425" s="330"/>
      <c r="B425" s="337"/>
      <c r="C425" s="36" t="s">
        <v>1458</v>
      </c>
      <c r="D425" s="337"/>
      <c r="E425" s="334"/>
      <c r="F425" s="125"/>
      <c r="G425" s="168"/>
      <c r="H425" s="168"/>
      <c r="I425" s="169"/>
      <c r="J425" s="349" t="s">
        <v>372</v>
      </c>
      <c r="K425" s="349" t="s">
        <v>372</v>
      </c>
      <c r="L425" s="349" t="s">
        <v>372</v>
      </c>
      <c r="M425" s="349" t="s">
        <v>372</v>
      </c>
      <c r="N425" s="349" t="s">
        <v>372</v>
      </c>
      <c r="O425" s="349" t="s">
        <v>372</v>
      </c>
      <c r="P425" s="340">
        <v>1738.91</v>
      </c>
      <c r="Q425" s="348" t="s">
        <v>372</v>
      </c>
      <c r="R425" s="233" t="s">
        <v>372</v>
      </c>
      <c r="S425" s="348" t="s">
        <v>372</v>
      </c>
      <c r="T425" s="348" t="s">
        <v>372</v>
      </c>
      <c r="U425" s="348" t="s">
        <v>372</v>
      </c>
      <c r="V425" s="349" t="s">
        <v>372</v>
      </c>
      <c r="W425" s="391" t="s">
        <v>372</v>
      </c>
      <c r="X425" s="143"/>
      <c r="Y425" s="165"/>
      <c r="Z425" s="125"/>
      <c r="AA425" s="151"/>
      <c r="AB425" s="152"/>
      <c r="AC425" s="125"/>
      <c r="AD425" s="125"/>
      <c r="AE425" s="125"/>
      <c r="AF425" s="125"/>
      <c r="AG425" s="168"/>
      <c r="AH425" s="125"/>
      <c r="AI425" s="125"/>
      <c r="AJ425" s="125"/>
      <c r="AK425" s="125"/>
      <c r="AL425" s="125"/>
      <c r="AM425" s="125"/>
      <c r="AN425" s="125"/>
      <c r="AO425" s="125"/>
      <c r="AP425" s="125"/>
      <c r="AQ425" s="125"/>
      <c r="AR425" s="125"/>
      <c r="AS425" s="125"/>
      <c r="AT425" s="125"/>
      <c r="AU425" s="125"/>
      <c r="AV425" s="125"/>
    </row>
    <row r="426" spans="1:48" ht="12.75" customHeight="1">
      <c r="A426" s="36"/>
      <c r="B426" s="331"/>
      <c r="C426" s="36" t="s">
        <v>864</v>
      </c>
      <c r="D426" s="337"/>
      <c r="E426" s="334"/>
      <c r="F426" s="402"/>
      <c r="G426" s="168"/>
      <c r="H426" s="168"/>
      <c r="I426" s="169"/>
      <c r="J426" s="49">
        <f t="shared" ref="J426:P426" si="51">J424/$D424</f>
        <v>5.6574999999999998</v>
      </c>
      <c r="K426" s="49">
        <f t="shared" si="51"/>
        <v>17.500362068965501</v>
      </c>
      <c r="L426" s="49">
        <f t="shared" si="51"/>
        <v>26.2443275862069</v>
      </c>
      <c r="M426" s="49">
        <f t="shared" si="51"/>
        <v>32.224353448275899</v>
      </c>
      <c r="N426" s="49">
        <f t="shared" si="51"/>
        <v>30.848172413793101</v>
      </c>
      <c r="O426" s="49">
        <f t="shared" si="51"/>
        <v>28.036982758620699</v>
      </c>
      <c r="P426" s="49">
        <f t="shared" si="51"/>
        <v>59.0823706896552</v>
      </c>
      <c r="Q426" s="118">
        <f>'2006'!E504</f>
        <v>23.1465517241379</v>
      </c>
      <c r="R426" s="118">
        <f>'2006'!F504</f>
        <v>22.7284482758621</v>
      </c>
      <c r="S426" s="118">
        <f>'2006'!G504</f>
        <v>28.393103448275902</v>
      </c>
      <c r="T426" s="118">
        <f>'2006'!H504</f>
        <v>36.843103448275897</v>
      </c>
      <c r="U426" s="118">
        <f>'2006'!I504</f>
        <v>25.9931034482759</v>
      </c>
      <c r="V426" s="118">
        <f>'2006'!J504</f>
        <v>22.9698275862069</v>
      </c>
      <c r="W426" s="110">
        <f>'2006'!K504</f>
        <v>28.6844827586207</v>
      </c>
      <c r="X426" s="142">
        <f>SUM(L426:W426)</f>
        <v>365.194827586207</v>
      </c>
      <c r="Y426" s="164">
        <f>AVERAGE(L426:W426)</f>
        <v>30.4329022988506</v>
      </c>
      <c r="Z426" s="125"/>
      <c r="AA426" s="151"/>
      <c r="AB426" s="152"/>
      <c r="AC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N426" s="125"/>
      <c r="AO426" s="125"/>
      <c r="AP426" s="125"/>
      <c r="AQ426" s="125"/>
      <c r="AR426" s="125"/>
      <c r="AS426" s="125"/>
      <c r="AT426" s="125"/>
      <c r="AU426" s="125"/>
      <c r="AV426" s="125"/>
    </row>
    <row r="427" spans="1:48" ht="12.75" customHeight="1">
      <c r="A427" s="36"/>
      <c r="B427" s="331"/>
      <c r="C427" s="36" t="s">
        <v>1459</v>
      </c>
      <c r="D427" s="337"/>
      <c r="E427" s="340"/>
      <c r="F427" s="243"/>
      <c r="G427" s="340"/>
      <c r="H427" s="340"/>
      <c r="I427" s="340"/>
      <c r="J427" s="340"/>
      <c r="K427" s="340"/>
      <c r="L427" s="340"/>
      <c r="M427" s="340"/>
      <c r="N427" s="340"/>
      <c r="O427" s="340"/>
      <c r="P427" s="349" t="s">
        <v>1460</v>
      </c>
      <c r="Q427" s="340"/>
      <c r="R427" s="95"/>
      <c r="S427" s="340"/>
      <c r="T427" s="340"/>
      <c r="U427" s="340"/>
      <c r="V427" s="340"/>
      <c r="W427" s="390"/>
      <c r="X427" s="143"/>
      <c r="Y427" s="167">
        <f>Y426/D424</f>
        <v>2.62352606024574E-2</v>
      </c>
      <c r="Z427" s="125"/>
      <c r="AA427" s="151"/>
      <c r="AB427" s="152"/>
      <c r="AC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N427" s="125"/>
      <c r="AO427" s="125"/>
      <c r="AP427" s="125"/>
      <c r="AQ427" s="125"/>
      <c r="AR427" s="125"/>
      <c r="AS427" s="125"/>
      <c r="AT427" s="125"/>
      <c r="AU427" s="125"/>
      <c r="AV427" s="125"/>
    </row>
    <row r="428" spans="1:48" ht="12.75" customHeight="1">
      <c r="A428" s="36"/>
      <c r="B428" s="331"/>
      <c r="C428" s="36" t="s">
        <v>1461</v>
      </c>
      <c r="D428" s="337"/>
      <c r="E428" s="340"/>
      <c r="F428" s="95"/>
      <c r="G428" s="340"/>
      <c r="H428" s="340"/>
      <c r="I428" s="340"/>
      <c r="J428" s="340"/>
      <c r="K428" s="340"/>
      <c r="L428" s="340"/>
      <c r="M428" s="340"/>
      <c r="N428" s="340"/>
      <c r="O428" s="340"/>
      <c r="P428" s="349" t="s">
        <v>1462</v>
      </c>
      <c r="Q428" s="340"/>
      <c r="R428" s="95"/>
      <c r="S428" s="340"/>
      <c r="T428" s="340"/>
      <c r="U428" s="340"/>
      <c r="V428" s="340"/>
      <c r="W428" s="390"/>
      <c r="X428" s="143"/>
      <c r="Y428" s="165"/>
      <c r="Z428" s="125"/>
      <c r="AA428" s="151"/>
      <c r="AB428" s="152"/>
      <c r="AC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N428" s="125"/>
      <c r="AO428" s="125"/>
      <c r="AP428" s="125"/>
      <c r="AQ428" s="125"/>
      <c r="AR428" s="125"/>
      <c r="AS428" s="125"/>
      <c r="AT428" s="125"/>
      <c r="AU428" s="125"/>
      <c r="AV428" s="125"/>
    </row>
    <row r="429" spans="1:48" ht="12.75" customHeight="1">
      <c r="A429" s="36"/>
      <c r="B429" s="331"/>
      <c r="C429" s="36" t="s">
        <v>1463</v>
      </c>
      <c r="D429" s="337"/>
      <c r="E429" s="340"/>
      <c r="F429" s="95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95"/>
      <c r="S429" s="340"/>
      <c r="T429" s="340"/>
      <c r="U429" s="340"/>
      <c r="V429" s="340"/>
      <c r="W429" s="390"/>
      <c r="X429" s="143"/>
      <c r="Y429" s="165"/>
      <c r="Z429" s="125"/>
      <c r="AA429" s="151"/>
      <c r="AB429" s="152"/>
      <c r="AC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N429" s="125"/>
      <c r="AO429" s="125"/>
      <c r="AP429" s="125"/>
      <c r="AQ429" s="125"/>
      <c r="AR429" s="125"/>
      <c r="AS429" s="125"/>
      <c r="AT429" s="125"/>
      <c r="AU429" s="125"/>
      <c r="AV429" s="125"/>
    </row>
    <row r="430" spans="1:48" ht="12.75" customHeight="1">
      <c r="A430" s="36"/>
      <c r="B430" s="331"/>
      <c r="C430" s="36" t="s">
        <v>1464</v>
      </c>
      <c r="D430" s="337"/>
      <c r="E430" s="340"/>
      <c r="F430" s="95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95"/>
      <c r="S430" s="340"/>
      <c r="T430" s="340"/>
      <c r="U430" s="340"/>
      <c r="V430" s="340"/>
      <c r="W430" s="390"/>
      <c r="X430" s="143"/>
      <c r="Y430" s="165"/>
      <c r="Z430" s="125"/>
      <c r="AA430" s="151"/>
      <c r="AB430" s="152"/>
      <c r="AC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N430" s="125"/>
      <c r="AO430" s="125"/>
      <c r="AP430" s="125"/>
      <c r="AQ430" s="125"/>
      <c r="AR430" s="125"/>
      <c r="AS430" s="125"/>
      <c r="AT430" s="125"/>
      <c r="AU430" s="125"/>
      <c r="AV430" s="125"/>
    </row>
    <row r="431" spans="1:48" ht="12.75" customHeight="1">
      <c r="A431" s="222"/>
      <c r="B431" s="350"/>
      <c r="C431" s="222"/>
      <c r="D431" s="343"/>
      <c r="E431" s="344"/>
      <c r="F431" s="171"/>
      <c r="G431" s="344"/>
      <c r="H431" s="344"/>
      <c r="I431" s="344"/>
      <c r="J431" s="344"/>
      <c r="K431" s="344"/>
      <c r="L431" s="344"/>
      <c r="M431" s="344"/>
      <c r="N431" s="344"/>
      <c r="O431" s="344"/>
      <c r="P431" s="344"/>
      <c r="Q431" s="340"/>
      <c r="R431" s="95"/>
      <c r="S431" s="340"/>
      <c r="T431" s="340"/>
      <c r="U431" s="340"/>
      <c r="V431" s="340"/>
      <c r="W431" s="390"/>
      <c r="X431" s="143"/>
      <c r="Y431" s="165"/>
      <c r="Z431" s="125"/>
      <c r="AA431" s="151"/>
      <c r="AB431" s="152"/>
      <c r="AC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N431" s="125"/>
      <c r="AO431" s="125"/>
      <c r="AP431" s="125"/>
      <c r="AQ431" s="125"/>
      <c r="AR431" s="125"/>
      <c r="AS431" s="125"/>
      <c r="AT431" s="125"/>
      <c r="AU431" s="125"/>
      <c r="AV431" s="125"/>
    </row>
    <row r="432" spans="1:48" ht="12.75" customHeight="1">
      <c r="A432" s="351" t="s">
        <v>592</v>
      </c>
      <c r="B432" s="352">
        <v>1041</v>
      </c>
      <c r="C432" s="285" t="s">
        <v>593</v>
      </c>
      <c r="D432" s="333">
        <v>2185</v>
      </c>
      <c r="E432" s="334"/>
      <c r="F432" s="125"/>
      <c r="G432" s="168"/>
      <c r="H432" s="168"/>
      <c r="I432" s="232">
        <v>21726</v>
      </c>
      <c r="J432" s="169">
        <v>32588</v>
      </c>
      <c r="K432" s="364">
        <v>44429</v>
      </c>
      <c r="L432" s="364">
        <v>63850</v>
      </c>
      <c r="M432" s="364">
        <v>60503.94</v>
      </c>
      <c r="N432" s="364">
        <v>71126.899999999994</v>
      </c>
      <c r="O432" s="364">
        <v>62252.6</v>
      </c>
      <c r="P432" s="364">
        <v>79630</v>
      </c>
      <c r="Q432" s="276">
        <v>97045</v>
      </c>
      <c r="R432" s="277">
        <v>90150</v>
      </c>
      <c r="S432" s="276">
        <v>92517</v>
      </c>
      <c r="T432" s="276">
        <v>62481</v>
      </c>
      <c r="U432" s="276">
        <v>83148.600000000006</v>
      </c>
      <c r="V432" s="340">
        <v>78157</v>
      </c>
      <c r="W432" s="390"/>
      <c r="X432" s="142">
        <f>SUM(L432:W432)</f>
        <v>840862.04</v>
      </c>
      <c r="Y432" s="164">
        <f>AVERAGE(L432:W432)</f>
        <v>76442.003636363603</v>
      </c>
      <c r="Z432" s="125"/>
      <c r="AA432" s="151"/>
      <c r="AB432" s="152"/>
      <c r="AC432" s="125"/>
      <c r="AD432" s="125"/>
      <c r="AE432" s="125"/>
      <c r="AF432" s="125"/>
      <c r="AG432" s="125"/>
      <c r="AH432" s="125"/>
      <c r="AI432" s="125"/>
      <c r="AJ432" s="125"/>
      <c r="AK432" s="125"/>
      <c r="AL432" s="125"/>
      <c r="AM432" s="125"/>
      <c r="AN432" s="125"/>
      <c r="AO432" s="125"/>
      <c r="AP432" s="125"/>
      <c r="AQ432" s="125"/>
      <c r="AR432" s="125"/>
      <c r="AS432" s="125"/>
      <c r="AT432" s="125"/>
      <c r="AU432" s="125"/>
      <c r="AV432" s="125"/>
    </row>
    <row r="433" spans="1:48" ht="12.75" customHeight="1">
      <c r="A433" s="330"/>
      <c r="B433" s="337"/>
      <c r="C433" s="36" t="s">
        <v>1465</v>
      </c>
      <c r="D433" s="2"/>
      <c r="E433" s="334"/>
      <c r="F433" s="125"/>
      <c r="G433" s="168"/>
      <c r="H433" s="168"/>
      <c r="I433" s="348" t="s">
        <v>372</v>
      </c>
      <c r="J433" s="349" t="s">
        <v>372</v>
      </c>
      <c r="K433" s="349" t="s">
        <v>372</v>
      </c>
      <c r="L433" s="349" t="s">
        <v>372</v>
      </c>
      <c r="M433" s="349" t="s">
        <v>372</v>
      </c>
      <c r="N433" s="349" t="s">
        <v>372</v>
      </c>
      <c r="O433" s="349" t="s">
        <v>372</v>
      </c>
      <c r="P433" s="349" t="s">
        <v>372</v>
      </c>
      <c r="Q433" s="348" t="s">
        <v>372</v>
      </c>
      <c r="R433" s="233" t="s">
        <v>372</v>
      </c>
      <c r="S433" s="348" t="s">
        <v>372</v>
      </c>
      <c r="T433" s="348" t="s">
        <v>372</v>
      </c>
      <c r="U433" s="348" t="s">
        <v>372</v>
      </c>
      <c r="V433" s="349" t="s">
        <v>372</v>
      </c>
      <c r="W433" s="391"/>
      <c r="X433" s="143"/>
      <c r="Y433" s="165"/>
      <c r="Z433" s="125"/>
      <c r="AA433" s="151"/>
      <c r="AB433" s="152"/>
      <c r="AC433" s="125"/>
      <c r="AD433" s="125"/>
      <c r="AE433" s="125"/>
      <c r="AF433" s="125"/>
      <c r="AG433" s="125"/>
      <c r="AH433" s="125"/>
      <c r="AI433" s="125"/>
      <c r="AJ433" s="125"/>
      <c r="AK433" s="125"/>
      <c r="AL433" s="125"/>
      <c r="AM433" s="125"/>
      <c r="AN433" s="125"/>
      <c r="AO433" s="125"/>
      <c r="AP433" s="125"/>
      <c r="AQ433" s="125"/>
      <c r="AR433" s="125"/>
      <c r="AS433" s="125"/>
      <c r="AT433" s="125"/>
      <c r="AU433" s="125"/>
      <c r="AV433" s="125"/>
    </row>
    <row r="434" spans="1:48" ht="12.75" customHeight="1">
      <c r="A434" s="36"/>
      <c r="B434" s="331"/>
      <c r="C434" s="36" t="s">
        <v>1411</v>
      </c>
      <c r="D434" s="2"/>
      <c r="E434" s="334"/>
      <c r="F434" s="125"/>
      <c r="G434" s="168"/>
      <c r="H434" s="168"/>
      <c r="I434" s="49">
        <f t="shared" ref="I434:P434" si="52">I432/$D$432</f>
        <v>9.9432494279176193</v>
      </c>
      <c r="J434" s="49">
        <f t="shared" si="52"/>
        <v>14.9144164759725</v>
      </c>
      <c r="K434" s="49">
        <f t="shared" si="52"/>
        <v>20.3336384439359</v>
      </c>
      <c r="L434" s="49">
        <f t="shared" si="52"/>
        <v>29.2219679633867</v>
      </c>
      <c r="M434" s="49">
        <f t="shared" si="52"/>
        <v>27.690590389015998</v>
      </c>
      <c r="N434" s="49">
        <f t="shared" si="52"/>
        <v>32.552356979404998</v>
      </c>
      <c r="O434" s="49">
        <f t="shared" si="52"/>
        <v>28.4908924485126</v>
      </c>
      <c r="P434" s="49">
        <f t="shared" si="52"/>
        <v>36.443935926773499</v>
      </c>
      <c r="Q434" s="118">
        <f>'2006'!E512</f>
        <v>44.414187643020597</v>
      </c>
      <c r="R434" s="118">
        <f>'2006'!F512</f>
        <v>41.258581235697903</v>
      </c>
      <c r="S434" s="118">
        <f>'2006'!G512</f>
        <v>42.341876430206</v>
      </c>
      <c r="T434" s="118">
        <f>'2006'!H512</f>
        <v>28.595423340961101</v>
      </c>
      <c r="U434" s="118">
        <f>'2006'!I512</f>
        <v>38.054279176201398</v>
      </c>
      <c r="V434" s="118">
        <f>'2006'!J512</f>
        <v>35.7697940503433</v>
      </c>
      <c r="W434" s="110"/>
      <c r="X434" s="142">
        <f>SUM(L434:W434)</f>
        <v>384.83388558352402</v>
      </c>
      <c r="Y434" s="164">
        <f>AVERAGE(L434:W434)</f>
        <v>34.984898689411303</v>
      </c>
      <c r="Z434" s="125"/>
      <c r="AA434" s="151"/>
      <c r="AB434" s="152"/>
      <c r="AC434" s="125"/>
      <c r="AD434" s="125"/>
      <c r="AE434" s="125"/>
      <c r="AF434" s="125"/>
      <c r="AG434" s="125"/>
      <c r="AH434" s="125"/>
      <c r="AI434" s="125"/>
      <c r="AJ434" s="125"/>
      <c r="AK434" s="125"/>
      <c r="AL434" s="125"/>
      <c r="AM434" s="125"/>
      <c r="AN434" s="125"/>
      <c r="AO434" s="125"/>
      <c r="AP434" s="125"/>
      <c r="AQ434" s="125"/>
      <c r="AR434" s="125"/>
      <c r="AS434" s="125"/>
      <c r="AT434" s="125"/>
      <c r="AU434" s="125"/>
      <c r="AV434" s="125"/>
    </row>
    <row r="435" spans="1:48" ht="12.75" customHeight="1">
      <c r="A435" s="36"/>
      <c r="B435" s="331"/>
      <c r="C435" s="36" t="s">
        <v>1466</v>
      </c>
      <c r="D435" s="337"/>
      <c r="E435" s="340"/>
      <c r="F435" s="95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95"/>
      <c r="S435" s="340"/>
      <c r="T435" s="340"/>
      <c r="U435" s="340"/>
      <c r="V435" s="340"/>
      <c r="W435" s="390"/>
      <c r="X435" s="143"/>
      <c r="Y435" s="167">
        <f>Y434/D432</f>
        <v>1.60113952811951E-2</v>
      </c>
      <c r="Z435" s="125"/>
      <c r="AA435" s="151"/>
      <c r="AB435" s="152"/>
      <c r="AC435" s="125"/>
      <c r="AD435" s="125"/>
      <c r="AE435" s="125"/>
      <c r="AF435" s="125"/>
      <c r="AG435" s="125"/>
      <c r="AH435" s="125"/>
      <c r="AI435" s="125"/>
      <c r="AJ435" s="125"/>
      <c r="AK435" s="125"/>
      <c r="AL435" s="125"/>
      <c r="AM435" s="125"/>
      <c r="AN435" s="125"/>
      <c r="AO435" s="125"/>
      <c r="AP435" s="125"/>
      <c r="AQ435" s="125"/>
      <c r="AR435" s="125"/>
      <c r="AS435" s="125"/>
      <c r="AT435" s="125"/>
      <c r="AU435" s="125"/>
      <c r="AV435" s="125"/>
    </row>
    <row r="436" spans="1:48" ht="12.75" customHeight="1">
      <c r="A436" s="36"/>
      <c r="B436" s="331"/>
      <c r="C436" s="36" t="s">
        <v>1464</v>
      </c>
      <c r="D436" s="337"/>
      <c r="E436" s="340"/>
      <c r="F436" s="95"/>
      <c r="G436" s="340"/>
      <c r="H436" s="340"/>
      <c r="I436" s="340"/>
      <c r="J436" s="340"/>
      <c r="K436" s="340"/>
      <c r="L436" s="340"/>
      <c r="M436" s="340"/>
      <c r="N436" s="340"/>
      <c r="O436" s="340"/>
      <c r="P436" s="340"/>
      <c r="Q436" s="340"/>
      <c r="R436" s="95"/>
      <c r="S436" s="340"/>
      <c r="T436" s="340"/>
      <c r="U436" s="340"/>
      <c r="V436" s="340"/>
      <c r="W436" s="390"/>
      <c r="X436" s="143"/>
      <c r="Y436" s="165"/>
      <c r="Z436" s="125"/>
      <c r="AA436" s="151"/>
      <c r="AB436" s="152"/>
      <c r="AC436" s="125"/>
      <c r="AD436" s="125"/>
      <c r="AE436" s="125"/>
      <c r="AF436" s="125"/>
      <c r="AG436" s="125"/>
      <c r="AH436" s="125"/>
      <c r="AI436" s="125"/>
      <c r="AJ436" s="125"/>
      <c r="AK436" s="125"/>
      <c r="AL436" s="125"/>
      <c r="AM436" s="125"/>
      <c r="AN436" s="125"/>
      <c r="AO436" s="125"/>
      <c r="AP436" s="125"/>
      <c r="AQ436" s="125"/>
      <c r="AR436" s="125"/>
      <c r="AS436" s="125"/>
      <c r="AT436" s="125"/>
      <c r="AU436" s="125"/>
      <c r="AV436" s="125"/>
    </row>
    <row r="437" spans="1:48" ht="12.75" customHeight="1">
      <c r="A437" s="222"/>
      <c r="B437" s="350"/>
      <c r="C437" s="222"/>
      <c r="D437" s="343"/>
      <c r="E437" s="344"/>
      <c r="F437" s="171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0"/>
      <c r="R437" s="95"/>
      <c r="S437" s="340"/>
      <c r="T437" s="340"/>
      <c r="U437" s="340"/>
      <c r="V437" s="340"/>
      <c r="W437" s="390"/>
      <c r="X437" s="143"/>
      <c r="Y437" s="165"/>
      <c r="Z437" s="125"/>
      <c r="AA437" s="151"/>
      <c r="AB437" s="152"/>
      <c r="AC437" s="125"/>
      <c r="AD437" s="125"/>
      <c r="AE437" s="125"/>
      <c r="AF437" s="125"/>
      <c r="AG437" s="125"/>
      <c r="AH437" s="125"/>
      <c r="AI437" s="125"/>
      <c r="AJ437" s="125"/>
      <c r="AK437" s="125"/>
      <c r="AL437" s="125"/>
      <c r="AM437" s="125"/>
      <c r="AN437" s="125"/>
      <c r="AO437" s="125"/>
      <c r="AP437" s="125"/>
      <c r="AQ437" s="125"/>
      <c r="AR437" s="125"/>
      <c r="AS437" s="125"/>
      <c r="AT437" s="125"/>
      <c r="AU437" s="125"/>
      <c r="AV437" s="125"/>
    </row>
    <row r="438" spans="1:48" ht="12.75" customHeight="1">
      <c r="A438" s="351" t="s">
        <v>600</v>
      </c>
      <c r="B438" s="352">
        <v>1040</v>
      </c>
      <c r="C438" s="285" t="s">
        <v>601</v>
      </c>
      <c r="D438" s="333">
        <v>1085</v>
      </c>
      <c r="E438" s="334"/>
      <c r="F438" s="125"/>
      <c r="G438" s="168"/>
      <c r="H438" s="168"/>
      <c r="I438" s="168"/>
      <c r="J438" s="169"/>
      <c r="K438" s="169">
        <v>34874</v>
      </c>
      <c r="L438" s="364">
        <v>50810</v>
      </c>
      <c r="M438" s="364">
        <v>27553</v>
      </c>
      <c r="N438" s="364">
        <v>48794.1</v>
      </c>
      <c r="O438" s="364">
        <v>32051</v>
      </c>
      <c r="P438" s="364">
        <v>69368</v>
      </c>
      <c r="Q438" s="276">
        <v>32785</v>
      </c>
      <c r="R438" s="277">
        <v>80234</v>
      </c>
      <c r="S438" s="276">
        <v>35769</v>
      </c>
      <c r="T438" s="276">
        <v>28558</v>
      </c>
      <c r="U438" s="276">
        <v>35976.1</v>
      </c>
      <c r="V438" s="276">
        <v>23893</v>
      </c>
      <c r="W438" s="390"/>
      <c r="X438" s="142">
        <f>SUM(L438:W438)</f>
        <v>465791.2</v>
      </c>
      <c r="Y438" s="164">
        <f>AVERAGE(L438:W438)</f>
        <v>42344.654545454498</v>
      </c>
      <c r="Z438" s="125"/>
      <c r="AA438" s="151"/>
      <c r="AB438" s="152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25"/>
      <c r="AO438" s="125"/>
      <c r="AP438" s="125"/>
      <c r="AQ438" s="125"/>
      <c r="AR438" s="125"/>
      <c r="AS438" s="125"/>
      <c r="AT438" s="125"/>
      <c r="AU438" s="125"/>
      <c r="AV438" s="125"/>
    </row>
    <row r="439" spans="1:48" ht="12.75" customHeight="1">
      <c r="A439" s="330"/>
      <c r="B439" s="337"/>
      <c r="C439" s="36" t="s">
        <v>1467</v>
      </c>
      <c r="D439" s="2"/>
      <c r="E439" s="334"/>
      <c r="F439" s="125"/>
      <c r="G439" s="168"/>
      <c r="H439" s="168"/>
      <c r="I439" s="168"/>
      <c r="J439" s="169"/>
      <c r="K439" s="349" t="s">
        <v>372</v>
      </c>
      <c r="L439" s="349" t="s">
        <v>372</v>
      </c>
      <c r="M439" s="349" t="s">
        <v>372</v>
      </c>
      <c r="N439" s="349" t="s">
        <v>372</v>
      </c>
      <c r="O439" s="349" t="s">
        <v>372</v>
      </c>
      <c r="P439" s="349" t="s">
        <v>372</v>
      </c>
      <c r="Q439" s="348" t="s">
        <v>372</v>
      </c>
      <c r="R439" s="233" t="s">
        <v>372</v>
      </c>
      <c r="S439" s="348" t="s">
        <v>372</v>
      </c>
      <c r="T439" s="348" t="s">
        <v>372</v>
      </c>
      <c r="U439" s="348" t="s">
        <v>372</v>
      </c>
      <c r="V439" s="348" t="s">
        <v>372</v>
      </c>
      <c r="W439" s="391"/>
      <c r="X439" s="143"/>
      <c r="Y439" s="165"/>
      <c r="Z439" s="125"/>
      <c r="AA439" s="151"/>
      <c r="AB439" s="152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25"/>
      <c r="AO439" s="125"/>
      <c r="AP439" s="125"/>
      <c r="AQ439" s="125"/>
      <c r="AR439" s="125"/>
      <c r="AS439" s="125"/>
      <c r="AT439" s="125"/>
      <c r="AU439" s="125"/>
      <c r="AV439" s="125"/>
    </row>
    <row r="440" spans="1:48" ht="12.75" customHeight="1">
      <c r="A440" s="36"/>
      <c r="B440" s="331"/>
      <c r="C440" s="36" t="s">
        <v>1068</v>
      </c>
      <c r="D440" s="2"/>
      <c r="E440" s="370"/>
      <c r="F440" s="402"/>
      <c r="G440" s="403"/>
      <c r="H440" s="403"/>
      <c r="I440" s="403"/>
      <c r="J440" s="368"/>
      <c r="K440" s="49">
        <f t="shared" ref="K440:P440" si="53">K438/$D$438</f>
        <v>32.141935483871002</v>
      </c>
      <c r="L440" s="49">
        <f t="shared" si="53"/>
        <v>46.829493087557601</v>
      </c>
      <c r="M440" s="49">
        <f t="shared" si="53"/>
        <v>25.394470046083001</v>
      </c>
      <c r="N440" s="49">
        <f t="shared" si="53"/>
        <v>44.971520737327197</v>
      </c>
      <c r="O440" s="49">
        <f t="shared" si="53"/>
        <v>29.540092165898599</v>
      </c>
      <c r="P440" s="49">
        <f t="shared" si="53"/>
        <v>63.933640552995399</v>
      </c>
      <c r="Q440" s="118">
        <f>'2006'!E518</f>
        <v>30.216589861751199</v>
      </c>
      <c r="R440" s="118">
        <f>'2006'!F518</f>
        <v>73.948387096774198</v>
      </c>
      <c r="S440" s="118">
        <f>'2006'!G518</f>
        <v>32.9668202764977</v>
      </c>
      <c r="T440" s="118">
        <f>'2006'!H518</f>
        <v>26.320737327188901</v>
      </c>
      <c r="U440" s="118">
        <f>'2006'!I518</f>
        <v>33.157695852534601</v>
      </c>
      <c r="V440" s="118">
        <f>'2006'!J518</f>
        <v>22.021198156682001</v>
      </c>
      <c r="W440" s="110"/>
      <c r="X440" s="142">
        <f>SUM(L440:W440)</f>
        <v>429.30064516128999</v>
      </c>
      <c r="Y440" s="164">
        <f>AVERAGE(L440:W440)</f>
        <v>39.027331378299102</v>
      </c>
      <c r="Z440" s="125"/>
      <c r="AA440" s="151"/>
      <c r="AB440" s="152"/>
      <c r="AC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N440" s="125"/>
      <c r="AO440" s="125"/>
      <c r="AP440" s="125"/>
      <c r="AQ440" s="125"/>
      <c r="AR440" s="125"/>
      <c r="AS440" s="125"/>
      <c r="AT440" s="125"/>
      <c r="AU440" s="125"/>
      <c r="AV440" s="125"/>
    </row>
    <row r="441" spans="1:48" ht="12.75" customHeight="1">
      <c r="A441" s="36"/>
      <c r="B441" s="331"/>
      <c r="C441" s="36" t="s">
        <v>1468</v>
      </c>
      <c r="D441" s="337"/>
      <c r="E441" s="340"/>
      <c r="F441" s="95"/>
      <c r="G441" s="340"/>
      <c r="H441" s="340"/>
      <c r="I441" s="340"/>
      <c r="J441" s="340"/>
      <c r="K441" s="340"/>
      <c r="L441" s="340"/>
      <c r="M441" s="340"/>
      <c r="N441" s="340"/>
      <c r="O441" s="340"/>
      <c r="P441" s="340"/>
      <c r="Q441" s="95"/>
      <c r="R441" s="149"/>
      <c r="S441" s="95"/>
      <c r="T441" s="95"/>
      <c r="U441" s="95"/>
      <c r="V441" s="95"/>
      <c r="W441" s="131"/>
      <c r="X441" s="143"/>
      <c r="Y441" s="167">
        <f>Y440/D438</f>
        <v>3.5969890671243399E-2</v>
      </c>
      <c r="Z441" s="125"/>
      <c r="AA441" s="151"/>
      <c r="AB441" s="152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25"/>
      <c r="AQ441" s="125"/>
      <c r="AR441" s="125"/>
      <c r="AS441" s="125"/>
      <c r="AT441" s="125"/>
      <c r="AU441" s="125"/>
      <c r="AV441" s="125"/>
    </row>
    <row r="442" spans="1:48" ht="12.75" customHeight="1">
      <c r="A442" s="36"/>
      <c r="B442" s="331"/>
      <c r="C442" s="36" t="s">
        <v>1469</v>
      </c>
      <c r="D442" s="337"/>
      <c r="E442" s="340"/>
      <c r="F442" s="95"/>
      <c r="G442" s="340"/>
      <c r="H442" s="340"/>
      <c r="I442" s="340"/>
      <c r="J442" s="340"/>
      <c r="K442" s="340"/>
      <c r="L442" s="340"/>
      <c r="M442" s="340"/>
      <c r="N442" s="340"/>
      <c r="O442" s="340"/>
      <c r="P442" s="340"/>
      <c r="Q442" s="95"/>
      <c r="R442" s="149"/>
      <c r="S442" s="95"/>
      <c r="T442" s="95"/>
      <c r="U442" s="95"/>
      <c r="V442" s="95"/>
      <c r="W442" s="131"/>
      <c r="X442" s="143"/>
      <c r="Y442" s="165"/>
      <c r="Z442" s="125"/>
      <c r="AA442" s="151"/>
      <c r="AB442" s="152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25"/>
      <c r="AQ442" s="125"/>
      <c r="AR442" s="125"/>
      <c r="AS442" s="125"/>
      <c r="AT442" s="125"/>
      <c r="AU442" s="125"/>
      <c r="AV442" s="125"/>
    </row>
    <row r="443" spans="1:48" ht="12.75" customHeight="1">
      <c r="A443" s="36"/>
      <c r="B443" s="331"/>
      <c r="C443" s="36" t="s">
        <v>1470</v>
      </c>
      <c r="D443" s="337"/>
      <c r="E443" s="340"/>
      <c r="F443" s="95"/>
      <c r="G443" s="340"/>
      <c r="H443" s="340"/>
      <c r="I443" s="340"/>
      <c r="J443" s="340"/>
      <c r="K443" s="340"/>
      <c r="L443" s="340"/>
      <c r="M443" s="340"/>
      <c r="N443" s="340"/>
      <c r="O443" s="340"/>
      <c r="P443" s="340"/>
      <c r="Q443" s="95"/>
      <c r="R443" s="149"/>
      <c r="S443" s="95"/>
      <c r="T443" s="95"/>
      <c r="U443" s="95"/>
      <c r="V443" s="95"/>
      <c r="W443" s="131"/>
      <c r="X443" s="143"/>
      <c r="Y443" s="165"/>
      <c r="Z443" s="125"/>
      <c r="AA443" s="151"/>
      <c r="AB443" s="152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25"/>
      <c r="AQ443" s="125"/>
      <c r="AR443" s="125"/>
      <c r="AS443" s="125"/>
      <c r="AT443" s="125"/>
      <c r="AU443" s="125"/>
      <c r="AV443" s="125"/>
    </row>
    <row r="444" spans="1:48" ht="12.75" customHeight="1">
      <c r="A444" s="36"/>
      <c r="B444" s="331"/>
      <c r="C444" s="36" t="s">
        <v>1471</v>
      </c>
      <c r="D444" s="337"/>
      <c r="E444" s="340"/>
      <c r="F444" s="95"/>
      <c r="G444" s="340"/>
      <c r="H444" s="340"/>
      <c r="I444" s="340"/>
      <c r="J444" s="340"/>
      <c r="K444" s="340"/>
      <c r="L444" s="340"/>
      <c r="M444" s="340"/>
      <c r="N444" s="340"/>
      <c r="O444" s="340"/>
      <c r="P444" s="340"/>
      <c r="Q444" s="95"/>
      <c r="R444" s="149"/>
      <c r="S444" s="95"/>
      <c r="T444" s="95"/>
      <c r="U444" s="95"/>
      <c r="V444" s="95"/>
      <c r="W444" s="131"/>
      <c r="X444" s="143"/>
      <c r="Y444" s="165"/>
      <c r="Z444" s="125"/>
      <c r="AA444" s="151"/>
      <c r="AB444" s="152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25"/>
      <c r="AQ444" s="125"/>
      <c r="AR444" s="125"/>
      <c r="AS444" s="125"/>
      <c r="AT444" s="125"/>
      <c r="AU444" s="125"/>
      <c r="AV444" s="125"/>
    </row>
    <row r="445" spans="1:48" ht="12.75" customHeight="1">
      <c r="A445" s="222"/>
      <c r="B445" s="350"/>
      <c r="C445" s="222"/>
      <c r="D445" s="343"/>
      <c r="E445" s="344"/>
      <c r="F445" s="171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95"/>
      <c r="R445" s="149"/>
      <c r="S445" s="95"/>
      <c r="T445" s="95"/>
      <c r="U445" s="95"/>
      <c r="V445" s="95"/>
      <c r="W445" s="131"/>
      <c r="X445" s="143"/>
      <c r="Y445" s="165"/>
      <c r="Z445" s="125"/>
      <c r="AA445" s="151"/>
      <c r="AB445" s="152"/>
      <c r="AC445" s="125"/>
      <c r="AD445" s="125"/>
      <c r="AE445" s="125"/>
      <c r="AF445" s="125"/>
      <c r="AG445" s="125"/>
      <c r="AH445" s="125"/>
      <c r="AI445" s="125"/>
      <c r="AJ445" s="125"/>
      <c r="AK445" s="125"/>
      <c r="AL445" s="125"/>
      <c r="AM445" s="125"/>
      <c r="AN445" s="125"/>
      <c r="AO445" s="125"/>
      <c r="AP445" s="125"/>
      <c r="AQ445" s="125"/>
      <c r="AR445" s="125"/>
      <c r="AS445" s="125"/>
      <c r="AT445" s="125"/>
      <c r="AU445" s="125"/>
      <c r="AV445" s="125"/>
    </row>
    <row r="446" spans="1:48" ht="12.75" customHeight="1">
      <c r="A446" s="351" t="s">
        <v>1472</v>
      </c>
      <c r="B446" s="352">
        <v>1056</v>
      </c>
      <c r="C446" s="285" t="s">
        <v>1473</v>
      </c>
      <c r="D446" s="333">
        <v>2391</v>
      </c>
      <c r="E446" s="334"/>
      <c r="F446" s="125"/>
      <c r="G446" s="168"/>
      <c r="H446" s="168"/>
      <c r="I446" s="168"/>
      <c r="J446" s="169"/>
      <c r="K446" s="368">
        <v>0</v>
      </c>
      <c r="L446" s="339">
        <v>0</v>
      </c>
      <c r="M446" s="339">
        <v>0</v>
      </c>
      <c r="N446" s="339">
        <v>0</v>
      </c>
      <c r="O446" s="339">
        <v>0</v>
      </c>
      <c r="P446" s="339">
        <v>0</v>
      </c>
      <c r="Q446" s="276">
        <v>0</v>
      </c>
      <c r="R446" s="276">
        <v>0</v>
      </c>
      <c r="S446" s="276">
        <v>11780</v>
      </c>
      <c r="T446" s="276">
        <v>25802</v>
      </c>
      <c r="U446" s="276">
        <v>19500</v>
      </c>
      <c r="V446" s="276">
        <v>15950</v>
      </c>
      <c r="W446" s="390">
        <v>17550</v>
      </c>
      <c r="X446" s="142">
        <f>SUM(L446:W446)</f>
        <v>90582</v>
      </c>
      <c r="Y446" s="164">
        <f>AVERAGE(L446:W446)</f>
        <v>7548.5</v>
      </c>
      <c r="Z446" s="125"/>
      <c r="AA446" s="151"/>
      <c r="AB446" s="152"/>
      <c r="AC446" s="125"/>
      <c r="AD446" s="125"/>
      <c r="AE446" s="125"/>
      <c r="AF446" s="125"/>
      <c r="AG446" s="125"/>
      <c r="AH446" s="125"/>
      <c r="AI446" s="125"/>
      <c r="AJ446" s="125"/>
      <c r="AK446" s="125"/>
      <c r="AL446" s="125"/>
      <c r="AM446" s="125"/>
      <c r="AN446" s="125"/>
      <c r="AO446" s="125"/>
      <c r="AP446" s="125"/>
      <c r="AQ446" s="125"/>
      <c r="AR446" s="125"/>
      <c r="AS446" s="125"/>
      <c r="AT446" s="125"/>
      <c r="AU446" s="125"/>
      <c r="AV446" s="125"/>
    </row>
    <row r="447" spans="1:48" ht="12.75" customHeight="1">
      <c r="A447" s="330"/>
      <c r="B447" s="337"/>
      <c r="C447" s="36" t="s">
        <v>1474</v>
      </c>
      <c r="D447" s="2"/>
      <c r="E447" s="334"/>
      <c r="F447" s="125"/>
      <c r="G447" s="168"/>
      <c r="H447" s="168"/>
      <c r="I447" s="168"/>
      <c r="J447" s="169"/>
      <c r="K447" s="404" t="s">
        <v>372</v>
      </c>
      <c r="L447" s="405" t="s">
        <v>372</v>
      </c>
      <c r="M447" s="405" t="s">
        <v>372</v>
      </c>
      <c r="N447" s="405" t="s">
        <v>372</v>
      </c>
      <c r="O447" s="405" t="s">
        <v>372</v>
      </c>
      <c r="P447" s="405" t="s">
        <v>372</v>
      </c>
      <c r="Q447" s="348" t="s">
        <v>372</v>
      </c>
      <c r="R447" s="233" t="s">
        <v>372</v>
      </c>
      <c r="S447" s="348" t="s">
        <v>372</v>
      </c>
      <c r="T447" s="348" t="s">
        <v>372</v>
      </c>
      <c r="U447" s="348" t="s">
        <v>372</v>
      </c>
      <c r="V447" s="348" t="s">
        <v>372</v>
      </c>
      <c r="W447" s="391" t="s">
        <v>372</v>
      </c>
      <c r="X447" s="143"/>
      <c r="Y447" s="165"/>
      <c r="Z447" s="125"/>
      <c r="AA447" s="151"/>
      <c r="AB447" s="152"/>
      <c r="AC447" s="125"/>
      <c r="AD447" s="125"/>
      <c r="AE447" s="125"/>
      <c r="AF447" s="125"/>
      <c r="AG447" s="125"/>
      <c r="AH447" s="125"/>
      <c r="AI447" s="125"/>
      <c r="AJ447" s="125"/>
      <c r="AK447" s="125"/>
      <c r="AL447" s="125"/>
      <c r="AM447" s="125"/>
      <c r="AN447" s="125"/>
      <c r="AO447" s="125"/>
      <c r="AP447" s="125"/>
      <c r="AQ447" s="125"/>
      <c r="AR447" s="125"/>
      <c r="AS447" s="125"/>
      <c r="AT447" s="125"/>
      <c r="AU447" s="125"/>
      <c r="AV447" s="125"/>
    </row>
    <row r="448" spans="1:48" ht="12.75" customHeight="1">
      <c r="A448" s="36"/>
      <c r="B448" s="331"/>
      <c r="C448" s="36" t="s">
        <v>692</v>
      </c>
      <c r="D448" s="2"/>
      <c r="E448" s="370"/>
      <c r="F448" s="402"/>
      <c r="G448" s="403"/>
      <c r="H448" s="403"/>
      <c r="I448" s="403"/>
      <c r="J448" s="368"/>
      <c r="K448" s="118">
        <f t="shared" ref="K448:P448" si="54">K446/$D$446</f>
        <v>0</v>
      </c>
      <c r="L448" s="118">
        <f t="shared" si="54"/>
        <v>0</v>
      </c>
      <c r="M448" s="118">
        <f t="shared" si="54"/>
        <v>0</v>
      </c>
      <c r="N448" s="118">
        <f t="shared" si="54"/>
        <v>0</v>
      </c>
      <c r="O448" s="118">
        <f t="shared" si="54"/>
        <v>0</v>
      </c>
      <c r="P448" s="118">
        <f t="shared" si="54"/>
        <v>0</v>
      </c>
      <c r="Q448" s="118">
        <f>'2006'!E526</f>
        <v>0</v>
      </c>
      <c r="R448" s="118">
        <f>'2006'!F526</f>
        <v>0</v>
      </c>
      <c r="S448" s="118">
        <f>'2006'!G526</f>
        <v>4.9268088665830199</v>
      </c>
      <c r="T448" s="118">
        <f>'2006'!H526</f>
        <v>10.7913007109996</v>
      </c>
      <c r="U448" s="118">
        <f>'2006'!I526</f>
        <v>8.1555834378920995</v>
      </c>
      <c r="V448" s="118">
        <f>'2006'!J526</f>
        <v>6.6708490171476402</v>
      </c>
      <c r="W448" s="110">
        <f>'2006'!K526</f>
        <v>7.3400250941028897</v>
      </c>
      <c r="X448" s="142">
        <f>SUM(L448:W448)</f>
        <v>37.884567126725202</v>
      </c>
      <c r="Y448" s="164">
        <f>AVERAGE(L448:W448)</f>
        <v>3.1570472605604398</v>
      </c>
      <c r="Z448" s="125"/>
      <c r="AA448" s="151"/>
      <c r="AB448" s="152"/>
      <c r="AC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N448" s="125"/>
      <c r="AO448" s="125"/>
      <c r="AP448" s="125"/>
      <c r="AQ448" s="125"/>
      <c r="AR448" s="125"/>
      <c r="AS448" s="125"/>
      <c r="AT448" s="125"/>
      <c r="AU448" s="125"/>
      <c r="AV448" s="125"/>
    </row>
    <row r="449" spans="1:48" ht="12.75" customHeight="1">
      <c r="A449" s="36"/>
      <c r="B449" s="331"/>
      <c r="C449" s="36" t="s">
        <v>1475</v>
      </c>
      <c r="D449" s="337"/>
      <c r="E449" s="364"/>
      <c r="F449" s="126"/>
      <c r="G449" s="364"/>
      <c r="H449" s="364"/>
      <c r="I449" s="364"/>
      <c r="J449" s="364"/>
      <c r="K449" s="364"/>
      <c r="L449" s="364"/>
      <c r="M449" s="364"/>
      <c r="N449" s="364"/>
      <c r="O449" s="364"/>
      <c r="P449" s="364"/>
      <c r="Q449" s="340"/>
      <c r="R449" s="95"/>
      <c r="S449" s="340"/>
      <c r="T449" s="340"/>
      <c r="U449" s="340"/>
      <c r="V449" s="340"/>
      <c r="W449" s="390"/>
      <c r="X449" s="143"/>
      <c r="Y449" s="167">
        <f>Y448/D446</f>
        <v>1.32038781286509E-3</v>
      </c>
      <c r="Z449" s="125"/>
      <c r="AA449" s="151"/>
      <c r="AB449" s="152"/>
      <c r="AC449" s="125"/>
      <c r="AD449" s="125"/>
      <c r="AE449" s="125"/>
      <c r="AF449" s="125"/>
      <c r="AG449" s="125"/>
      <c r="AH449" s="125"/>
      <c r="AI449" s="125"/>
      <c r="AJ449" s="125"/>
      <c r="AK449" s="125"/>
      <c r="AL449" s="125"/>
      <c r="AM449" s="125"/>
      <c r="AN449" s="125"/>
      <c r="AO449" s="125"/>
      <c r="AP449" s="125"/>
      <c r="AQ449" s="125"/>
      <c r="AR449" s="125"/>
      <c r="AS449" s="125"/>
      <c r="AT449" s="125"/>
      <c r="AU449" s="125"/>
      <c r="AV449" s="125"/>
    </row>
    <row r="450" spans="1:48" ht="12.75" customHeight="1">
      <c r="A450" s="36"/>
      <c r="B450" s="331"/>
      <c r="C450" s="36" t="s">
        <v>1476</v>
      </c>
      <c r="D450" s="337"/>
      <c r="E450" s="407"/>
      <c r="F450" s="300"/>
      <c r="G450" s="407"/>
      <c r="H450" s="407"/>
      <c r="I450" s="407"/>
      <c r="J450" s="407"/>
      <c r="K450" s="407"/>
      <c r="L450" s="407"/>
      <c r="M450" s="407"/>
      <c r="N450" s="407"/>
      <c r="O450" s="407"/>
      <c r="P450" s="407"/>
      <c r="Q450" s="340"/>
      <c r="R450" s="95"/>
      <c r="S450" s="340"/>
      <c r="T450" s="340"/>
      <c r="U450" s="340"/>
      <c r="V450" s="340"/>
      <c r="W450" s="390"/>
      <c r="X450" s="143"/>
      <c r="Y450" s="165"/>
      <c r="Z450" s="125"/>
      <c r="AA450" s="151"/>
      <c r="AB450" s="152"/>
      <c r="AC450" s="125"/>
      <c r="AD450" s="125"/>
      <c r="AE450" s="125"/>
      <c r="AF450" s="125"/>
      <c r="AG450" s="125"/>
      <c r="AH450" s="125"/>
      <c r="AI450" s="125"/>
      <c r="AJ450" s="125"/>
      <c r="AK450" s="125"/>
      <c r="AL450" s="125"/>
      <c r="AM450" s="125"/>
      <c r="AN450" s="125"/>
      <c r="AO450" s="125"/>
      <c r="AP450" s="125"/>
      <c r="AQ450" s="125"/>
      <c r="AR450" s="125"/>
      <c r="AS450" s="125"/>
      <c r="AT450" s="125"/>
      <c r="AU450" s="125"/>
      <c r="AV450" s="125"/>
    </row>
    <row r="451" spans="1:48" ht="12.75" customHeight="1">
      <c r="A451" s="222"/>
      <c r="B451" s="350"/>
      <c r="C451" s="222"/>
      <c r="D451" s="343"/>
      <c r="E451" s="344"/>
      <c r="F451" s="171"/>
      <c r="G451" s="344"/>
      <c r="H451" s="344"/>
      <c r="I451" s="344"/>
      <c r="J451" s="344"/>
      <c r="K451" s="344"/>
      <c r="L451" s="344"/>
      <c r="M451" s="344"/>
      <c r="N451" s="344"/>
      <c r="O451" s="344"/>
      <c r="P451" s="344"/>
      <c r="Q451" s="340"/>
      <c r="R451" s="95"/>
      <c r="S451" s="340"/>
      <c r="T451" s="340"/>
      <c r="U451" s="340"/>
      <c r="V451" s="340"/>
      <c r="W451" s="390"/>
      <c r="X451" s="143"/>
      <c r="Y451" s="165"/>
      <c r="Z451" s="125"/>
      <c r="AA451" s="151"/>
      <c r="AB451" s="152"/>
      <c r="AC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N451" s="125"/>
      <c r="AO451" s="125"/>
      <c r="AP451" s="125"/>
      <c r="AQ451" s="125"/>
      <c r="AR451" s="125"/>
      <c r="AS451" s="125"/>
      <c r="AT451" s="125"/>
      <c r="AU451" s="125"/>
      <c r="AV451" s="125"/>
    </row>
    <row r="452" spans="1:48" ht="12.75" customHeight="1">
      <c r="A452" s="36" t="s">
        <v>581</v>
      </c>
      <c r="B452" s="331">
        <v>1062</v>
      </c>
      <c r="C452" s="285" t="s">
        <v>1477</v>
      </c>
      <c r="D452" s="333">
        <v>374</v>
      </c>
      <c r="E452" s="334"/>
      <c r="F452" s="125"/>
      <c r="G452" s="168"/>
      <c r="H452" s="168"/>
      <c r="I452" s="169"/>
      <c r="J452" s="144">
        <v>19428.75</v>
      </c>
      <c r="K452" s="364">
        <v>36690.370000000003</v>
      </c>
      <c r="L452" s="364">
        <v>21977.439999999999</v>
      </c>
      <c r="M452" s="364">
        <v>22935.29</v>
      </c>
      <c r="N452" s="364">
        <v>22563.09</v>
      </c>
      <c r="O452" s="364">
        <v>20321.89</v>
      </c>
      <c r="P452" s="364">
        <v>21178.51</v>
      </c>
      <c r="Q452" s="276">
        <v>17017.36</v>
      </c>
      <c r="R452" s="277">
        <v>17827.52</v>
      </c>
      <c r="S452" s="276">
        <v>21473.09</v>
      </c>
      <c r="T452" s="276">
        <v>21516.36</v>
      </c>
      <c r="U452" s="276">
        <v>17057.509999999998</v>
      </c>
      <c r="V452" s="144">
        <v>13752.02</v>
      </c>
      <c r="W452" s="390">
        <v>15299.71</v>
      </c>
      <c r="X452" s="142">
        <f>SUM(L452:W452)</f>
        <v>232919.79</v>
      </c>
      <c r="Y452" s="164">
        <f>AVERAGE(L452:W452)</f>
        <v>19409.982499999998</v>
      </c>
      <c r="Z452" s="125"/>
      <c r="AA452" s="151"/>
      <c r="AB452" s="152"/>
      <c r="AC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N452" s="125"/>
      <c r="AO452" s="125"/>
      <c r="AP452" s="125"/>
      <c r="AQ452" s="125"/>
      <c r="AR452" s="125"/>
      <c r="AS452" s="125"/>
      <c r="AT452" s="125"/>
      <c r="AU452" s="125"/>
      <c r="AV452" s="125"/>
    </row>
    <row r="453" spans="1:48" ht="12.75" customHeight="1">
      <c r="A453" s="36"/>
      <c r="B453" s="331"/>
      <c r="C453" s="36" t="s">
        <v>1478</v>
      </c>
      <c r="D453" s="2"/>
      <c r="E453" s="334"/>
      <c r="F453" s="125"/>
      <c r="G453" s="168"/>
      <c r="H453" s="168"/>
      <c r="I453" s="169"/>
      <c r="J453" s="411">
        <v>194.29</v>
      </c>
      <c r="K453" s="407">
        <v>366.9</v>
      </c>
      <c r="L453" s="407">
        <v>219.77</v>
      </c>
      <c r="M453" s="407">
        <v>229.35</v>
      </c>
      <c r="N453" s="407">
        <v>225.63</v>
      </c>
      <c r="O453" s="407">
        <v>203.22</v>
      </c>
      <c r="P453" s="407">
        <v>211.79</v>
      </c>
      <c r="Q453" s="276">
        <v>170.17</v>
      </c>
      <c r="R453" s="406">
        <v>178.28</v>
      </c>
      <c r="S453" s="276">
        <v>214.73</v>
      </c>
      <c r="T453" s="276">
        <v>215.16</v>
      </c>
      <c r="U453" s="276">
        <v>170.58</v>
      </c>
      <c r="V453" s="340">
        <v>137.52000000000001</v>
      </c>
      <c r="W453" s="390">
        <v>153</v>
      </c>
      <c r="X453" s="143"/>
      <c r="Y453" s="165"/>
      <c r="Z453" s="125"/>
      <c r="AA453" s="334"/>
      <c r="AB453" s="169"/>
      <c r="AC453" s="168"/>
      <c r="AD453" s="168"/>
      <c r="AE453" s="168"/>
      <c r="AF453" s="168"/>
      <c r="AG453" s="168"/>
      <c r="AH453" s="125"/>
      <c r="AI453" s="125"/>
      <c r="AJ453" s="125"/>
      <c r="AK453" s="125"/>
      <c r="AL453" s="125"/>
      <c r="AM453" s="125"/>
      <c r="AN453" s="125"/>
      <c r="AO453" s="125"/>
      <c r="AP453" s="125"/>
      <c r="AQ453" s="125"/>
      <c r="AR453" s="125"/>
      <c r="AS453" s="125"/>
      <c r="AT453" s="125"/>
      <c r="AU453" s="125"/>
      <c r="AV453" s="125"/>
    </row>
    <row r="454" spans="1:48" ht="12.75" customHeight="1">
      <c r="A454" s="36"/>
      <c r="B454" s="331"/>
      <c r="C454" s="36" t="s">
        <v>1479</v>
      </c>
      <c r="D454" s="2"/>
      <c r="E454" s="370"/>
      <c r="F454" s="402"/>
      <c r="G454" s="403"/>
      <c r="H454" s="403"/>
      <c r="I454" s="368"/>
      <c r="J454" s="118">
        <f t="shared" ref="J454:P454" si="55">J452/$D$452</f>
        <v>51.948529411764703</v>
      </c>
      <c r="K454" s="118">
        <f t="shared" si="55"/>
        <v>98.102593582887707</v>
      </c>
      <c r="L454" s="118">
        <f t="shared" si="55"/>
        <v>58.763208556149699</v>
      </c>
      <c r="M454" s="118">
        <f t="shared" si="55"/>
        <v>61.3243048128342</v>
      </c>
      <c r="N454" s="118">
        <f t="shared" si="55"/>
        <v>60.329117647058801</v>
      </c>
      <c r="O454" s="118">
        <f t="shared" si="55"/>
        <v>54.336604278074901</v>
      </c>
      <c r="P454" s="118">
        <f t="shared" si="55"/>
        <v>56.627032085561503</v>
      </c>
      <c r="Q454" s="118">
        <f>'2006'!E532</f>
        <v>45.500962566844898</v>
      </c>
      <c r="R454" s="118">
        <f>'2006'!F532</f>
        <v>47.667165775401102</v>
      </c>
      <c r="S454" s="118">
        <f>'2006'!G532</f>
        <v>57.414679144384998</v>
      </c>
      <c r="T454" s="118">
        <f>'2006'!H532</f>
        <v>57.530374331550803</v>
      </c>
      <c r="U454" s="118">
        <f>'2006'!I532</f>
        <v>45.608315508021398</v>
      </c>
      <c r="V454" s="118">
        <f>'2006'!J532</f>
        <v>36.770106951871703</v>
      </c>
      <c r="W454" s="110">
        <f>'2006'!K532</f>
        <v>40.908315508021403</v>
      </c>
      <c r="X454" s="142">
        <f>SUM(L454:W454)</f>
        <v>622.78018716577503</v>
      </c>
      <c r="Y454" s="164">
        <f>AVERAGE(L454:W454)</f>
        <v>51.898348930481298</v>
      </c>
      <c r="Z454" s="125"/>
      <c r="AA454" s="151"/>
      <c r="AB454" s="152"/>
      <c r="AC454" s="125"/>
      <c r="AD454" s="125"/>
      <c r="AE454" s="125"/>
      <c r="AF454" s="125"/>
      <c r="AG454" s="125"/>
      <c r="AH454" s="125"/>
      <c r="AI454" s="125"/>
      <c r="AJ454" s="125"/>
      <c r="AK454" s="125"/>
      <c r="AL454" s="125"/>
      <c r="AM454" s="125"/>
      <c r="AN454" s="125"/>
      <c r="AO454" s="125"/>
      <c r="AP454" s="125"/>
      <c r="AQ454" s="125"/>
      <c r="AR454" s="125"/>
      <c r="AS454" s="125"/>
      <c r="AT454" s="125"/>
      <c r="AU454" s="125"/>
      <c r="AV454" s="125"/>
    </row>
    <row r="455" spans="1:48" ht="12.75" customHeight="1">
      <c r="A455" s="36"/>
      <c r="B455" s="331"/>
      <c r="C455" s="36" t="s">
        <v>1480</v>
      </c>
      <c r="D455" s="337"/>
      <c r="E455" s="364"/>
      <c r="F455" s="126"/>
      <c r="G455" s="364"/>
      <c r="H455" s="364"/>
      <c r="I455" s="364"/>
      <c r="J455" s="412" t="s">
        <v>1481</v>
      </c>
      <c r="K455" s="412" t="s">
        <v>1482</v>
      </c>
      <c r="L455" s="412" t="s">
        <v>1483</v>
      </c>
      <c r="M455" s="412" t="s">
        <v>1484</v>
      </c>
      <c r="N455" s="412" t="s">
        <v>1485</v>
      </c>
      <c r="O455" s="412" t="s">
        <v>1486</v>
      </c>
      <c r="P455" s="412" t="s">
        <v>1487</v>
      </c>
      <c r="Q455" s="349" t="s">
        <v>1718</v>
      </c>
      <c r="R455" s="94" t="s">
        <v>1719</v>
      </c>
      <c r="S455" s="349" t="s">
        <v>1720</v>
      </c>
      <c r="T455" s="349" t="s">
        <v>1721</v>
      </c>
      <c r="U455" s="349" t="s">
        <v>1722</v>
      </c>
      <c r="V455" s="349" t="s">
        <v>1723</v>
      </c>
      <c r="W455" s="391"/>
      <c r="X455" s="143"/>
      <c r="Y455" s="167">
        <f>Y454/D452</f>
        <v>0.13876563885155399</v>
      </c>
      <c r="Z455" s="125"/>
      <c r="AA455" s="151"/>
      <c r="AB455" s="152"/>
      <c r="AC455" s="125"/>
      <c r="AD455" s="125"/>
      <c r="AE455" s="125"/>
      <c r="AF455" s="125"/>
      <c r="AG455" s="125"/>
      <c r="AH455" s="125"/>
      <c r="AI455" s="125"/>
      <c r="AJ455" s="125"/>
      <c r="AK455" s="125"/>
      <c r="AL455" s="125"/>
      <c r="AM455" s="125"/>
      <c r="AN455" s="125"/>
      <c r="AO455" s="125"/>
      <c r="AP455" s="125"/>
      <c r="AQ455" s="125"/>
      <c r="AR455" s="125"/>
      <c r="AS455" s="125"/>
      <c r="AT455" s="125"/>
      <c r="AU455" s="125"/>
      <c r="AV455" s="125"/>
    </row>
    <row r="456" spans="1:48" ht="12.75" customHeight="1">
      <c r="A456" s="36"/>
      <c r="B456" s="331"/>
      <c r="C456" s="36" t="s">
        <v>1488</v>
      </c>
      <c r="D456" s="337"/>
      <c r="E456" s="407"/>
      <c r="F456" s="300"/>
      <c r="G456" s="407"/>
      <c r="H456" s="407"/>
      <c r="I456" s="407"/>
      <c r="J456" s="407"/>
      <c r="K456" s="407"/>
      <c r="L456" s="407"/>
      <c r="M456" s="407"/>
      <c r="N456" s="407"/>
      <c r="O456" s="407"/>
      <c r="P456" s="407"/>
      <c r="Q456" s="95"/>
      <c r="R456" s="149"/>
      <c r="S456" s="95"/>
      <c r="T456" s="95"/>
      <c r="U456" s="95"/>
      <c r="V456" s="95"/>
      <c r="W456" s="131"/>
      <c r="X456" s="143"/>
      <c r="Y456" s="165"/>
      <c r="Z456" s="125"/>
      <c r="AA456" s="151"/>
      <c r="AB456" s="152"/>
      <c r="AC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N456" s="125"/>
      <c r="AO456" s="125"/>
      <c r="AP456" s="125"/>
      <c r="AQ456" s="125"/>
      <c r="AR456" s="125"/>
      <c r="AS456" s="125"/>
      <c r="AT456" s="125"/>
      <c r="AU456" s="125"/>
      <c r="AV456" s="125"/>
    </row>
    <row r="457" spans="1:48" ht="12.75" customHeight="1">
      <c r="A457" s="36"/>
      <c r="B457" s="331"/>
      <c r="C457" s="36" t="s">
        <v>1457</v>
      </c>
      <c r="D457" s="337"/>
      <c r="E457" s="407"/>
      <c r="F457" s="300"/>
      <c r="G457" s="407"/>
      <c r="H457" s="407"/>
      <c r="I457" s="407"/>
      <c r="J457" s="407"/>
      <c r="K457" s="407"/>
      <c r="L457" s="407"/>
      <c r="M457" s="407"/>
      <c r="N457" s="407"/>
      <c r="O457" s="407"/>
      <c r="P457" s="407"/>
      <c r="Q457" s="95"/>
      <c r="R457" s="149"/>
      <c r="S457" s="95"/>
      <c r="T457" s="95"/>
      <c r="U457" s="95"/>
      <c r="V457" s="95"/>
      <c r="W457" s="131"/>
      <c r="X457" s="143"/>
      <c r="Y457" s="165"/>
      <c r="Z457" s="125"/>
      <c r="AA457" s="151"/>
      <c r="AB457" s="152"/>
      <c r="AC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N457" s="125"/>
      <c r="AO457" s="125"/>
      <c r="AP457" s="125"/>
      <c r="AQ457" s="125"/>
      <c r="AR457" s="125"/>
      <c r="AS457" s="125"/>
      <c r="AT457" s="125"/>
      <c r="AU457" s="125"/>
      <c r="AV457" s="125"/>
    </row>
    <row r="458" spans="1:48" ht="12.75" customHeight="1">
      <c r="A458" s="222"/>
      <c r="B458" s="350"/>
      <c r="C458" s="222"/>
      <c r="D458" s="343"/>
      <c r="E458" s="344"/>
      <c r="F458" s="171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95"/>
      <c r="R458" s="149"/>
      <c r="S458" s="95"/>
      <c r="T458" s="95"/>
      <c r="U458" s="95"/>
      <c r="V458" s="95"/>
      <c r="W458" s="131"/>
      <c r="X458" s="143"/>
      <c r="Y458" s="165"/>
      <c r="Z458" s="125"/>
      <c r="AA458" s="151"/>
      <c r="AB458" s="152"/>
      <c r="AC458" s="125"/>
      <c r="AD458" s="125"/>
      <c r="AE458" s="125"/>
      <c r="AF458" s="125"/>
      <c r="AG458" s="125"/>
      <c r="AH458" s="125"/>
      <c r="AI458" s="125"/>
      <c r="AJ458" s="125"/>
      <c r="AK458" s="125"/>
      <c r="AL458" s="125"/>
      <c r="AM458" s="125"/>
      <c r="AN458" s="125"/>
      <c r="AO458" s="125"/>
      <c r="AP458" s="125"/>
      <c r="AQ458" s="125"/>
      <c r="AR458" s="125"/>
      <c r="AS458" s="125"/>
      <c r="AT458" s="125"/>
      <c r="AU458" s="125"/>
      <c r="AV458" s="125"/>
    </row>
    <row r="459" spans="1:48" ht="12.75" customHeight="1">
      <c r="A459" s="36" t="s">
        <v>373</v>
      </c>
      <c r="B459" s="331">
        <v>1073</v>
      </c>
      <c r="C459" s="408" t="s">
        <v>1496</v>
      </c>
      <c r="D459" s="333">
        <v>310</v>
      </c>
      <c r="E459" s="334"/>
      <c r="F459" s="125"/>
      <c r="G459" s="168"/>
      <c r="H459" s="168"/>
      <c r="I459" s="168"/>
      <c r="J459" s="168"/>
      <c r="K459" s="168"/>
      <c r="L459" s="169"/>
      <c r="M459" s="211">
        <v>6831</v>
      </c>
      <c r="N459" s="364">
        <v>9273.65</v>
      </c>
      <c r="O459" s="364">
        <v>7831.9</v>
      </c>
      <c r="P459" s="364">
        <v>9222.5</v>
      </c>
      <c r="Q459" s="276">
        <v>10471.65</v>
      </c>
      <c r="R459" s="277">
        <v>8642.25</v>
      </c>
      <c r="S459" s="276">
        <v>12924.75</v>
      </c>
      <c r="T459" s="276">
        <v>10995.9</v>
      </c>
      <c r="U459" s="276">
        <v>11817.15</v>
      </c>
      <c r="V459" s="276">
        <v>8778.4500000000007</v>
      </c>
      <c r="W459" s="388">
        <v>14685.75</v>
      </c>
      <c r="X459" s="142">
        <f>SUM(L459:W459)</f>
        <v>111474.95</v>
      </c>
      <c r="Y459" s="164">
        <f>AVERAGE(L459:W459)</f>
        <v>10134.086363636399</v>
      </c>
      <c r="Z459" s="221">
        <f>Y459-'Renew 07.workl'!O10</f>
        <v>0</v>
      </c>
      <c r="AA459" s="151"/>
      <c r="AB459" s="152"/>
      <c r="AC459" s="125"/>
      <c r="AD459" s="125"/>
      <c r="AE459" s="125"/>
      <c r="AF459" s="125"/>
      <c r="AG459" s="125"/>
      <c r="AH459" s="125"/>
      <c r="AI459" s="125"/>
      <c r="AJ459" s="125"/>
      <c r="AK459" s="125"/>
      <c r="AL459" s="125"/>
      <c r="AM459" s="125"/>
      <c r="AN459" s="125"/>
      <c r="AO459" s="125"/>
      <c r="AP459" s="125"/>
      <c r="AQ459" s="125"/>
      <c r="AR459" s="125"/>
      <c r="AS459" s="125"/>
      <c r="AT459" s="125"/>
      <c r="AU459" s="125"/>
      <c r="AV459" s="125"/>
    </row>
    <row r="460" spans="1:48" ht="12.75" customHeight="1">
      <c r="A460" s="36"/>
      <c r="B460" s="331"/>
      <c r="C460" s="36" t="s">
        <v>1497</v>
      </c>
      <c r="D460" s="2"/>
      <c r="E460" s="334"/>
      <c r="F460" s="125"/>
      <c r="G460" s="168"/>
      <c r="H460" s="168"/>
      <c r="I460" s="168"/>
      <c r="J460" s="168"/>
      <c r="K460" s="168"/>
      <c r="L460" s="169"/>
      <c r="M460" s="413" t="s">
        <v>372</v>
      </c>
      <c r="N460" s="412" t="s">
        <v>372</v>
      </c>
      <c r="O460" s="412" t="s">
        <v>372</v>
      </c>
      <c r="P460" s="412" t="s">
        <v>372</v>
      </c>
      <c r="Q460" s="348" t="s">
        <v>372</v>
      </c>
      <c r="R460" s="233" t="s">
        <v>372</v>
      </c>
      <c r="S460" s="348" t="s">
        <v>372</v>
      </c>
      <c r="T460" s="348" t="s">
        <v>372</v>
      </c>
      <c r="U460" s="348" t="s">
        <v>372</v>
      </c>
      <c r="V460" s="348" t="s">
        <v>372</v>
      </c>
      <c r="W460" s="389" t="s">
        <v>372</v>
      </c>
      <c r="X460" s="143"/>
      <c r="Y460" s="165"/>
      <c r="Z460" s="125"/>
      <c r="AA460" s="151"/>
      <c r="AB460" s="152"/>
      <c r="AC460" s="125"/>
      <c r="AD460" s="125"/>
      <c r="AE460" s="125"/>
      <c r="AF460" s="125"/>
      <c r="AG460" s="125"/>
      <c r="AH460" s="125"/>
      <c r="AI460" s="125"/>
      <c r="AJ460" s="125"/>
      <c r="AK460" s="125"/>
      <c r="AL460" s="125"/>
      <c r="AM460" s="125"/>
      <c r="AN460" s="125"/>
      <c r="AO460" s="125"/>
      <c r="AP460" s="125"/>
      <c r="AQ460" s="125"/>
      <c r="AR460" s="125"/>
      <c r="AS460" s="125"/>
      <c r="AT460" s="125"/>
      <c r="AU460" s="125"/>
      <c r="AV460" s="125"/>
    </row>
    <row r="461" spans="1:48" ht="12.75" customHeight="1">
      <c r="A461" s="36"/>
      <c r="B461" s="331"/>
      <c r="C461" s="36" t="s">
        <v>1498</v>
      </c>
      <c r="D461" s="2"/>
      <c r="E461" s="370"/>
      <c r="F461" s="402"/>
      <c r="G461" s="403"/>
      <c r="H461" s="403"/>
      <c r="I461" s="403"/>
      <c r="J461" s="403"/>
      <c r="K461" s="403"/>
      <c r="L461" s="368"/>
      <c r="M461" s="109">
        <f>M459/$D$459</f>
        <v>22.035483870967699</v>
      </c>
      <c r="N461" s="109">
        <f>N459/$D$459</f>
        <v>29.914999999999999</v>
      </c>
      <c r="O461" s="109">
        <f>O459/$D$459</f>
        <v>25.264193548387102</v>
      </c>
      <c r="P461" s="109">
        <f>P459/$D$459</f>
        <v>29.75</v>
      </c>
      <c r="Q461" s="118">
        <f>'2006'!E548</f>
        <v>33.779516129032302</v>
      </c>
      <c r="R461" s="118">
        <f>'2006'!F548</f>
        <v>27.878225806451599</v>
      </c>
      <c r="S461" s="118">
        <f>'2006'!G548</f>
        <v>41.692741935483902</v>
      </c>
      <c r="T461" s="118">
        <f>'2006'!H548</f>
        <v>35.4706451612903</v>
      </c>
      <c r="U461" s="118">
        <f>'2006'!I548</f>
        <v>38.119838709677403</v>
      </c>
      <c r="V461" s="118">
        <f>'2006'!J548</f>
        <v>28.3175806451613</v>
      </c>
      <c r="W461" s="110">
        <f>'2006'!K548</f>
        <v>47.373387096774202</v>
      </c>
      <c r="X461" s="142">
        <f>SUM(L461:W461)</f>
        <v>359.596612903226</v>
      </c>
      <c r="Y461" s="164">
        <f>AVERAGE(L461:W461)</f>
        <v>32.690601173020497</v>
      </c>
      <c r="Z461" s="125"/>
      <c r="AA461" s="166">
        <f>'2006'!AC547+'2005'!AI745</f>
        <v>0</v>
      </c>
      <c r="AB461" s="169">
        <f>AA461/11/D459</f>
        <v>0</v>
      </c>
      <c r="AC461" s="125"/>
      <c r="AD461" s="125"/>
      <c r="AE461" s="125"/>
      <c r="AF461" s="125"/>
      <c r="AG461" s="125"/>
      <c r="AH461" s="125"/>
      <c r="AI461" s="125"/>
      <c r="AJ461" s="125"/>
      <c r="AK461" s="125"/>
      <c r="AL461" s="125"/>
      <c r="AM461" s="125"/>
      <c r="AN461" s="125"/>
      <c r="AO461" s="125"/>
      <c r="AP461" s="125"/>
      <c r="AQ461" s="125"/>
      <c r="AR461" s="125"/>
      <c r="AS461" s="125"/>
      <c r="AT461" s="125"/>
      <c r="AU461" s="125"/>
      <c r="AV461" s="125"/>
    </row>
    <row r="462" spans="1:48" ht="12.75" customHeight="1">
      <c r="A462" s="36"/>
      <c r="B462" s="331"/>
      <c r="C462" s="36" t="s">
        <v>1499</v>
      </c>
      <c r="D462" s="337"/>
      <c r="E462" s="364"/>
      <c r="F462" s="126"/>
      <c r="G462" s="364"/>
      <c r="H462" s="364"/>
      <c r="I462" s="364"/>
      <c r="J462" s="364"/>
      <c r="K462" s="364"/>
      <c r="L462" s="364"/>
      <c r="M462" s="407"/>
      <c r="N462" s="407"/>
      <c r="O462" s="407"/>
      <c r="P462" s="407"/>
      <c r="Q462" s="340"/>
      <c r="R462" s="95"/>
      <c r="S462" s="340"/>
      <c r="T462" s="340"/>
      <c r="U462" s="340"/>
      <c r="V462" s="340"/>
      <c r="W462" s="390"/>
      <c r="X462" s="143"/>
      <c r="Y462" s="167">
        <f>Y461/D459</f>
        <v>0.105453552171034</v>
      </c>
      <c r="Z462" s="125"/>
      <c r="AA462" s="151"/>
      <c r="AB462" s="152"/>
      <c r="AC462" s="125"/>
      <c r="AD462" s="125"/>
      <c r="AE462" s="125"/>
      <c r="AF462" s="125"/>
      <c r="AG462" s="125"/>
      <c r="AH462" s="125"/>
      <c r="AI462" s="125"/>
      <c r="AJ462" s="125"/>
      <c r="AK462" s="125"/>
      <c r="AL462" s="125"/>
      <c r="AM462" s="125"/>
      <c r="AN462" s="125"/>
      <c r="AO462" s="125"/>
      <c r="AP462" s="125"/>
      <c r="AQ462" s="125"/>
      <c r="AR462" s="125"/>
      <c r="AS462" s="125"/>
      <c r="AT462" s="125"/>
      <c r="AU462" s="125"/>
      <c r="AV462" s="125"/>
    </row>
    <row r="463" spans="1:48" ht="12.75" customHeight="1">
      <c r="A463" s="36"/>
      <c r="B463" s="331"/>
      <c r="C463" s="36" t="s">
        <v>1500</v>
      </c>
      <c r="D463" s="337"/>
      <c r="E463" s="407"/>
      <c r="F463" s="300"/>
      <c r="G463" s="407"/>
      <c r="H463" s="407"/>
      <c r="I463" s="407"/>
      <c r="J463" s="407"/>
      <c r="K463" s="407"/>
      <c r="L463" s="407"/>
      <c r="M463" s="407"/>
      <c r="N463" s="407"/>
      <c r="O463" s="407"/>
      <c r="P463" s="407"/>
      <c r="Q463" s="340"/>
      <c r="R463" s="95"/>
      <c r="S463" s="340"/>
      <c r="T463" s="340"/>
      <c r="U463" s="340"/>
      <c r="V463" s="340"/>
      <c r="W463" s="390"/>
      <c r="X463" s="143"/>
      <c r="Y463" s="165"/>
      <c r="Z463" s="125"/>
      <c r="AA463" s="151"/>
      <c r="AB463" s="152"/>
      <c r="AC463" s="125"/>
      <c r="AD463" s="125"/>
      <c r="AE463" s="125"/>
      <c r="AF463" s="125"/>
      <c r="AG463" s="125"/>
      <c r="AH463" s="125"/>
      <c r="AI463" s="125"/>
      <c r="AJ463" s="125"/>
      <c r="AK463" s="125"/>
      <c r="AL463" s="125"/>
      <c r="AM463" s="125"/>
      <c r="AN463" s="125"/>
      <c r="AO463" s="125"/>
      <c r="AP463" s="125"/>
      <c r="AQ463" s="125"/>
      <c r="AR463" s="125"/>
      <c r="AS463" s="125"/>
      <c r="AT463" s="125"/>
      <c r="AU463" s="125"/>
      <c r="AV463" s="125"/>
    </row>
    <row r="464" spans="1:48" ht="12.75" customHeight="1">
      <c r="A464" s="222"/>
      <c r="B464" s="350"/>
      <c r="C464" s="222"/>
      <c r="D464" s="343"/>
      <c r="E464" s="344"/>
      <c r="F464" s="171"/>
      <c r="G464" s="344"/>
      <c r="H464" s="344"/>
      <c r="I464" s="344"/>
      <c r="J464" s="344"/>
      <c r="K464" s="344"/>
      <c r="L464" s="344"/>
      <c r="M464" s="344"/>
      <c r="N464" s="344"/>
      <c r="O464" s="344"/>
      <c r="P464" s="344"/>
      <c r="Q464" s="340"/>
      <c r="R464" s="95"/>
      <c r="S464" s="340"/>
      <c r="T464" s="340"/>
      <c r="U464" s="340"/>
      <c r="V464" s="340"/>
      <c r="W464" s="390"/>
      <c r="X464" s="143"/>
      <c r="Y464" s="165"/>
      <c r="Z464" s="125"/>
      <c r="AA464" s="151"/>
      <c r="AB464" s="152"/>
      <c r="AC464" s="125"/>
      <c r="AD464" s="125"/>
      <c r="AE464" s="125"/>
      <c r="AF464" s="125"/>
      <c r="AG464" s="125"/>
      <c r="AH464" s="125"/>
      <c r="AI464" s="125"/>
      <c r="AJ464" s="125"/>
      <c r="AK464" s="125"/>
      <c r="AL464" s="125"/>
      <c r="AM464" s="125"/>
      <c r="AN464" s="125"/>
      <c r="AO464" s="125"/>
      <c r="AP464" s="125"/>
      <c r="AQ464" s="125"/>
      <c r="AR464" s="125"/>
      <c r="AS464" s="125"/>
      <c r="AT464" s="125"/>
      <c r="AU464" s="125"/>
      <c r="AV464" s="125"/>
    </row>
    <row r="465" spans="1:48" ht="12.75" customHeight="1">
      <c r="A465" s="36" t="s">
        <v>617</v>
      </c>
      <c r="B465" s="331">
        <v>725</v>
      </c>
      <c r="C465" s="285" t="s">
        <v>1501</v>
      </c>
      <c r="D465" s="333">
        <v>1616</v>
      </c>
      <c r="E465" s="334"/>
      <c r="F465" s="125"/>
      <c r="G465" s="168"/>
      <c r="H465" s="168"/>
      <c r="I465" s="168"/>
      <c r="J465" s="168"/>
      <c r="K465" s="169"/>
      <c r="L465" s="169">
        <v>99210.87</v>
      </c>
      <c r="M465" s="364">
        <v>94352.75</v>
      </c>
      <c r="N465" s="364">
        <v>93123.94</v>
      </c>
      <c r="O465" s="364">
        <v>91507.54</v>
      </c>
      <c r="P465" s="364">
        <v>154219.93</v>
      </c>
      <c r="Q465" s="276">
        <v>120983.15</v>
      </c>
      <c r="R465" s="277">
        <v>111284.5</v>
      </c>
      <c r="S465" s="276">
        <v>92919.02</v>
      </c>
      <c r="T465" s="276">
        <v>87311.51</v>
      </c>
      <c r="U465" s="276"/>
      <c r="V465" s="276">
        <v>78122.759999999995</v>
      </c>
      <c r="W465" s="388">
        <v>79414.59</v>
      </c>
      <c r="X465" s="142">
        <f>SUM(L465:W465)</f>
        <v>1102450.56</v>
      </c>
      <c r="Y465" s="164">
        <f>AVERAGE(L465:W465)</f>
        <v>100222.77818181799</v>
      </c>
      <c r="Z465" s="125"/>
      <c r="AA465" s="151"/>
      <c r="AB465" s="152"/>
      <c r="AC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N465" s="125"/>
      <c r="AO465" s="125"/>
      <c r="AP465" s="125"/>
      <c r="AQ465" s="125"/>
      <c r="AR465" s="125"/>
      <c r="AS465" s="125"/>
      <c r="AT465" s="125"/>
      <c r="AU465" s="125"/>
      <c r="AV465" s="125"/>
    </row>
    <row r="466" spans="1:48" ht="12.75" customHeight="1">
      <c r="A466" s="36"/>
      <c r="B466" s="331"/>
      <c r="C466" s="36" t="s">
        <v>1502</v>
      </c>
      <c r="D466" s="2"/>
      <c r="E466" s="334"/>
      <c r="F466" s="125"/>
      <c r="G466" s="168"/>
      <c r="H466" s="168"/>
      <c r="I466" s="168"/>
      <c r="J466" s="168"/>
      <c r="K466" s="169"/>
      <c r="L466" s="413" t="s">
        <v>372</v>
      </c>
      <c r="M466" s="412" t="s">
        <v>372</v>
      </c>
      <c r="N466" s="412" t="s">
        <v>372</v>
      </c>
      <c r="O466" s="412" t="s">
        <v>372</v>
      </c>
      <c r="P466" s="407">
        <v>5652.19</v>
      </c>
      <c r="Q466" s="276">
        <v>1996.15</v>
      </c>
      <c r="R466" s="277">
        <v>929.3</v>
      </c>
      <c r="S466" s="348" t="s">
        <v>372</v>
      </c>
      <c r="T466" s="348" t="s">
        <v>372</v>
      </c>
      <c r="U466" s="276"/>
      <c r="V466" s="348" t="s">
        <v>372</v>
      </c>
      <c r="W466" s="389" t="s">
        <v>372</v>
      </c>
      <c r="X466" s="143"/>
      <c r="Y466" s="165"/>
      <c r="Z466" s="125"/>
      <c r="AA466" s="151"/>
      <c r="AB466" s="152"/>
      <c r="AC466" s="125"/>
      <c r="AD466" s="125"/>
      <c r="AE466" s="125"/>
      <c r="AF466" s="125"/>
      <c r="AG466" s="168"/>
      <c r="AH466" s="125"/>
      <c r="AI466" s="125"/>
      <c r="AJ466" s="125"/>
      <c r="AK466" s="125"/>
      <c r="AL466" s="125"/>
      <c r="AM466" s="125"/>
      <c r="AN466" s="125"/>
      <c r="AO466" s="125"/>
      <c r="AP466" s="125"/>
      <c r="AQ466" s="125"/>
      <c r="AR466" s="125"/>
      <c r="AS466" s="125"/>
      <c r="AT466" s="125"/>
      <c r="AU466" s="125"/>
      <c r="AV466" s="125"/>
    </row>
    <row r="467" spans="1:48" ht="12.75" customHeight="1">
      <c r="A467" s="36"/>
      <c r="B467" s="331"/>
      <c r="C467" s="36" t="s">
        <v>864</v>
      </c>
      <c r="D467" s="2"/>
      <c r="E467" s="370"/>
      <c r="F467" s="402"/>
      <c r="G467" s="403"/>
      <c r="H467" s="403"/>
      <c r="I467" s="403"/>
      <c r="J467" s="403"/>
      <c r="K467" s="368"/>
      <c r="L467" s="109">
        <f>L465/$D$465</f>
        <v>61.392865099009903</v>
      </c>
      <c r="M467" s="109">
        <f>M465/$D$465</f>
        <v>58.386602722772302</v>
      </c>
      <c r="N467" s="109">
        <f>N465/$D$465</f>
        <v>57.626200495049503</v>
      </c>
      <c r="O467" s="109">
        <f>O465/$D$465</f>
        <v>56.625952970297</v>
      </c>
      <c r="P467" s="109">
        <f>P465/$D$465</f>
        <v>95.433125000000004</v>
      </c>
      <c r="Q467" s="118">
        <f>'2006'!E554</f>
        <v>74.865810643564402</v>
      </c>
      <c r="R467" s="118">
        <f>'2006'!F554</f>
        <v>68.864170792079193</v>
      </c>
      <c r="S467" s="118">
        <f>'2006'!G554</f>
        <v>57.499393564356403</v>
      </c>
      <c r="T467" s="118">
        <f>'2006'!H554</f>
        <v>54.0293997524752</v>
      </c>
      <c r="U467" s="118">
        <f>'2006'!I554</f>
        <v>0</v>
      </c>
      <c r="V467" s="118">
        <f>'2006'!J554</f>
        <v>48.343292079207899</v>
      </c>
      <c r="W467" s="110">
        <f>'2006'!K554</f>
        <v>49.142691831683202</v>
      </c>
      <c r="X467" s="142">
        <f>SUM(L467:W467)</f>
        <v>682.20950495049499</v>
      </c>
      <c r="Y467" s="164">
        <f>AVERAGE(L467:W467)</f>
        <v>56.850792079207899</v>
      </c>
      <c r="Z467" s="125"/>
      <c r="AA467" s="151"/>
      <c r="AB467" s="152"/>
      <c r="AC467" s="125"/>
      <c r="AD467" s="125"/>
      <c r="AE467" s="125"/>
      <c r="AF467" s="125"/>
      <c r="AG467" s="125"/>
      <c r="AH467" s="125"/>
      <c r="AI467" s="125"/>
      <c r="AJ467" s="125"/>
      <c r="AK467" s="125"/>
      <c r="AL467" s="125"/>
      <c r="AM467" s="125"/>
      <c r="AN467" s="125"/>
      <c r="AO467" s="125"/>
      <c r="AP467" s="125"/>
      <c r="AQ467" s="125"/>
      <c r="AR467" s="125"/>
      <c r="AS467" s="125"/>
      <c r="AT467" s="125"/>
      <c r="AU467" s="125"/>
      <c r="AV467" s="125"/>
    </row>
    <row r="468" spans="1:48" ht="12.75" customHeight="1">
      <c r="A468" s="36"/>
      <c r="B468" s="331"/>
      <c r="C468" s="36" t="s">
        <v>1503</v>
      </c>
      <c r="D468" s="337"/>
      <c r="E468" s="364"/>
      <c r="F468" s="126"/>
      <c r="G468" s="364"/>
      <c r="H468" s="364"/>
      <c r="I468" s="364"/>
      <c r="J468" s="364"/>
      <c r="K468" s="364"/>
      <c r="L468" s="407"/>
      <c r="M468" s="407"/>
      <c r="N468" s="407"/>
      <c r="O468" s="407"/>
      <c r="P468" s="412" t="s">
        <v>1504</v>
      </c>
      <c r="Q468" s="349" t="s">
        <v>1724</v>
      </c>
      <c r="R468" s="94" t="s">
        <v>1725</v>
      </c>
      <c r="S468" s="340"/>
      <c r="T468" s="340"/>
      <c r="U468" s="340"/>
      <c r="V468" s="340"/>
      <c r="W468" s="390"/>
      <c r="X468" s="143"/>
      <c r="Y468" s="167">
        <f>Y467/D465</f>
        <v>3.5179945593569302E-2</v>
      </c>
      <c r="Z468" s="125"/>
      <c r="AA468" s="151"/>
      <c r="AB468" s="152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5"/>
      <c r="AT468" s="125"/>
      <c r="AU468" s="125"/>
      <c r="AV468" s="125"/>
    </row>
    <row r="469" spans="1:48" ht="12.75" customHeight="1">
      <c r="A469" s="36"/>
      <c r="B469" s="331"/>
      <c r="C469" s="36" t="s">
        <v>1505</v>
      </c>
      <c r="D469" s="337"/>
      <c r="E469" s="407"/>
      <c r="F469" s="300"/>
      <c r="G469" s="407"/>
      <c r="H469" s="407"/>
      <c r="I469" s="407"/>
      <c r="J469" s="407"/>
      <c r="K469" s="407"/>
      <c r="L469" s="407"/>
      <c r="M469" s="407"/>
      <c r="N469" s="407"/>
      <c r="O469" s="407"/>
      <c r="P469" s="407"/>
      <c r="Q469" s="95"/>
      <c r="R469" s="149"/>
      <c r="S469" s="95"/>
      <c r="T469" s="95"/>
      <c r="U469" s="95"/>
      <c r="V469" s="95"/>
      <c r="W469" s="131"/>
      <c r="X469" s="143"/>
      <c r="Y469" s="165"/>
      <c r="Z469" s="125"/>
      <c r="AA469" s="151"/>
      <c r="AB469" s="152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5"/>
      <c r="AT469" s="125"/>
      <c r="AU469" s="125"/>
      <c r="AV469" s="125"/>
    </row>
    <row r="470" spans="1:48" ht="12.75" customHeight="1">
      <c r="A470" s="36"/>
      <c r="B470" s="331"/>
      <c r="C470" s="36" t="s">
        <v>1506</v>
      </c>
      <c r="D470" s="337"/>
      <c r="E470" s="407"/>
      <c r="F470" s="300"/>
      <c r="G470" s="407"/>
      <c r="H470" s="407"/>
      <c r="I470" s="407"/>
      <c r="J470" s="407"/>
      <c r="K470" s="407"/>
      <c r="L470" s="407"/>
      <c r="M470" s="407"/>
      <c r="N470" s="407"/>
      <c r="O470" s="407"/>
      <c r="P470" s="407"/>
      <c r="Q470" s="95"/>
      <c r="R470" s="149"/>
      <c r="S470" s="95"/>
      <c r="T470" s="95"/>
      <c r="U470" s="95"/>
      <c r="V470" s="95"/>
      <c r="W470" s="131"/>
      <c r="X470" s="143"/>
      <c r="Y470" s="165"/>
      <c r="Z470" s="125"/>
      <c r="AA470" s="151"/>
      <c r="AB470" s="152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5"/>
      <c r="AT470" s="125"/>
      <c r="AU470" s="125"/>
      <c r="AV470" s="125"/>
    </row>
    <row r="471" spans="1:48" ht="12.75" customHeight="1">
      <c r="A471" s="36"/>
      <c r="B471" s="331"/>
      <c r="C471" s="36" t="s">
        <v>1507</v>
      </c>
      <c r="D471" s="337"/>
      <c r="E471" s="407"/>
      <c r="F471" s="300"/>
      <c r="G471" s="407"/>
      <c r="H471" s="407"/>
      <c r="I471" s="407"/>
      <c r="J471" s="407"/>
      <c r="K471" s="407"/>
      <c r="L471" s="407"/>
      <c r="M471" s="407"/>
      <c r="N471" s="407"/>
      <c r="O471" s="407"/>
      <c r="P471" s="407"/>
      <c r="Q471" s="95"/>
      <c r="R471" s="149"/>
      <c r="S471" s="95"/>
      <c r="T471" s="95"/>
      <c r="U471" s="95"/>
      <c r="V471" s="95"/>
      <c r="W471" s="131"/>
      <c r="X471" s="143"/>
      <c r="Y471" s="165"/>
      <c r="Z471" s="125"/>
      <c r="AA471" s="151"/>
      <c r="AB471" s="152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5"/>
      <c r="AT471" s="125"/>
      <c r="AU471" s="125"/>
      <c r="AV471" s="125"/>
    </row>
    <row r="472" spans="1:48" ht="12.75" customHeight="1">
      <c r="A472" s="36"/>
      <c r="B472" s="331"/>
      <c r="C472" s="36" t="s">
        <v>864</v>
      </c>
      <c r="D472" s="337"/>
      <c r="E472" s="407"/>
      <c r="F472" s="300"/>
      <c r="G472" s="407"/>
      <c r="H472" s="407"/>
      <c r="I472" s="407"/>
      <c r="J472" s="407"/>
      <c r="K472" s="407"/>
      <c r="L472" s="407"/>
      <c r="M472" s="407"/>
      <c r="N472" s="407"/>
      <c r="O472" s="407"/>
      <c r="P472" s="407"/>
      <c r="Q472" s="95"/>
      <c r="R472" s="149"/>
      <c r="S472" s="95"/>
      <c r="T472" s="95"/>
      <c r="U472" s="95"/>
      <c r="V472" s="95"/>
      <c r="W472" s="131"/>
      <c r="X472" s="143"/>
      <c r="Y472" s="165"/>
      <c r="Z472" s="125"/>
      <c r="AA472" s="151"/>
      <c r="AB472" s="152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5"/>
      <c r="AT472" s="125"/>
      <c r="AU472" s="125"/>
      <c r="AV472" s="125"/>
    </row>
    <row r="473" spans="1:48" ht="12.75" customHeight="1">
      <c r="A473" s="36"/>
      <c r="B473" s="331"/>
      <c r="C473" s="36" t="s">
        <v>1508</v>
      </c>
      <c r="D473" s="337"/>
      <c r="E473" s="407"/>
      <c r="F473" s="300"/>
      <c r="G473" s="407"/>
      <c r="H473" s="407"/>
      <c r="I473" s="407"/>
      <c r="J473" s="407"/>
      <c r="K473" s="407"/>
      <c r="L473" s="407"/>
      <c r="M473" s="407"/>
      <c r="N473" s="407"/>
      <c r="O473" s="407"/>
      <c r="P473" s="407"/>
      <c r="Q473" s="95"/>
      <c r="R473" s="149"/>
      <c r="S473" s="95"/>
      <c r="T473" s="95"/>
      <c r="U473" s="95"/>
      <c r="V473" s="95"/>
      <c r="W473" s="131"/>
      <c r="X473" s="143"/>
      <c r="Y473" s="165"/>
      <c r="Z473" s="125"/>
      <c r="AA473" s="151"/>
      <c r="AB473" s="152"/>
      <c r="AC473" s="125"/>
      <c r="AD473" s="125"/>
      <c r="AE473" s="125"/>
      <c r="AF473" s="125"/>
      <c r="AG473" s="125"/>
      <c r="AH473" s="125"/>
      <c r="AI473" s="125"/>
      <c r="AJ473" s="125"/>
      <c r="AK473" s="125"/>
      <c r="AL473" s="125"/>
      <c r="AM473" s="125"/>
      <c r="AN473" s="125"/>
      <c r="AO473" s="125"/>
      <c r="AP473" s="125"/>
      <c r="AQ473" s="125"/>
      <c r="AR473" s="125"/>
      <c r="AS473" s="125"/>
      <c r="AT473" s="125"/>
      <c r="AU473" s="125"/>
      <c r="AV473" s="125"/>
    </row>
    <row r="474" spans="1:48" ht="12.75" customHeight="1">
      <c r="A474" s="36"/>
      <c r="B474" s="331"/>
      <c r="C474" s="36" t="s">
        <v>1509</v>
      </c>
      <c r="D474" s="337"/>
      <c r="E474" s="407"/>
      <c r="F474" s="300"/>
      <c r="G474" s="407"/>
      <c r="H474" s="407"/>
      <c r="I474" s="407"/>
      <c r="J474" s="407"/>
      <c r="K474" s="407"/>
      <c r="L474" s="407"/>
      <c r="M474" s="407"/>
      <c r="N474" s="407"/>
      <c r="O474" s="407"/>
      <c r="P474" s="407"/>
      <c r="Q474" s="95"/>
      <c r="R474" s="149"/>
      <c r="S474" s="95"/>
      <c r="T474" s="95"/>
      <c r="U474" s="95"/>
      <c r="V474" s="95"/>
      <c r="W474" s="131"/>
      <c r="X474" s="143"/>
      <c r="Y474" s="165"/>
      <c r="Z474" s="125"/>
      <c r="AA474" s="151"/>
      <c r="AB474" s="152"/>
      <c r="AC474" s="125"/>
      <c r="AD474" s="125"/>
      <c r="AE474" s="125"/>
      <c r="AF474" s="125"/>
      <c r="AG474" s="125"/>
      <c r="AH474" s="125"/>
      <c r="AI474" s="125"/>
      <c r="AJ474" s="125"/>
      <c r="AK474" s="125"/>
      <c r="AL474" s="125"/>
      <c r="AM474" s="125"/>
      <c r="AN474" s="125"/>
      <c r="AO474" s="125"/>
      <c r="AP474" s="125"/>
      <c r="AQ474" s="125"/>
      <c r="AR474" s="125"/>
      <c r="AS474" s="125"/>
      <c r="AT474" s="125"/>
      <c r="AU474" s="125"/>
      <c r="AV474" s="125"/>
    </row>
    <row r="475" spans="1:48" ht="12.75" customHeight="1">
      <c r="A475" s="36"/>
      <c r="B475" s="331"/>
      <c r="C475" s="36" t="s">
        <v>1510</v>
      </c>
      <c r="D475" s="337"/>
      <c r="E475" s="407"/>
      <c r="F475" s="300"/>
      <c r="G475" s="407"/>
      <c r="H475" s="407"/>
      <c r="I475" s="407"/>
      <c r="J475" s="407"/>
      <c r="K475" s="407"/>
      <c r="L475" s="407"/>
      <c r="M475" s="407"/>
      <c r="N475" s="407"/>
      <c r="O475" s="407"/>
      <c r="P475" s="407"/>
      <c r="Q475" s="95"/>
      <c r="R475" s="149"/>
      <c r="S475" s="95"/>
      <c r="T475" s="95"/>
      <c r="U475" s="95"/>
      <c r="V475" s="95"/>
      <c r="W475" s="131"/>
      <c r="X475" s="143"/>
      <c r="Y475" s="165"/>
      <c r="Z475" s="125"/>
      <c r="AA475" s="151"/>
      <c r="AB475" s="152"/>
      <c r="AC475" s="125"/>
      <c r="AD475" s="125"/>
      <c r="AE475" s="125"/>
      <c r="AF475" s="125"/>
      <c r="AG475" s="125"/>
      <c r="AH475" s="125"/>
      <c r="AI475" s="125"/>
      <c r="AJ475" s="125"/>
      <c r="AK475" s="125"/>
      <c r="AL475" s="125"/>
      <c r="AM475" s="125"/>
      <c r="AN475" s="125"/>
      <c r="AO475" s="125"/>
      <c r="AP475" s="125"/>
      <c r="AQ475" s="125"/>
      <c r="AR475" s="125"/>
      <c r="AS475" s="125"/>
      <c r="AT475" s="125"/>
      <c r="AU475" s="125"/>
      <c r="AV475" s="125"/>
    </row>
    <row r="476" spans="1:48" ht="12.75" customHeight="1">
      <c r="A476" s="36"/>
      <c r="B476" s="331"/>
      <c r="C476" s="36" t="s">
        <v>1511</v>
      </c>
      <c r="D476" s="337"/>
      <c r="E476" s="407"/>
      <c r="F476" s="300"/>
      <c r="G476" s="407"/>
      <c r="H476" s="407"/>
      <c r="I476" s="407"/>
      <c r="J476" s="407"/>
      <c r="K476" s="407"/>
      <c r="L476" s="407"/>
      <c r="M476" s="407"/>
      <c r="N476" s="407"/>
      <c r="O476" s="407"/>
      <c r="P476" s="407"/>
      <c r="Q476" s="95"/>
      <c r="R476" s="149"/>
      <c r="S476" s="95"/>
      <c r="T476" s="95"/>
      <c r="U476" s="95"/>
      <c r="V476" s="95"/>
      <c r="W476" s="131"/>
      <c r="X476" s="143"/>
      <c r="Y476" s="165"/>
      <c r="Z476" s="125"/>
      <c r="AA476" s="151"/>
      <c r="AB476" s="152"/>
      <c r="AC476" s="125"/>
      <c r="AD476" s="125"/>
      <c r="AE476" s="125"/>
      <c r="AF476" s="125"/>
      <c r="AG476" s="125"/>
      <c r="AH476" s="125"/>
      <c r="AI476" s="125"/>
      <c r="AJ476" s="125"/>
      <c r="AK476" s="125"/>
      <c r="AL476" s="125"/>
      <c r="AM476" s="125"/>
      <c r="AN476" s="125"/>
      <c r="AO476" s="125"/>
      <c r="AP476" s="125"/>
      <c r="AQ476" s="125"/>
      <c r="AR476" s="125"/>
      <c r="AS476" s="125"/>
      <c r="AT476" s="125"/>
      <c r="AU476" s="125"/>
      <c r="AV476" s="125"/>
    </row>
    <row r="477" spans="1:48" ht="12.75" customHeight="1">
      <c r="A477" s="222"/>
      <c r="B477" s="350"/>
      <c r="C477" s="222"/>
      <c r="D477" s="343"/>
      <c r="E477" s="344"/>
      <c r="F477" s="171"/>
      <c r="G477" s="344"/>
      <c r="H477" s="344"/>
      <c r="I477" s="344"/>
      <c r="J477" s="344"/>
      <c r="K477" s="344"/>
      <c r="L477" s="344"/>
      <c r="M477" s="344"/>
      <c r="N477" s="344"/>
      <c r="O477" s="344"/>
      <c r="P477" s="344"/>
      <c r="Q477" s="95"/>
      <c r="R477" s="149"/>
      <c r="S477" s="95"/>
      <c r="T477" s="95"/>
      <c r="U477" s="95"/>
      <c r="V477" s="95"/>
      <c r="W477" s="131"/>
      <c r="X477" s="143"/>
      <c r="Y477" s="165"/>
      <c r="Z477" s="125"/>
      <c r="AA477" s="151"/>
      <c r="AB477" s="152"/>
      <c r="AC477" s="125"/>
      <c r="AD477" s="125"/>
      <c r="AE477" s="125"/>
      <c r="AF477" s="125"/>
      <c r="AG477" s="125"/>
      <c r="AH477" s="125"/>
      <c r="AI477" s="125"/>
      <c r="AJ477" s="125"/>
      <c r="AK477" s="125"/>
      <c r="AL477" s="125"/>
      <c r="AM477" s="125"/>
      <c r="AN477" s="125"/>
      <c r="AO477" s="125"/>
      <c r="AP477" s="125"/>
      <c r="AQ477" s="125"/>
      <c r="AR477" s="125"/>
      <c r="AS477" s="125"/>
      <c r="AT477" s="125"/>
      <c r="AU477" s="125"/>
      <c r="AV477" s="125"/>
    </row>
    <row r="478" spans="1:48" ht="12.75" customHeight="1">
      <c r="A478" s="36" t="s">
        <v>596</v>
      </c>
      <c r="B478" s="331">
        <v>1070</v>
      </c>
      <c r="C478" s="285" t="s">
        <v>1512</v>
      </c>
      <c r="D478" s="333">
        <v>948</v>
      </c>
      <c r="E478" s="334"/>
      <c r="F478" s="125"/>
      <c r="G478" s="168"/>
      <c r="H478" s="168"/>
      <c r="I478" s="168"/>
      <c r="J478" s="169"/>
      <c r="K478" s="169">
        <v>7409.27</v>
      </c>
      <c r="L478" s="364"/>
      <c r="M478" s="364">
        <v>2184.9499999999998</v>
      </c>
      <c r="N478" s="364">
        <v>19217</v>
      </c>
      <c r="O478" s="364"/>
      <c r="P478" s="364"/>
      <c r="Q478" s="416"/>
      <c r="R478" s="146"/>
      <c r="S478" s="149"/>
      <c r="T478" s="95"/>
      <c r="U478" s="95"/>
      <c r="V478" s="95"/>
      <c r="W478" s="131"/>
      <c r="X478" s="143"/>
      <c r="Y478" s="165"/>
      <c r="Z478" s="125"/>
      <c r="AA478" s="151"/>
      <c r="AB478" s="152"/>
      <c r="AC478" s="125"/>
      <c r="AD478" s="125"/>
      <c r="AE478" s="125"/>
      <c r="AF478" s="125"/>
      <c r="AG478" s="125"/>
      <c r="AH478" s="125"/>
      <c r="AI478" s="125"/>
      <c r="AJ478" s="125"/>
      <c r="AK478" s="125"/>
      <c r="AL478" s="125"/>
      <c r="AM478" s="125"/>
      <c r="AN478" s="125"/>
      <c r="AO478" s="125"/>
      <c r="AP478" s="125"/>
      <c r="AQ478" s="125"/>
      <c r="AR478" s="125"/>
      <c r="AS478" s="125"/>
      <c r="AT478" s="125"/>
      <c r="AU478" s="125"/>
      <c r="AV478" s="125"/>
    </row>
    <row r="479" spans="1:48" ht="12.75" customHeight="1">
      <c r="A479" s="36"/>
      <c r="B479" s="331"/>
      <c r="C479" s="36" t="s">
        <v>1513</v>
      </c>
      <c r="D479" s="2"/>
      <c r="E479" s="334"/>
      <c r="F479" s="125"/>
      <c r="G479" s="168"/>
      <c r="H479" s="168"/>
      <c r="I479" s="168"/>
      <c r="J479" s="169"/>
      <c r="K479" s="413" t="s">
        <v>372</v>
      </c>
      <c r="L479" s="407"/>
      <c r="M479" s="412" t="s">
        <v>372</v>
      </c>
      <c r="N479" s="412" t="s">
        <v>372</v>
      </c>
      <c r="O479" s="407"/>
      <c r="P479" s="407"/>
      <c r="Q479" s="416"/>
      <c r="R479" s="277"/>
      <c r="S479" s="95"/>
      <c r="T479" s="149"/>
      <c r="U479" s="147"/>
      <c r="V479" s="95"/>
      <c r="W479" s="131"/>
      <c r="X479" s="143"/>
      <c r="Y479" s="165"/>
      <c r="Z479" s="125"/>
      <c r="AA479" s="151"/>
      <c r="AB479" s="152"/>
      <c r="AC479" s="125"/>
      <c r="AD479" s="125"/>
      <c r="AE479" s="125"/>
      <c r="AF479" s="125"/>
      <c r="AG479" s="125"/>
      <c r="AH479" s="125"/>
      <c r="AI479" s="125"/>
      <c r="AJ479" s="125"/>
      <c r="AK479" s="125"/>
      <c r="AL479" s="125"/>
      <c r="AM479" s="125"/>
      <c r="AN479" s="125"/>
      <c r="AO479" s="125"/>
      <c r="AP479" s="125"/>
      <c r="AQ479" s="125"/>
      <c r="AR479" s="125"/>
      <c r="AS479" s="125"/>
      <c r="AT479" s="125"/>
      <c r="AU479" s="125"/>
      <c r="AV479" s="125"/>
    </row>
    <row r="480" spans="1:48" ht="12.75" customHeight="1">
      <c r="A480" s="36"/>
      <c r="B480" s="331"/>
      <c r="C480" s="36" t="s">
        <v>1514</v>
      </c>
      <c r="D480" s="2"/>
      <c r="E480" s="370"/>
      <c r="F480" s="402"/>
      <c r="G480" s="403"/>
      <c r="H480" s="403"/>
      <c r="I480" s="403"/>
      <c r="J480" s="368"/>
      <c r="K480" s="109">
        <f t="shared" ref="K480:P480" si="56">K478/$D$478</f>
        <v>7.8156856540084396</v>
      </c>
      <c r="L480" s="109">
        <f t="shared" si="56"/>
        <v>0</v>
      </c>
      <c r="M480" s="109">
        <f t="shared" si="56"/>
        <v>2.30479957805907</v>
      </c>
      <c r="N480" s="109">
        <f t="shared" si="56"/>
        <v>20.271097046413502</v>
      </c>
      <c r="O480" s="109">
        <f t="shared" si="56"/>
        <v>0</v>
      </c>
      <c r="P480" s="109">
        <f t="shared" si="56"/>
        <v>0</v>
      </c>
      <c r="Q480" s="51"/>
      <c r="R480" s="277"/>
      <c r="S480" s="95"/>
      <c r="T480" s="95"/>
      <c r="U480" s="95"/>
      <c r="V480" s="95"/>
      <c r="W480" s="131"/>
      <c r="X480" s="143"/>
      <c r="Y480" s="165"/>
      <c r="Z480" s="125"/>
      <c r="AA480" s="151"/>
      <c r="AB480" s="152"/>
      <c r="AC480" s="125"/>
      <c r="AD480" s="125"/>
      <c r="AE480" s="125"/>
      <c r="AF480" s="125"/>
      <c r="AG480" s="125"/>
      <c r="AH480" s="125"/>
      <c r="AI480" s="125"/>
      <c r="AJ480" s="125"/>
      <c r="AK480" s="125"/>
      <c r="AL480" s="125"/>
      <c r="AM480" s="125"/>
      <c r="AN480" s="125"/>
      <c r="AO480" s="125"/>
      <c r="AP480" s="125"/>
      <c r="AQ480" s="125"/>
      <c r="AR480" s="125"/>
      <c r="AS480" s="125"/>
      <c r="AT480" s="125"/>
      <c r="AU480" s="125"/>
      <c r="AV480" s="125"/>
    </row>
    <row r="481" spans="1:48" ht="12.75" customHeight="1">
      <c r="A481" s="36"/>
      <c r="B481" s="331"/>
      <c r="C481" s="36" t="s">
        <v>1515</v>
      </c>
      <c r="D481" s="337"/>
      <c r="E481" s="364"/>
      <c r="F481" s="126"/>
      <c r="G481" s="364"/>
      <c r="H481" s="364"/>
      <c r="I481" s="364"/>
      <c r="J481" s="364"/>
      <c r="K481" s="407"/>
      <c r="L481" s="407"/>
      <c r="M481" s="407"/>
      <c r="N481" s="407"/>
      <c r="O481" s="407"/>
      <c r="P481" s="407"/>
      <c r="Q481" s="95"/>
      <c r="R481" s="149"/>
      <c r="S481" s="95"/>
      <c r="T481" s="95"/>
      <c r="U481" s="95"/>
      <c r="V481" s="95"/>
      <c r="W481" s="131"/>
      <c r="X481" s="143"/>
      <c r="Y481" s="165"/>
      <c r="Z481" s="125"/>
      <c r="AA481" s="151"/>
      <c r="AB481" s="152"/>
      <c r="AC481" s="125"/>
      <c r="AD481" s="125"/>
      <c r="AE481" s="125"/>
      <c r="AF481" s="125"/>
      <c r="AG481" s="125"/>
      <c r="AH481" s="125"/>
      <c r="AI481" s="125"/>
      <c r="AJ481" s="125"/>
      <c r="AK481" s="125"/>
      <c r="AL481" s="125"/>
      <c r="AM481" s="125"/>
      <c r="AN481" s="125"/>
      <c r="AO481" s="125"/>
      <c r="AP481" s="125"/>
      <c r="AQ481" s="125"/>
      <c r="AR481" s="125"/>
      <c r="AS481" s="125"/>
      <c r="AT481" s="125"/>
      <c r="AU481" s="125"/>
      <c r="AV481" s="125"/>
    </row>
    <row r="482" spans="1:48" ht="12.75" customHeight="1">
      <c r="A482" s="36"/>
      <c r="B482" s="331"/>
      <c r="C482" s="409" t="s">
        <v>1516</v>
      </c>
      <c r="D482" s="337"/>
      <c r="E482" s="407"/>
      <c r="F482" s="300"/>
      <c r="G482" s="407"/>
      <c r="H482" s="407"/>
      <c r="I482" s="407"/>
      <c r="J482" s="407"/>
      <c r="K482" s="407"/>
      <c r="L482" s="407"/>
      <c r="M482" s="407"/>
      <c r="N482" s="407"/>
      <c r="O482" s="407"/>
      <c r="P482" s="407"/>
      <c r="Q482" s="95"/>
      <c r="R482" s="149"/>
      <c r="S482" s="95"/>
      <c r="T482" s="95"/>
      <c r="U482" s="95"/>
      <c r="V482" s="95"/>
      <c r="W482" s="131"/>
      <c r="X482" s="143"/>
      <c r="Y482" s="165"/>
      <c r="Z482" s="125"/>
      <c r="AA482" s="151"/>
      <c r="AB482" s="152"/>
      <c r="AC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N482" s="125"/>
      <c r="AO482" s="125"/>
      <c r="AP482" s="125"/>
      <c r="AQ482" s="125"/>
      <c r="AR482" s="125"/>
      <c r="AS482" s="125"/>
      <c r="AT482" s="125"/>
      <c r="AU482" s="125"/>
      <c r="AV482" s="125"/>
    </row>
    <row r="483" spans="1:48" ht="12.75" customHeight="1">
      <c r="A483" s="36"/>
      <c r="B483" s="331"/>
      <c r="C483" s="409" t="s">
        <v>1517</v>
      </c>
      <c r="D483" s="337"/>
      <c r="E483" s="407"/>
      <c r="F483" s="300"/>
      <c r="G483" s="407"/>
      <c r="H483" s="407"/>
      <c r="I483" s="407"/>
      <c r="J483" s="407"/>
      <c r="K483" s="407"/>
      <c r="L483" s="407"/>
      <c r="M483" s="407"/>
      <c r="N483" s="407"/>
      <c r="O483" s="407"/>
      <c r="P483" s="407"/>
      <c r="Q483" s="95"/>
      <c r="R483" s="149"/>
      <c r="S483" s="95"/>
      <c r="T483" s="95"/>
      <c r="U483" s="95"/>
      <c r="V483" s="95"/>
      <c r="W483" s="131"/>
      <c r="X483" s="143"/>
      <c r="Y483" s="165"/>
      <c r="Z483" s="125"/>
      <c r="AA483" s="151"/>
      <c r="AB483" s="152"/>
      <c r="AC483" s="125"/>
      <c r="AD483" s="125"/>
      <c r="AE483" s="125"/>
      <c r="AF483" s="125"/>
      <c r="AG483" s="125"/>
      <c r="AH483" s="125"/>
      <c r="AI483" s="125"/>
      <c r="AJ483" s="125"/>
      <c r="AK483" s="125"/>
      <c r="AL483" s="125"/>
      <c r="AM483" s="125"/>
      <c r="AN483" s="125"/>
      <c r="AO483" s="125"/>
      <c r="AP483" s="125"/>
      <c r="AQ483" s="125"/>
      <c r="AR483" s="125"/>
      <c r="AS483" s="125"/>
      <c r="AT483" s="125"/>
      <c r="AU483" s="125"/>
      <c r="AV483" s="125"/>
    </row>
    <row r="484" spans="1:48" ht="12.75" customHeight="1">
      <c r="A484" s="36"/>
      <c r="B484" s="331"/>
      <c r="C484" s="409" t="s">
        <v>1518</v>
      </c>
      <c r="D484" s="337"/>
      <c r="E484" s="407"/>
      <c r="F484" s="300"/>
      <c r="G484" s="407"/>
      <c r="H484" s="407"/>
      <c r="I484" s="407"/>
      <c r="J484" s="407"/>
      <c r="K484" s="407"/>
      <c r="L484" s="407"/>
      <c r="M484" s="407"/>
      <c r="N484" s="407"/>
      <c r="O484" s="407"/>
      <c r="P484" s="407"/>
      <c r="Q484" s="95"/>
      <c r="R484" s="149"/>
      <c r="S484" s="95"/>
      <c r="T484" s="95"/>
      <c r="U484" s="95"/>
      <c r="V484" s="95"/>
      <c r="W484" s="131"/>
      <c r="X484" s="143"/>
      <c r="Y484" s="165"/>
      <c r="Z484" s="125"/>
      <c r="AA484" s="151"/>
      <c r="AB484" s="152"/>
      <c r="AC484" s="125"/>
      <c r="AD484" s="125"/>
      <c r="AE484" s="125"/>
      <c r="AF484" s="125"/>
      <c r="AG484" s="125"/>
      <c r="AH484" s="125"/>
      <c r="AI484" s="125"/>
      <c r="AJ484" s="125"/>
      <c r="AK484" s="125"/>
      <c r="AL484" s="125"/>
      <c r="AM484" s="125"/>
      <c r="AN484" s="125"/>
      <c r="AO484" s="125"/>
      <c r="AP484" s="125"/>
      <c r="AQ484" s="125"/>
      <c r="AR484" s="125"/>
      <c r="AS484" s="125"/>
      <c r="AT484" s="125"/>
      <c r="AU484" s="125"/>
      <c r="AV484" s="125"/>
    </row>
    <row r="485" spans="1:48" ht="12.75" customHeight="1">
      <c r="A485" s="36"/>
      <c r="B485" s="331"/>
      <c r="C485" s="409" t="s">
        <v>1471</v>
      </c>
      <c r="D485" s="337"/>
      <c r="E485" s="340"/>
      <c r="F485" s="95"/>
      <c r="G485" s="340"/>
      <c r="H485" s="340"/>
      <c r="I485" s="340"/>
      <c r="J485" s="340"/>
      <c r="K485" s="340"/>
      <c r="L485" s="340"/>
      <c r="M485" s="340"/>
      <c r="N485" s="340"/>
      <c r="O485" s="407"/>
      <c r="P485" s="407"/>
      <c r="Q485" s="95"/>
      <c r="R485" s="149"/>
      <c r="S485" s="95"/>
      <c r="T485" s="95"/>
      <c r="U485" s="95"/>
      <c r="V485" s="95"/>
      <c r="W485" s="131"/>
      <c r="X485" s="143"/>
      <c r="Y485" s="165"/>
      <c r="Z485" s="125"/>
      <c r="AA485" s="151"/>
      <c r="AB485" s="152"/>
      <c r="AC485" s="125"/>
      <c r="AD485" s="125"/>
      <c r="AE485" s="125"/>
      <c r="AF485" s="125"/>
      <c r="AG485" s="125"/>
      <c r="AH485" s="125"/>
      <c r="AI485" s="125"/>
      <c r="AJ485" s="125"/>
      <c r="AK485" s="125"/>
      <c r="AL485" s="125"/>
      <c r="AM485" s="125"/>
      <c r="AN485" s="125"/>
      <c r="AO485" s="125"/>
      <c r="AP485" s="125"/>
      <c r="AQ485" s="125"/>
      <c r="AR485" s="125"/>
      <c r="AS485" s="125"/>
      <c r="AT485" s="125"/>
      <c r="AU485" s="125"/>
      <c r="AV485" s="125"/>
    </row>
    <row r="486" spans="1:48" ht="12.75" customHeight="1">
      <c r="A486" s="222"/>
      <c r="B486" s="350"/>
      <c r="C486" s="410"/>
      <c r="D486" s="356"/>
      <c r="E486" s="344"/>
      <c r="F486" s="171"/>
      <c r="G486" s="344"/>
      <c r="H486" s="344"/>
      <c r="I486" s="344"/>
      <c r="J486" s="344"/>
      <c r="K486" s="344"/>
      <c r="L486" s="344"/>
      <c r="M486" s="344"/>
      <c r="N486" s="344"/>
      <c r="O486" s="414"/>
      <c r="P486" s="344"/>
      <c r="Q486" s="95"/>
      <c r="R486" s="149"/>
      <c r="S486" s="95"/>
      <c r="T486" s="95"/>
      <c r="U486" s="95"/>
      <c r="V486" s="95"/>
      <c r="W486" s="131"/>
      <c r="X486" s="143"/>
      <c r="Y486" s="165"/>
      <c r="Z486" s="125"/>
      <c r="AA486" s="151"/>
      <c r="AB486" s="152"/>
      <c r="AC486" s="125"/>
      <c r="AD486" s="125"/>
      <c r="AE486" s="125"/>
      <c r="AF486" s="125"/>
      <c r="AG486" s="125"/>
      <c r="AH486" s="125"/>
      <c r="AI486" s="125"/>
      <c r="AJ486" s="125"/>
      <c r="AK486" s="125"/>
      <c r="AL486" s="125"/>
      <c r="AM486" s="125"/>
      <c r="AN486" s="125"/>
      <c r="AO486" s="125"/>
      <c r="AP486" s="125"/>
      <c r="AQ486" s="125"/>
      <c r="AR486" s="125"/>
      <c r="AS486" s="125"/>
      <c r="AT486" s="125"/>
      <c r="AU486" s="125"/>
      <c r="AV486" s="125"/>
    </row>
    <row r="487" spans="1:48" ht="12.75" customHeight="1">
      <c r="A487" s="36" t="s">
        <v>640</v>
      </c>
      <c r="B487" s="331">
        <v>1080</v>
      </c>
      <c r="C487" s="285" t="s">
        <v>1519</v>
      </c>
      <c r="D487" s="333">
        <v>295</v>
      </c>
      <c r="E487" s="334"/>
      <c r="F487" s="125"/>
      <c r="G487" s="168"/>
      <c r="H487" s="168"/>
      <c r="I487" s="168"/>
      <c r="J487" s="168"/>
      <c r="K487" s="168"/>
      <c r="L487" s="168"/>
      <c r="M487" s="168"/>
      <c r="N487" s="169"/>
      <c r="O487" s="169">
        <v>5037.41</v>
      </c>
      <c r="P487" s="364">
        <v>45524.44</v>
      </c>
      <c r="Q487" s="276">
        <v>16296.88</v>
      </c>
      <c r="R487" s="277">
        <v>19653.2</v>
      </c>
      <c r="S487" s="277">
        <v>19718.03</v>
      </c>
      <c r="T487" s="277">
        <v>24177.42</v>
      </c>
      <c r="U487" s="277">
        <v>20974.44</v>
      </c>
      <c r="V487" s="277">
        <v>19117.46</v>
      </c>
      <c r="W487" s="312"/>
      <c r="X487" s="142">
        <f>SUM(L487:W487)</f>
        <v>170499.28</v>
      </c>
      <c r="Y487" s="164">
        <f>AVERAGE(L487:W487)</f>
        <v>21312.41</v>
      </c>
      <c r="Z487" s="125"/>
      <c r="AA487" s="151"/>
      <c r="AB487" s="152"/>
      <c r="AC487" s="125"/>
      <c r="AD487" s="125"/>
      <c r="AE487" s="125"/>
      <c r="AF487" s="125"/>
      <c r="AG487" s="125"/>
      <c r="AH487" s="125"/>
      <c r="AI487" s="125"/>
      <c r="AJ487" s="125"/>
      <c r="AK487" s="125"/>
      <c r="AL487" s="125"/>
      <c r="AM487" s="125"/>
      <c r="AN487" s="125"/>
      <c r="AO487" s="125"/>
      <c r="AP487" s="125"/>
      <c r="AQ487" s="125"/>
      <c r="AR487" s="125"/>
      <c r="AS487" s="125"/>
      <c r="AT487" s="125"/>
      <c r="AU487" s="125"/>
      <c r="AV487" s="125"/>
    </row>
    <row r="488" spans="1:48" ht="12.75" customHeight="1">
      <c r="A488" s="36"/>
      <c r="B488" s="331"/>
      <c r="C488" s="36" t="s">
        <v>1520</v>
      </c>
      <c r="D488" s="2"/>
      <c r="E488" s="334"/>
      <c r="F488" s="125"/>
      <c r="G488" s="168"/>
      <c r="H488" s="168"/>
      <c r="I488" s="168"/>
      <c r="J488" s="168"/>
      <c r="K488" s="168"/>
      <c r="L488" s="168"/>
      <c r="M488" s="168"/>
      <c r="N488" s="169"/>
      <c r="O488" s="413" t="s">
        <v>372</v>
      </c>
      <c r="P488" s="412" t="s">
        <v>372</v>
      </c>
      <c r="Q488" s="348" t="s">
        <v>372</v>
      </c>
      <c r="R488" s="233" t="s">
        <v>372</v>
      </c>
      <c r="S488" s="348" t="s">
        <v>372</v>
      </c>
      <c r="T488" s="348" t="s">
        <v>372</v>
      </c>
      <c r="U488" s="348" t="s">
        <v>372</v>
      </c>
      <c r="V488" s="348" t="s">
        <v>372</v>
      </c>
      <c r="W488" s="389"/>
      <c r="X488" s="143"/>
      <c r="Y488" s="165"/>
      <c r="Z488" s="125"/>
      <c r="AA488" s="151"/>
      <c r="AB488" s="152"/>
      <c r="AC488" s="125"/>
      <c r="AD488" s="125"/>
      <c r="AE488" s="125"/>
      <c r="AF488" s="125"/>
      <c r="AG488" s="125"/>
      <c r="AH488" s="125"/>
      <c r="AI488" s="125"/>
      <c r="AJ488" s="125"/>
      <c r="AK488" s="125"/>
      <c r="AL488" s="125"/>
      <c r="AM488" s="125"/>
      <c r="AN488" s="125"/>
      <c r="AO488" s="125"/>
      <c r="AP488" s="125"/>
      <c r="AQ488" s="125"/>
      <c r="AR488" s="125"/>
      <c r="AS488" s="125"/>
      <c r="AT488" s="125"/>
      <c r="AU488" s="125"/>
      <c r="AV488" s="125"/>
    </row>
    <row r="489" spans="1:48" ht="12.75" customHeight="1">
      <c r="A489" s="36"/>
      <c r="B489" s="331"/>
      <c r="C489" s="36" t="s">
        <v>1411</v>
      </c>
      <c r="D489" s="2"/>
      <c r="E489" s="370"/>
      <c r="F489" s="402"/>
      <c r="G489" s="403"/>
      <c r="H489" s="403"/>
      <c r="I489" s="403"/>
      <c r="J489" s="403"/>
      <c r="K489" s="403"/>
      <c r="L489" s="403"/>
      <c r="M489" s="403"/>
      <c r="N489" s="368"/>
      <c r="O489" s="109">
        <f>O487/$D$487</f>
        <v>17.075966101694899</v>
      </c>
      <c r="P489" s="109">
        <f>P487/$D$487</f>
        <v>154.32013559321999</v>
      </c>
      <c r="Q489" s="118">
        <f>'2006'!E576</f>
        <v>55.243661016949098</v>
      </c>
      <c r="R489" s="118">
        <f>'2006'!F576</f>
        <v>66.621016949152505</v>
      </c>
      <c r="S489" s="118">
        <f>'2006'!G576</f>
        <v>66.840779661016896</v>
      </c>
      <c r="T489" s="118">
        <f>'2006'!H576</f>
        <v>81.957355932203399</v>
      </c>
      <c r="U489" s="118">
        <f>'2006'!I576</f>
        <v>71.099796610169506</v>
      </c>
      <c r="V489" s="118">
        <f>'2006'!J576</f>
        <v>64.804949152542406</v>
      </c>
      <c r="W489" s="110"/>
      <c r="X489" s="142">
        <f>SUM(L489:W489)</f>
        <v>577.963661016949</v>
      </c>
      <c r="Y489" s="164">
        <f>AVERAGE(L489:W489)</f>
        <v>72.245457627118597</v>
      </c>
      <c r="Z489" s="125"/>
      <c r="AA489" s="151"/>
      <c r="AB489" s="152"/>
      <c r="AC489" s="125"/>
      <c r="AD489" s="125"/>
      <c r="AE489" s="125"/>
      <c r="AF489" s="125"/>
      <c r="AG489" s="125"/>
      <c r="AH489" s="125"/>
      <c r="AI489" s="125"/>
      <c r="AJ489" s="125"/>
      <c r="AK489" s="125"/>
      <c r="AL489" s="125"/>
      <c r="AM489" s="125"/>
      <c r="AN489" s="125"/>
      <c r="AO489" s="125"/>
      <c r="AP489" s="125"/>
      <c r="AQ489" s="125"/>
      <c r="AR489" s="125"/>
      <c r="AS489" s="125"/>
      <c r="AT489" s="125"/>
      <c r="AU489" s="125"/>
      <c r="AV489" s="125"/>
    </row>
    <row r="490" spans="1:48" ht="12.75" customHeight="1">
      <c r="A490" s="36"/>
      <c r="B490" s="331"/>
      <c r="C490" s="36" t="s">
        <v>1521</v>
      </c>
      <c r="D490" s="337"/>
      <c r="E490" s="364"/>
      <c r="F490" s="126"/>
      <c r="G490" s="364"/>
      <c r="H490" s="364"/>
      <c r="I490" s="364"/>
      <c r="J490" s="364"/>
      <c r="K490" s="364"/>
      <c r="L490" s="364"/>
      <c r="M490" s="364"/>
      <c r="N490" s="364"/>
      <c r="O490" s="407"/>
      <c r="P490" s="407"/>
      <c r="Q490" s="340"/>
      <c r="R490" s="95"/>
      <c r="S490" s="340"/>
      <c r="T490" s="340"/>
      <c r="U490" s="340"/>
      <c r="V490" s="340"/>
      <c r="W490" s="390"/>
      <c r="X490" s="143"/>
      <c r="Y490" s="167">
        <f>Y489/D487</f>
        <v>0.24489985636311401</v>
      </c>
      <c r="Z490" s="125"/>
      <c r="AA490" s="151"/>
      <c r="AB490" s="152"/>
      <c r="AC490" s="125"/>
      <c r="AD490" s="125"/>
      <c r="AE490" s="125"/>
      <c r="AF490" s="125"/>
      <c r="AG490" s="125"/>
      <c r="AH490" s="125"/>
      <c r="AI490" s="125"/>
      <c r="AJ490" s="125"/>
      <c r="AK490" s="125"/>
      <c r="AL490" s="125"/>
      <c r="AM490" s="125"/>
      <c r="AN490" s="125"/>
      <c r="AO490" s="125"/>
      <c r="AP490" s="125"/>
      <c r="AQ490" s="125"/>
      <c r="AR490" s="125"/>
      <c r="AS490" s="125"/>
      <c r="AT490" s="125"/>
      <c r="AU490" s="125"/>
      <c r="AV490" s="125"/>
    </row>
    <row r="491" spans="1:48" ht="12.75" customHeight="1">
      <c r="A491" s="36"/>
      <c r="B491" s="331"/>
      <c r="C491" s="36" t="s">
        <v>1522</v>
      </c>
      <c r="D491" s="337"/>
      <c r="E491" s="407"/>
      <c r="F491" s="300"/>
      <c r="G491" s="407"/>
      <c r="H491" s="407"/>
      <c r="I491" s="407"/>
      <c r="J491" s="407"/>
      <c r="K491" s="407"/>
      <c r="L491" s="407"/>
      <c r="M491" s="407"/>
      <c r="N491" s="407"/>
      <c r="O491" s="407"/>
      <c r="P491" s="407"/>
      <c r="Q491" s="340"/>
      <c r="R491" s="95"/>
      <c r="S491" s="340"/>
      <c r="T491" s="340"/>
      <c r="U491" s="340"/>
      <c r="V491" s="340"/>
      <c r="W491" s="390"/>
      <c r="X491" s="143"/>
      <c r="Y491" s="165"/>
      <c r="Z491" s="125"/>
      <c r="AA491" s="151"/>
      <c r="AB491" s="152"/>
      <c r="AC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N491" s="125"/>
      <c r="AO491" s="125"/>
      <c r="AP491" s="125"/>
      <c r="AQ491" s="125"/>
      <c r="AR491" s="125"/>
      <c r="AS491" s="125"/>
      <c r="AT491" s="125"/>
      <c r="AU491" s="125"/>
      <c r="AV491" s="125"/>
    </row>
    <row r="492" spans="1:48" ht="12.75" customHeight="1">
      <c r="A492" s="222"/>
      <c r="B492" s="350"/>
      <c r="C492" s="222"/>
      <c r="D492" s="343"/>
      <c r="E492" s="344"/>
      <c r="F492" s="171"/>
      <c r="G492" s="344"/>
      <c r="H492" s="344"/>
      <c r="I492" s="344"/>
      <c r="J492" s="344"/>
      <c r="K492" s="344"/>
      <c r="L492" s="344"/>
      <c r="M492" s="344"/>
      <c r="N492" s="344"/>
      <c r="O492" s="344"/>
      <c r="P492" s="344"/>
      <c r="Q492" s="340"/>
      <c r="R492" s="95"/>
      <c r="S492" s="340"/>
      <c r="T492" s="340"/>
      <c r="U492" s="340"/>
      <c r="V492" s="340"/>
      <c r="W492" s="390"/>
      <c r="X492" s="143"/>
      <c r="Y492" s="165"/>
      <c r="Z492" s="125"/>
      <c r="AA492" s="151"/>
      <c r="AB492" s="152"/>
      <c r="AC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N492" s="125"/>
      <c r="AO492" s="125"/>
      <c r="AP492" s="125"/>
      <c r="AQ492" s="125"/>
      <c r="AR492" s="125"/>
      <c r="AS492" s="125"/>
      <c r="AT492" s="125"/>
      <c r="AU492" s="125"/>
      <c r="AV492" s="125"/>
    </row>
    <row r="493" spans="1:48" ht="12.75" customHeight="1">
      <c r="A493" s="36" t="s">
        <v>635</v>
      </c>
      <c r="B493" s="331">
        <v>1088</v>
      </c>
      <c r="C493" s="285" t="s">
        <v>1523</v>
      </c>
      <c r="D493" s="333">
        <v>653</v>
      </c>
      <c r="E493" s="334"/>
      <c r="F493" s="125"/>
      <c r="G493" s="168"/>
      <c r="H493" s="168"/>
      <c r="I493" s="168"/>
      <c r="J493" s="168"/>
      <c r="K493" s="168"/>
      <c r="L493" s="168"/>
      <c r="M493" s="168"/>
      <c r="N493" s="169"/>
      <c r="O493" s="169">
        <v>9673.6</v>
      </c>
      <c r="P493" s="364">
        <v>26135</v>
      </c>
      <c r="Q493" s="276">
        <v>24086.7</v>
      </c>
      <c r="R493" s="277">
        <v>13494.6</v>
      </c>
      <c r="S493" s="276">
        <v>13107.2</v>
      </c>
      <c r="T493" s="276">
        <v>11223.5</v>
      </c>
      <c r="U493" s="276">
        <v>16373.75</v>
      </c>
      <c r="V493" s="276">
        <v>26044.400000000001</v>
      </c>
      <c r="W493" s="388">
        <v>10255.700000000001</v>
      </c>
      <c r="X493" s="142">
        <f>SUM(L493:W493)</f>
        <v>150394.45000000001</v>
      </c>
      <c r="Y493" s="164">
        <f>AVERAGE(L493:W493)</f>
        <v>16710.494444444401</v>
      </c>
      <c r="Z493" s="125"/>
      <c r="AA493" s="151"/>
      <c r="AB493" s="152"/>
      <c r="AC493" s="125"/>
      <c r="AD493" s="125"/>
      <c r="AE493" s="125"/>
      <c r="AF493" s="125"/>
      <c r="AG493" s="125"/>
      <c r="AH493" s="125"/>
      <c r="AI493" s="125"/>
      <c r="AJ493" s="125"/>
      <c r="AK493" s="125"/>
      <c r="AL493" s="125"/>
      <c r="AM493" s="125"/>
      <c r="AN493" s="125"/>
      <c r="AO493" s="125"/>
      <c r="AP493" s="125"/>
      <c r="AQ493" s="125"/>
      <c r="AR493" s="125"/>
      <c r="AS493" s="125"/>
      <c r="AT493" s="125"/>
      <c r="AU493" s="125"/>
      <c r="AV493" s="125"/>
    </row>
    <row r="494" spans="1:48" ht="12.75" customHeight="1">
      <c r="A494" s="36"/>
      <c r="B494" s="331"/>
      <c r="C494" s="36" t="s">
        <v>1524</v>
      </c>
      <c r="D494" s="2"/>
      <c r="E494" s="334"/>
      <c r="F494" s="125"/>
      <c r="G494" s="168"/>
      <c r="H494" s="168"/>
      <c r="I494" s="168"/>
      <c r="J494" s="168"/>
      <c r="K494" s="168"/>
      <c r="L494" s="168"/>
      <c r="M494" s="168"/>
      <c r="N494" s="169"/>
      <c r="O494" s="413" t="s">
        <v>372</v>
      </c>
      <c r="P494" s="412" t="s">
        <v>372</v>
      </c>
      <c r="Q494" s="348" t="s">
        <v>372</v>
      </c>
      <c r="R494" s="233" t="s">
        <v>372</v>
      </c>
      <c r="S494" s="348" t="s">
        <v>372</v>
      </c>
      <c r="T494" s="348" t="s">
        <v>372</v>
      </c>
      <c r="U494" s="348" t="s">
        <v>372</v>
      </c>
      <c r="V494" s="348" t="s">
        <v>372</v>
      </c>
      <c r="W494" s="389" t="s">
        <v>372</v>
      </c>
      <c r="X494" s="143"/>
      <c r="Y494" s="165"/>
      <c r="Z494" s="125"/>
      <c r="AA494" s="151"/>
      <c r="AB494" s="152"/>
      <c r="AC494" s="125"/>
      <c r="AD494" s="125"/>
      <c r="AE494" s="125"/>
      <c r="AF494" s="125"/>
      <c r="AG494" s="125"/>
      <c r="AH494" s="125"/>
      <c r="AI494" s="125"/>
      <c r="AJ494" s="125"/>
      <c r="AK494" s="125"/>
      <c r="AL494" s="125"/>
      <c r="AM494" s="125"/>
      <c r="AN494" s="125"/>
      <c r="AO494" s="125"/>
      <c r="AP494" s="125"/>
      <c r="AQ494" s="125"/>
      <c r="AR494" s="125"/>
      <c r="AS494" s="125"/>
      <c r="AT494" s="125"/>
      <c r="AU494" s="125"/>
      <c r="AV494" s="125"/>
    </row>
    <row r="495" spans="1:48" ht="12.75" customHeight="1">
      <c r="A495" s="36"/>
      <c r="B495" s="331"/>
      <c r="C495" s="36" t="s">
        <v>1092</v>
      </c>
      <c r="D495" s="2"/>
      <c r="E495" s="370"/>
      <c r="F495" s="402"/>
      <c r="G495" s="403"/>
      <c r="H495" s="403"/>
      <c r="I495" s="403"/>
      <c r="J495" s="403"/>
      <c r="K495" s="403"/>
      <c r="L495" s="403"/>
      <c r="M495" s="403"/>
      <c r="N495" s="368"/>
      <c r="O495" s="109">
        <f>O493/$D$493</f>
        <v>14.814088820826999</v>
      </c>
      <c r="P495" s="109">
        <f>P493/$D$493</f>
        <v>40.0229709035222</v>
      </c>
      <c r="Q495" s="118">
        <f>'2006'!E582</f>
        <v>36.886217457886701</v>
      </c>
      <c r="R495" s="118">
        <f>'2006'!F582</f>
        <v>20.665543644716699</v>
      </c>
      <c r="S495" s="118">
        <f>'2006'!G582</f>
        <v>20.072281776416499</v>
      </c>
      <c r="T495" s="118">
        <f>'2006'!H582</f>
        <v>17.187595712097998</v>
      </c>
      <c r="U495" s="118">
        <f>'2006'!I582</f>
        <v>25.074655436447198</v>
      </c>
      <c r="V495" s="118">
        <f>'2006'!J582</f>
        <v>39.884226646248102</v>
      </c>
      <c r="W495" s="110">
        <f>'2006'!K582</f>
        <v>15.7055130168453</v>
      </c>
      <c r="X495" s="142">
        <f>SUM(L495:W495)</f>
        <v>230.31309341500801</v>
      </c>
      <c r="Y495" s="164">
        <f>AVERAGE(L495:W495)</f>
        <v>25.590343712778601</v>
      </c>
      <c r="Z495" s="125"/>
      <c r="AA495" s="151"/>
      <c r="AB495" s="152"/>
      <c r="AC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N495" s="125"/>
      <c r="AO495" s="125"/>
      <c r="AP495" s="125"/>
      <c r="AQ495" s="125"/>
      <c r="AR495" s="125"/>
      <c r="AS495" s="125"/>
      <c r="AT495" s="125"/>
      <c r="AU495" s="125"/>
      <c r="AV495" s="125"/>
    </row>
    <row r="496" spans="1:48" ht="12.75" customHeight="1">
      <c r="A496" s="36"/>
      <c r="B496" s="331"/>
      <c r="C496" s="36" t="s">
        <v>1525</v>
      </c>
      <c r="D496" s="337"/>
      <c r="E496" s="364"/>
      <c r="F496" s="126"/>
      <c r="G496" s="364"/>
      <c r="H496" s="364"/>
      <c r="I496" s="364"/>
      <c r="J496" s="364"/>
      <c r="K496" s="364"/>
      <c r="L496" s="364"/>
      <c r="M496" s="364"/>
      <c r="N496" s="364"/>
      <c r="O496" s="407"/>
      <c r="P496" s="407"/>
      <c r="Q496" s="340"/>
      <c r="R496" s="95"/>
      <c r="S496" s="340"/>
      <c r="T496" s="340"/>
      <c r="U496" s="340"/>
      <c r="V496" s="340"/>
      <c r="W496" s="390"/>
      <c r="X496" s="143"/>
      <c r="Y496" s="167">
        <f>Y495/D493</f>
        <v>3.9188887768420597E-2</v>
      </c>
      <c r="Z496" s="125"/>
      <c r="AA496" s="151"/>
      <c r="AB496" s="152"/>
      <c r="AC496" s="125"/>
      <c r="AD496" s="125"/>
      <c r="AE496" s="125"/>
      <c r="AF496" s="125"/>
      <c r="AG496" s="125"/>
      <c r="AH496" s="125"/>
      <c r="AI496" s="125"/>
      <c r="AJ496" s="125"/>
      <c r="AK496" s="125"/>
      <c r="AL496" s="125"/>
      <c r="AM496" s="125"/>
      <c r="AN496" s="125"/>
      <c r="AO496" s="125"/>
      <c r="AP496" s="125"/>
      <c r="AQ496" s="125"/>
      <c r="AR496" s="125"/>
      <c r="AS496" s="125"/>
      <c r="AT496" s="125"/>
      <c r="AU496" s="125"/>
      <c r="AV496" s="125"/>
    </row>
    <row r="497" spans="1:48" ht="12.75" customHeight="1">
      <c r="A497" s="36"/>
      <c r="B497" s="331"/>
      <c r="C497" s="36" t="s">
        <v>1522</v>
      </c>
      <c r="D497" s="337"/>
      <c r="E497" s="407"/>
      <c r="F497" s="300"/>
      <c r="G497" s="407"/>
      <c r="H497" s="407"/>
      <c r="I497" s="407"/>
      <c r="J497" s="407"/>
      <c r="K497" s="407"/>
      <c r="L497" s="407"/>
      <c r="M497" s="407"/>
      <c r="N497" s="407"/>
      <c r="O497" s="407"/>
      <c r="P497" s="407"/>
      <c r="Q497" s="340"/>
      <c r="R497" s="95"/>
      <c r="S497" s="340"/>
      <c r="T497" s="340"/>
      <c r="U497" s="340"/>
      <c r="V497" s="340"/>
      <c r="W497" s="390"/>
      <c r="X497" s="143"/>
      <c r="Y497" s="165"/>
      <c r="Z497" s="125"/>
      <c r="AA497" s="151"/>
      <c r="AB497" s="152"/>
      <c r="AC497" s="125"/>
      <c r="AD497" s="125"/>
      <c r="AE497" s="125"/>
      <c r="AF497" s="125"/>
      <c r="AG497" s="125"/>
      <c r="AH497" s="125"/>
      <c r="AI497" s="125"/>
      <c r="AJ497" s="125"/>
      <c r="AK497" s="125"/>
      <c r="AL497" s="125"/>
      <c r="AM497" s="125"/>
      <c r="AN497" s="125"/>
      <c r="AO497" s="125"/>
      <c r="AP497" s="125"/>
      <c r="AQ497" s="125"/>
      <c r="AR497" s="125"/>
      <c r="AS497" s="125"/>
      <c r="AT497" s="125"/>
      <c r="AU497" s="125"/>
      <c r="AV497" s="125"/>
    </row>
    <row r="498" spans="1:48" ht="12.75" customHeight="1">
      <c r="A498" s="222"/>
      <c r="B498" s="350"/>
      <c r="C498" s="222"/>
      <c r="D498" s="343"/>
      <c r="E498" s="344"/>
      <c r="F498" s="171"/>
      <c r="G498" s="344"/>
      <c r="H498" s="344"/>
      <c r="I498" s="344"/>
      <c r="J498" s="344"/>
      <c r="K498" s="344"/>
      <c r="L498" s="344"/>
      <c r="M498" s="344"/>
      <c r="N498" s="344"/>
      <c r="O498" s="344"/>
      <c r="P498" s="344"/>
      <c r="Q498" s="340"/>
      <c r="R498" s="95"/>
      <c r="S498" s="340"/>
      <c r="T498" s="340"/>
      <c r="U498" s="340"/>
      <c r="V498" s="340"/>
      <c r="W498" s="390"/>
      <c r="X498" s="143"/>
      <c r="Y498" s="165"/>
      <c r="Z498" s="125"/>
      <c r="AA498" s="151"/>
      <c r="AB498" s="152"/>
      <c r="AC498" s="125"/>
      <c r="AD498" s="125"/>
      <c r="AE498" s="125"/>
      <c r="AF498" s="125"/>
      <c r="AG498" s="125"/>
      <c r="AH498" s="125"/>
      <c r="AI498" s="125"/>
      <c r="AJ498" s="125"/>
      <c r="AK498" s="125"/>
      <c r="AL498" s="125"/>
      <c r="AM498" s="125"/>
      <c r="AN498" s="125"/>
      <c r="AO498" s="125"/>
      <c r="AP498" s="125"/>
      <c r="AQ498" s="125"/>
      <c r="AR498" s="125"/>
      <c r="AS498" s="125"/>
      <c r="AT498" s="125"/>
      <c r="AU498" s="125"/>
      <c r="AV498" s="125"/>
    </row>
    <row r="499" spans="1:48" ht="12.75" customHeight="1">
      <c r="A499" s="36" t="s">
        <v>653</v>
      </c>
      <c r="B499" s="331">
        <v>1090</v>
      </c>
      <c r="C499" s="346" t="s">
        <v>1526</v>
      </c>
      <c r="D499" s="361">
        <v>652</v>
      </c>
      <c r="E499" s="334"/>
      <c r="F499" s="125"/>
      <c r="G499" s="168"/>
      <c r="H499" s="168"/>
      <c r="I499" s="168"/>
      <c r="J499" s="168"/>
      <c r="K499" s="168"/>
      <c r="L499" s="168"/>
      <c r="M499" s="168"/>
      <c r="N499" s="168"/>
      <c r="O499" s="169"/>
      <c r="P499" s="169">
        <v>33862.720000000001</v>
      </c>
      <c r="Q499" s="276">
        <v>29666.44</v>
      </c>
      <c r="R499" s="277">
        <v>21037.15</v>
      </c>
      <c r="S499" s="276">
        <v>29733.45</v>
      </c>
      <c r="T499" s="276">
        <v>32731.75</v>
      </c>
      <c r="U499" s="276">
        <v>24573.15</v>
      </c>
      <c r="V499" s="276">
        <v>22551.85</v>
      </c>
      <c r="W499" s="388">
        <v>25557.15</v>
      </c>
      <c r="X499" s="142">
        <f>SUM(L499:W499)</f>
        <v>219713.66</v>
      </c>
      <c r="Y499" s="164">
        <f>AVERAGE(L499:W499)</f>
        <v>27464.2075</v>
      </c>
      <c r="Z499" s="125"/>
      <c r="AA499" s="151"/>
      <c r="AB499" s="152"/>
      <c r="AC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N499" s="125"/>
      <c r="AO499" s="125"/>
      <c r="AP499" s="125"/>
      <c r="AQ499" s="125"/>
      <c r="AR499" s="125"/>
      <c r="AS499" s="125"/>
      <c r="AT499" s="125"/>
      <c r="AU499" s="125"/>
      <c r="AV499" s="125"/>
    </row>
    <row r="500" spans="1:48" ht="12.75" customHeight="1">
      <c r="A500" s="36"/>
      <c r="B500" s="331"/>
      <c r="C500" s="36" t="s">
        <v>1527</v>
      </c>
      <c r="D500" s="2"/>
      <c r="E500" s="334"/>
      <c r="F500" s="125"/>
      <c r="G500" s="168"/>
      <c r="H500" s="168"/>
      <c r="I500" s="168"/>
      <c r="J500" s="168"/>
      <c r="K500" s="168"/>
      <c r="L500" s="168"/>
      <c r="M500" s="168"/>
      <c r="N500" s="168"/>
      <c r="O500" s="169"/>
      <c r="P500" s="411">
        <v>2044.43</v>
      </c>
      <c r="Q500" s="276">
        <v>430.37</v>
      </c>
      <c r="R500" s="233" t="s">
        <v>372</v>
      </c>
      <c r="S500" s="276">
        <v>438.41</v>
      </c>
      <c r="T500" s="276">
        <v>798.21</v>
      </c>
      <c r="U500" s="348" t="s">
        <v>372</v>
      </c>
      <c r="V500" s="348" t="s">
        <v>372</v>
      </c>
      <c r="W500" s="389" t="s">
        <v>372</v>
      </c>
      <c r="X500" s="143"/>
      <c r="Y500" s="165"/>
      <c r="Z500" s="125"/>
      <c r="AA500" s="151"/>
      <c r="AB500" s="152"/>
      <c r="AC500" s="125"/>
      <c r="AD500" s="125"/>
      <c r="AE500" s="125"/>
      <c r="AF500" s="125"/>
      <c r="AG500" s="168"/>
      <c r="AH500" s="125"/>
      <c r="AI500" s="125"/>
      <c r="AJ500" s="125"/>
      <c r="AK500" s="125"/>
      <c r="AL500" s="125"/>
      <c r="AM500" s="125"/>
      <c r="AN500" s="125"/>
      <c r="AO500" s="125"/>
      <c r="AP500" s="125"/>
      <c r="AQ500" s="125"/>
      <c r="AR500" s="125"/>
      <c r="AS500" s="125"/>
      <c r="AT500" s="125"/>
      <c r="AU500" s="125"/>
      <c r="AV500" s="125"/>
    </row>
    <row r="501" spans="1:48" ht="12.75" customHeight="1">
      <c r="A501" s="36"/>
      <c r="B501" s="331"/>
      <c r="C501" s="36" t="s">
        <v>1092</v>
      </c>
      <c r="D501" s="2"/>
      <c r="E501" s="370"/>
      <c r="F501" s="402"/>
      <c r="G501" s="403"/>
      <c r="H501" s="403"/>
      <c r="I501" s="403"/>
      <c r="J501" s="403"/>
      <c r="K501" s="403"/>
      <c r="L501" s="403"/>
      <c r="M501" s="403"/>
      <c r="N501" s="403"/>
      <c r="O501" s="368"/>
      <c r="P501" s="109">
        <f>P499/$D$499</f>
        <v>51.9366871165644</v>
      </c>
      <c r="Q501" s="118">
        <f>'2006'!E588</f>
        <v>45.500674846625799</v>
      </c>
      <c r="R501" s="118">
        <f>'2006'!F588</f>
        <v>32.265567484662597</v>
      </c>
      <c r="S501" s="118">
        <f>'2006'!G588</f>
        <v>45.6034509202454</v>
      </c>
      <c r="T501" s="118">
        <f>'2006'!H588</f>
        <v>50.202070552147198</v>
      </c>
      <c r="U501" s="118">
        <f>'2006'!I588</f>
        <v>37.688880368098197</v>
      </c>
      <c r="V501" s="118">
        <f>'2006'!J588</f>
        <v>34.588726993865002</v>
      </c>
      <c r="W501" s="110">
        <f>'2006'!K588</f>
        <v>39.198082822085901</v>
      </c>
      <c r="X501" s="142">
        <f>SUM(L501:W501)</f>
        <v>336.984141104294</v>
      </c>
      <c r="Y501" s="164">
        <f>AVERAGE(L501:W501)</f>
        <v>42.123017638036799</v>
      </c>
      <c r="Z501" s="125"/>
      <c r="AA501" s="151"/>
      <c r="AB501" s="152"/>
      <c r="AC501" s="125"/>
      <c r="AD501" s="125"/>
      <c r="AE501" s="125"/>
      <c r="AF501" s="125"/>
      <c r="AG501" s="125"/>
      <c r="AH501" s="125"/>
      <c r="AI501" s="125"/>
      <c r="AJ501" s="125"/>
      <c r="AK501" s="125"/>
      <c r="AL501" s="125"/>
      <c r="AM501" s="125"/>
      <c r="AN501" s="125"/>
      <c r="AO501" s="125"/>
      <c r="AP501" s="125"/>
      <c r="AQ501" s="125"/>
      <c r="AR501" s="125"/>
      <c r="AS501" s="125"/>
      <c r="AT501" s="125"/>
      <c r="AU501" s="125"/>
      <c r="AV501" s="125"/>
    </row>
    <row r="502" spans="1:48" ht="12.75" customHeight="1">
      <c r="A502" s="36"/>
      <c r="B502" s="331"/>
      <c r="C502" s="36" t="s">
        <v>1528</v>
      </c>
      <c r="D502" s="337"/>
      <c r="E502" s="364"/>
      <c r="F502" s="126"/>
      <c r="G502" s="364"/>
      <c r="H502" s="364"/>
      <c r="I502" s="364"/>
      <c r="J502" s="364"/>
      <c r="K502" s="364"/>
      <c r="L502" s="364"/>
      <c r="M502" s="364"/>
      <c r="N502" s="364"/>
      <c r="O502" s="364"/>
      <c r="P502" s="412" t="s">
        <v>1529</v>
      </c>
      <c r="Q502" s="349" t="s">
        <v>1727</v>
      </c>
      <c r="R502" s="95"/>
      <c r="S502" s="349" t="s">
        <v>1728</v>
      </c>
      <c r="T502" s="349" t="s">
        <v>1729</v>
      </c>
      <c r="U502" s="340"/>
      <c r="V502" s="340"/>
      <c r="W502" s="390"/>
      <c r="X502" s="143"/>
      <c r="Y502" s="167">
        <f>Y501/D499</f>
        <v>6.4605855273062604E-2</v>
      </c>
      <c r="Z502" s="125"/>
      <c r="AA502" s="151"/>
      <c r="AB502" s="152"/>
      <c r="AC502" s="125"/>
      <c r="AD502" s="125"/>
      <c r="AE502" s="125"/>
      <c r="AF502" s="125"/>
      <c r="AG502" s="125"/>
      <c r="AH502" s="125"/>
      <c r="AI502" s="125"/>
      <c r="AJ502" s="125"/>
      <c r="AK502" s="125"/>
      <c r="AL502" s="125"/>
      <c r="AM502" s="125"/>
      <c r="AN502" s="125"/>
      <c r="AO502" s="125"/>
      <c r="AP502" s="125"/>
      <c r="AQ502" s="125"/>
      <c r="AR502" s="125"/>
      <c r="AS502" s="125"/>
      <c r="AT502" s="125"/>
      <c r="AU502" s="125"/>
      <c r="AV502" s="125"/>
    </row>
    <row r="503" spans="1:48" ht="12.75" customHeight="1">
      <c r="A503" s="36"/>
      <c r="B503" s="331"/>
      <c r="C503" s="36" t="s">
        <v>1530</v>
      </c>
      <c r="D503" s="337"/>
      <c r="E503" s="407"/>
      <c r="F503" s="300"/>
      <c r="G503" s="407"/>
      <c r="H503" s="407"/>
      <c r="I503" s="407"/>
      <c r="J503" s="407"/>
      <c r="K503" s="407"/>
      <c r="L503" s="407"/>
      <c r="M503" s="407"/>
      <c r="N503" s="407"/>
      <c r="O503" s="407"/>
      <c r="P503" s="407" t="s">
        <v>1531</v>
      </c>
      <c r="Q503" s="349" t="s">
        <v>1730</v>
      </c>
      <c r="R503" s="95"/>
      <c r="S503" s="340"/>
      <c r="T503" s="340"/>
      <c r="U503" s="340"/>
      <c r="V503" s="340"/>
      <c r="W503" s="390"/>
      <c r="X503" s="143"/>
      <c r="Y503" s="165"/>
      <c r="Z503" s="125"/>
      <c r="AA503" s="151"/>
      <c r="AB503" s="152"/>
      <c r="AC503" s="125"/>
      <c r="AD503" s="125"/>
      <c r="AE503" s="125"/>
      <c r="AF503" s="125"/>
      <c r="AG503" s="125"/>
      <c r="AH503" s="125"/>
      <c r="AI503" s="125"/>
      <c r="AJ503" s="125"/>
      <c r="AK503" s="125"/>
      <c r="AL503" s="125"/>
      <c r="AM503" s="125"/>
      <c r="AN503" s="125"/>
      <c r="AO503" s="125"/>
      <c r="AP503" s="125"/>
      <c r="AQ503" s="125"/>
      <c r="AR503" s="125"/>
      <c r="AS503" s="125"/>
      <c r="AT503" s="125"/>
      <c r="AU503" s="125"/>
      <c r="AV503" s="125"/>
    </row>
    <row r="504" spans="1:48" ht="12.75" customHeight="1">
      <c r="A504" s="222"/>
      <c r="B504" s="350"/>
      <c r="C504" s="222"/>
      <c r="D504" s="343"/>
      <c r="E504" s="344"/>
      <c r="F504" s="171"/>
      <c r="G504" s="344"/>
      <c r="H504" s="344"/>
      <c r="I504" s="344"/>
      <c r="J504" s="344"/>
      <c r="K504" s="344"/>
      <c r="L504" s="344"/>
      <c r="M504" s="344"/>
      <c r="N504" s="344"/>
      <c r="O504" s="344"/>
      <c r="P504" s="344"/>
      <c r="Q504" s="95"/>
      <c r="R504" s="149"/>
      <c r="S504" s="95"/>
      <c r="T504" s="95"/>
      <c r="U504" s="95"/>
      <c r="V504" s="95"/>
      <c r="W504" s="131"/>
      <c r="X504" s="143"/>
      <c r="Y504" s="165"/>
      <c r="Z504" s="125"/>
      <c r="AA504" s="151"/>
      <c r="AB504" s="152"/>
      <c r="AC504" s="125"/>
      <c r="AD504" s="125"/>
      <c r="AE504" s="125"/>
      <c r="AF504" s="125"/>
      <c r="AG504" s="125"/>
      <c r="AH504" s="125"/>
      <c r="AI504" s="125"/>
      <c r="AJ504" s="125"/>
      <c r="AK504" s="125"/>
      <c r="AL504" s="125"/>
      <c r="AM504" s="125"/>
      <c r="AN504" s="125"/>
      <c r="AO504" s="125"/>
      <c r="AP504" s="125"/>
      <c r="AQ504" s="125"/>
      <c r="AR504" s="125"/>
      <c r="AS504" s="125"/>
      <c r="AT504" s="125"/>
      <c r="AU504" s="125"/>
      <c r="AV504" s="125"/>
    </row>
    <row r="505" spans="1:48" ht="12.75" customHeight="1">
      <c r="A505" s="36" t="s">
        <v>632</v>
      </c>
      <c r="B505" s="331">
        <v>1103</v>
      </c>
      <c r="C505" s="408" t="s">
        <v>1532</v>
      </c>
      <c r="D505" s="333">
        <v>2423</v>
      </c>
      <c r="E505" s="334"/>
      <c r="F505" s="125"/>
      <c r="G505" s="168"/>
      <c r="H505" s="168"/>
      <c r="I505" s="168"/>
      <c r="J505" s="168"/>
      <c r="K505" s="168"/>
      <c r="L505" s="168"/>
      <c r="M505" s="168"/>
      <c r="N505" s="168"/>
      <c r="O505" s="169"/>
      <c r="P505" s="169">
        <v>39534.239999999998</v>
      </c>
      <c r="Q505" s="276">
        <v>47571.29</v>
      </c>
      <c r="R505" s="406">
        <v>42192.15</v>
      </c>
      <c r="S505" s="276">
        <v>52547.93</v>
      </c>
      <c r="T505" s="276"/>
      <c r="U505" s="276"/>
      <c r="V505" s="276"/>
      <c r="W505" s="388"/>
      <c r="X505" s="143"/>
      <c r="Y505" s="165"/>
      <c r="Z505" s="125"/>
      <c r="AA505" s="151"/>
      <c r="AB505" s="152"/>
      <c r="AC505" s="125"/>
      <c r="AD505" s="125"/>
      <c r="AE505" s="125"/>
      <c r="AF505" s="125"/>
      <c r="AG505" s="125"/>
      <c r="AH505" s="125"/>
      <c r="AI505" s="125"/>
      <c r="AJ505" s="125"/>
      <c r="AK505" s="125"/>
      <c r="AL505" s="125"/>
      <c r="AM505" s="125"/>
      <c r="AN505" s="125"/>
      <c r="AO505" s="125"/>
      <c r="AP505" s="125"/>
      <c r="AQ505" s="125"/>
      <c r="AR505" s="125"/>
      <c r="AS505" s="125"/>
      <c r="AT505" s="125"/>
      <c r="AU505" s="125"/>
      <c r="AV505" s="125"/>
    </row>
    <row r="506" spans="1:48" ht="12.75" customHeight="1">
      <c r="A506" s="36"/>
      <c r="B506" s="331"/>
      <c r="C506" s="36" t="s">
        <v>1533</v>
      </c>
      <c r="D506" s="2"/>
      <c r="E506" s="334"/>
      <c r="F506" s="125"/>
      <c r="G506" s="168"/>
      <c r="H506" s="168"/>
      <c r="I506" s="168"/>
      <c r="J506" s="168"/>
      <c r="K506" s="168"/>
      <c r="L506" s="168"/>
      <c r="M506" s="168"/>
      <c r="N506" s="168"/>
      <c r="O506" s="169"/>
      <c r="P506" s="369" t="s">
        <v>372</v>
      </c>
      <c r="Q506" s="348" t="s">
        <v>372</v>
      </c>
      <c r="R506" s="233" t="s">
        <v>372</v>
      </c>
      <c r="S506" s="348" t="s">
        <v>372</v>
      </c>
      <c r="T506" s="276"/>
      <c r="U506" s="276"/>
      <c r="V506" s="276"/>
      <c r="W506" s="388"/>
      <c r="X506" s="143"/>
      <c r="Y506" s="165"/>
      <c r="Z506" s="125"/>
      <c r="AA506" s="151"/>
      <c r="AB506" s="152"/>
      <c r="AC506" s="125"/>
      <c r="AD506" s="125"/>
      <c r="AE506" s="125"/>
      <c r="AF506" s="125"/>
      <c r="AG506" s="125"/>
      <c r="AH506" s="125"/>
      <c r="AI506" s="125"/>
      <c r="AJ506" s="125"/>
      <c r="AK506" s="125"/>
      <c r="AL506" s="125"/>
      <c r="AM506" s="125"/>
      <c r="AN506" s="125"/>
      <c r="AO506" s="125"/>
      <c r="AP506" s="125"/>
      <c r="AQ506" s="125"/>
      <c r="AR506" s="125"/>
      <c r="AS506" s="125"/>
      <c r="AT506" s="125"/>
      <c r="AU506" s="125"/>
      <c r="AV506" s="125"/>
    </row>
    <row r="507" spans="1:48" ht="12.75" customHeight="1">
      <c r="A507" s="36"/>
      <c r="B507" s="331"/>
      <c r="C507" s="36" t="s">
        <v>1479</v>
      </c>
      <c r="D507" s="2"/>
      <c r="E507" s="334"/>
      <c r="F507" s="125"/>
      <c r="G507" s="168"/>
      <c r="H507" s="168"/>
      <c r="I507" s="168"/>
      <c r="J507" s="168"/>
      <c r="K507" s="168"/>
      <c r="L507" s="168"/>
      <c r="M507" s="168"/>
      <c r="N507" s="168"/>
      <c r="O507" s="38"/>
      <c r="P507" s="415">
        <f>P505/$D$505</f>
        <v>16.316236070986399</v>
      </c>
      <c r="Q507" s="118">
        <f>'2006'!E594</f>
        <v>19.633219149814298</v>
      </c>
      <c r="R507" s="118">
        <f>'2006'!F594</f>
        <v>17.413186132893099</v>
      </c>
      <c r="S507" s="118">
        <f>'2006'!G594</f>
        <v>21.687135782088301</v>
      </c>
      <c r="T507" s="118"/>
      <c r="U507" s="118"/>
      <c r="V507" s="118"/>
      <c r="W507" s="110"/>
      <c r="X507" s="143"/>
      <c r="Y507" s="165"/>
      <c r="Z507" s="125"/>
      <c r="AA507" s="151"/>
      <c r="AB507" s="152"/>
      <c r="AC507" s="125"/>
      <c r="AD507" s="125"/>
      <c r="AE507" s="125"/>
      <c r="AF507" s="125"/>
      <c r="AG507" s="125"/>
      <c r="AH507" s="125"/>
      <c r="AI507" s="125"/>
      <c r="AJ507" s="125"/>
      <c r="AK507" s="125"/>
      <c r="AL507" s="125"/>
      <c r="AM507" s="125"/>
      <c r="AN507" s="125"/>
      <c r="AO507" s="125"/>
      <c r="AP507" s="125"/>
      <c r="AQ507" s="125"/>
      <c r="AR507" s="125"/>
      <c r="AS507" s="125"/>
      <c r="AT507" s="125"/>
      <c r="AU507" s="125"/>
      <c r="AV507" s="125"/>
    </row>
    <row r="508" spans="1:48" ht="12.75" customHeight="1">
      <c r="A508" s="36"/>
      <c r="B508" s="331"/>
      <c r="C508" s="36" t="s">
        <v>1534</v>
      </c>
      <c r="D508" s="2"/>
      <c r="E508" s="276"/>
      <c r="F508" s="406"/>
      <c r="G508" s="276"/>
      <c r="H508" s="276"/>
      <c r="I508" s="276"/>
      <c r="J508" s="276"/>
      <c r="K508" s="276"/>
      <c r="L508" s="276"/>
      <c r="M508" s="276"/>
      <c r="N508" s="276"/>
      <c r="O508" s="210"/>
      <c r="P508" s="211"/>
      <c r="Q508" s="276"/>
      <c r="R508" s="406"/>
      <c r="S508" s="276"/>
      <c r="T508" s="276"/>
      <c r="U508" s="276"/>
      <c r="V508" s="276"/>
      <c r="W508" s="388"/>
      <c r="X508" s="143"/>
      <c r="Y508" s="165"/>
      <c r="Z508" s="125"/>
      <c r="AA508" s="151"/>
      <c r="AB508" s="152"/>
      <c r="AC508" s="125"/>
      <c r="AD508" s="125"/>
      <c r="AE508" s="125"/>
      <c r="AF508" s="125"/>
      <c r="AG508" s="125"/>
      <c r="AH508" s="125"/>
      <c r="AI508" s="125"/>
      <c r="AJ508" s="125"/>
      <c r="AK508" s="125"/>
      <c r="AL508" s="125"/>
      <c r="AM508" s="125"/>
      <c r="AN508" s="125"/>
      <c r="AO508" s="125"/>
      <c r="AP508" s="125"/>
      <c r="AQ508" s="125"/>
      <c r="AR508" s="125"/>
      <c r="AS508" s="125"/>
      <c r="AT508" s="125"/>
      <c r="AU508" s="125"/>
      <c r="AV508" s="125"/>
    </row>
    <row r="509" spans="1:48" ht="12.75" customHeight="1">
      <c r="A509" s="36"/>
      <c r="B509" s="331"/>
      <c r="C509" s="36" t="s">
        <v>1535</v>
      </c>
      <c r="D509" s="337"/>
      <c r="E509" s="364"/>
      <c r="F509" s="126"/>
      <c r="G509" s="364"/>
      <c r="H509" s="364"/>
      <c r="I509" s="364"/>
      <c r="J509" s="364"/>
      <c r="K509" s="364"/>
      <c r="L509" s="364"/>
      <c r="M509" s="364"/>
      <c r="N509" s="364"/>
      <c r="O509" s="407"/>
      <c r="P509" s="407"/>
      <c r="Q509" s="340"/>
      <c r="R509" s="95"/>
      <c r="S509" s="340"/>
      <c r="T509" s="340"/>
      <c r="U509" s="340"/>
      <c r="V509" s="340"/>
      <c r="W509" s="390"/>
      <c r="X509" s="143"/>
      <c r="Y509" s="165"/>
      <c r="Z509" s="125"/>
      <c r="AA509" s="151"/>
      <c r="AB509" s="152"/>
      <c r="AC509" s="125"/>
      <c r="AD509" s="125"/>
      <c r="AE509" s="125"/>
      <c r="AF509" s="125"/>
      <c r="AG509" s="125"/>
      <c r="AH509" s="125"/>
      <c r="AI509" s="125"/>
      <c r="AJ509" s="125"/>
      <c r="AK509" s="125"/>
      <c r="AL509" s="125"/>
      <c r="AM509" s="125"/>
      <c r="AN509" s="125"/>
      <c r="AO509" s="125"/>
      <c r="AP509" s="125"/>
      <c r="AQ509" s="125"/>
      <c r="AR509" s="125"/>
      <c r="AS509" s="125"/>
      <c r="AT509" s="125"/>
      <c r="AU509" s="125"/>
      <c r="AV509" s="125"/>
    </row>
    <row r="510" spans="1:48" ht="12.75" customHeight="1">
      <c r="A510" s="36"/>
      <c r="B510" s="331"/>
      <c r="C510" s="36" t="s">
        <v>1536</v>
      </c>
      <c r="D510" s="337"/>
      <c r="E510" s="407"/>
      <c r="F510" s="300"/>
      <c r="G510" s="407"/>
      <c r="H510" s="407"/>
      <c r="I510" s="407"/>
      <c r="J510" s="407"/>
      <c r="K510" s="407"/>
      <c r="L510" s="407"/>
      <c r="M510" s="407"/>
      <c r="N510" s="407"/>
      <c r="O510" s="407"/>
      <c r="P510" s="407"/>
      <c r="Q510" s="340"/>
      <c r="R510" s="95"/>
      <c r="S510" s="340"/>
      <c r="T510" s="340"/>
      <c r="U510" s="340"/>
      <c r="V510" s="340"/>
      <c r="W510" s="390"/>
      <c r="X510" s="143"/>
      <c r="Y510" s="165"/>
      <c r="Z510" s="125"/>
      <c r="AA510" s="151"/>
      <c r="AB510" s="152"/>
      <c r="AC510" s="125"/>
      <c r="AD510" s="125"/>
      <c r="AE510" s="125"/>
      <c r="AF510" s="125"/>
      <c r="AG510" s="125"/>
      <c r="AH510" s="125"/>
      <c r="AI510" s="125"/>
      <c r="AJ510" s="125"/>
      <c r="AK510" s="125"/>
      <c r="AL510" s="125"/>
      <c r="AM510" s="125"/>
      <c r="AN510" s="125"/>
      <c r="AO510" s="125"/>
      <c r="AP510" s="125"/>
      <c r="AQ510" s="125"/>
      <c r="AR510" s="125"/>
      <c r="AS510" s="125"/>
      <c r="AT510" s="125"/>
      <c r="AU510" s="125"/>
      <c r="AV510" s="125"/>
    </row>
    <row r="511" spans="1:48" ht="12.75" customHeight="1">
      <c r="A511" s="222"/>
      <c r="B511" s="350"/>
      <c r="C511" s="222"/>
      <c r="D511" s="343"/>
      <c r="E511" s="344"/>
      <c r="F511" s="171"/>
      <c r="G511" s="344"/>
      <c r="H511" s="344"/>
      <c r="I511" s="344"/>
      <c r="J511" s="344"/>
      <c r="K511" s="344"/>
      <c r="L511" s="344"/>
      <c r="M511" s="344"/>
      <c r="N511" s="344"/>
      <c r="O511" s="344"/>
      <c r="P511" s="344"/>
      <c r="Q511" s="340"/>
      <c r="R511" s="95"/>
      <c r="S511" s="340"/>
      <c r="T511" s="340"/>
      <c r="U511" s="340"/>
      <c r="V511" s="340"/>
      <c r="W511" s="390"/>
      <c r="X511" s="143"/>
      <c r="Y511" s="165"/>
      <c r="Z511" s="125"/>
      <c r="AA511" s="151"/>
      <c r="AB511" s="152"/>
      <c r="AC511" s="125"/>
      <c r="AD511" s="125"/>
      <c r="AE511" s="125"/>
      <c r="AF511" s="125"/>
      <c r="AG511" s="125"/>
      <c r="AH511" s="125"/>
      <c r="AI511" s="125"/>
      <c r="AJ511" s="125"/>
      <c r="AK511" s="125"/>
      <c r="AL511" s="125"/>
      <c r="AM511" s="125"/>
      <c r="AN511" s="125"/>
      <c r="AO511" s="125"/>
      <c r="AP511" s="125"/>
      <c r="AQ511" s="125"/>
      <c r="AR511" s="125"/>
      <c r="AS511" s="125"/>
      <c r="AT511" s="125"/>
      <c r="AU511" s="125"/>
      <c r="AV511" s="125"/>
    </row>
    <row r="512" spans="1:48" ht="12.75" customHeight="1">
      <c r="A512" s="36" t="s">
        <v>1537</v>
      </c>
      <c r="B512" s="331">
        <v>1115</v>
      </c>
      <c r="C512" s="285" t="s">
        <v>1538</v>
      </c>
      <c r="D512" s="333">
        <v>1401</v>
      </c>
      <c r="E512" s="334"/>
      <c r="F512" s="125"/>
      <c r="G512" s="168"/>
      <c r="H512" s="168"/>
      <c r="I512" s="168"/>
      <c r="J512" s="168"/>
      <c r="K512" s="168"/>
      <c r="L512" s="168"/>
      <c r="M512" s="168"/>
      <c r="N512" s="168"/>
      <c r="O512" s="168"/>
      <c r="P512" s="169"/>
      <c r="Q512" s="276">
        <v>24000</v>
      </c>
      <c r="R512" s="277">
        <v>37878.050000000003</v>
      </c>
      <c r="S512" s="276">
        <v>48240.75</v>
      </c>
      <c r="T512" s="276">
        <v>41798.800000000003</v>
      </c>
      <c r="U512" s="276">
        <v>43704.5</v>
      </c>
      <c r="V512" s="276">
        <v>45894.1</v>
      </c>
      <c r="W512" s="388">
        <v>77830.759999999995</v>
      </c>
      <c r="X512" s="142">
        <f>SUM(L512:W512)</f>
        <v>319346.96000000002</v>
      </c>
      <c r="Y512" s="164">
        <f>AVERAGE(L512:W512)</f>
        <v>45620.994285714303</v>
      </c>
      <c r="Z512" s="125"/>
      <c r="AA512" s="151"/>
      <c r="AB512" s="152"/>
      <c r="AC512" s="125"/>
      <c r="AD512" s="125"/>
      <c r="AE512" s="125"/>
      <c r="AF512" s="125"/>
      <c r="AG512" s="125"/>
      <c r="AH512" s="125"/>
      <c r="AI512" s="125"/>
      <c r="AJ512" s="125"/>
      <c r="AK512" s="125"/>
      <c r="AL512" s="125"/>
      <c r="AM512" s="125"/>
      <c r="AN512" s="125"/>
      <c r="AO512" s="125"/>
      <c r="AP512" s="125"/>
      <c r="AQ512" s="125"/>
      <c r="AR512" s="125"/>
      <c r="AS512" s="125"/>
      <c r="AT512" s="125"/>
      <c r="AU512" s="125"/>
      <c r="AV512" s="125"/>
    </row>
    <row r="513" spans="1:48" ht="12.75" customHeight="1">
      <c r="A513" s="36"/>
      <c r="B513" s="331"/>
      <c r="C513" s="36" t="s">
        <v>1539</v>
      </c>
      <c r="D513" s="2"/>
      <c r="E513" s="334"/>
      <c r="F513" s="125"/>
      <c r="G513" s="168"/>
      <c r="H513" s="168"/>
      <c r="I513" s="168"/>
      <c r="J513" s="168"/>
      <c r="K513" s="168"/>
      <c r="L513" s="168"/>
      <c r="M513" s="168"/>
      <c r="N513" s="168"/>
      <c r="O513" s="168"/>
      <c r="P513" s="169"/>
      <c r="Q513" s="348" t="s">
        <v>372</v>
      </c>
      <c r="R513" s="233" t="s">
        <v>372</v>
      </c>
      <c r="S513" s="348" t="s">
        <v>372</v>
      </c>
      <c r="T513" s="348" t="s">
        <v>372</v>
      </c>
      <c r="U513" s="348" t="s">
        <v>372</v>
      </c>
      <c r="V513" s="348" t="s">
        <v>372</v>
      </c>
      <c r="W513" s="389" t="s">
        <v>372</v>
      </c>
      <c r="X513" s="143"/>
      <c r="Y513" s="165"/>
      <c r="Z513" s="125"/>
      <c r="AA513" s="151"/>
      <c r="AB513" s="152"/>
      <c r="AC513" s="125"/>
      <c r="AD513" s="125"/>
      <c r="AE513" s="125"/>
      <c r="AF513" s="125"/>
      <c r="AG513" s="125"/>
      <c r="AH513" s="125"/>
      <c r="AI513" s="125"/>
      <c r="AJ513" s="125"/>
      <c r="AK513" s="125"/>
      <c r="AL513" s="125"/>
      <c r="AM513" s="125"/>
      <c r="AN513" s="125"/>
      <c r="AO513" s="125"/>
      <c r="AP513" s="125"/>
      <c r="AQ513" s="125"/>
      <c r="AR513" s="125"/>
      <c r="AS513" s="125"/>
      <c r="AT513" s="125"/>
      <c r="AU513" s="125"/>
      <c r="AV513" s="125"/>
    </row>
    <row r="514" spans="1:48" ht="12.75" customHeight="1">
      <c r="A514" s="36"/>
      <c r="B514" s="331"/>
      <c r="C514" s="36" t="s">
        <v>1540</v>
      </c>
      <c r="D514" s="2"/>
      <c r="E514" s="370"/>
      <c r="F514" s="402"/>
      <c r="G514" s="403"/>
      <c r="H514" s="403"/>
      <c r="I514" s="403"/>
      <c r="J514" s="403"/>
      <c r="K514" s="403"/>
      <c r="L514" s="403"/>
      <c r="M514" s="403"/>
      <c r="N514" s="403"/>
      <c r="O514" s="403"/>
      <c r="P514" s="38"/>
      <c r="Q514" s="118">
        <f>'2006'!E601</f>
        <v>17.130620985010701</v>
      </c>
      <c r="R514" s="118">
        <f>'2006'!F601</f>
        <v>27.036438258386902</v>
      </c>
      <c r="S514" s="118">
        <f>'2006'!G601</f>
        <v>34.433083511777298</v>
      </c>
      <c r="T514" s="118">
        <f>'2006'!H601</f>
        <v>29.8349750178444</v>
      </c>
      <c r="U514" s="118">
        <f>'2006'!I601</f>
        <v>31.195217701641699</v>
      </c>
      <c r="V514" s="118">
        <f>'2006'!J601</f>
        <v>32.758101356174201</v>
      </c>
      <c r="W514" s="110">
        <f>'2006'!K601</f>
        <v>55.553718772305501</v>
      </c>
      <c r="X514" s="142">
        <f>SUM(L514:W514)</f>
        <v>227.942155603141</v>
      </c>
      <c r="Y514" s="164">
        <f>AVERAGE(L514:W514)</f>
        <v>32.563165086162897</v>
      </c>
      <c r="Z514" s="125"/>
      <c r="AA514" s="151"/>
      <c r="AB514" s="152"/>
      <c r="AC514" s="125"/>
      <c r="AD514" s="125"/>
      <c r="AE514" s="125"/>
      <c r="AF514" s="125"/>
      <c r="AG514" s="125"/>
      <c r="AH514" s="125"/>
      <c r="AI514" s="125"/>
      <c r="AJ514" s="125"/>
      <c r="AK514" s="125"/>
      <c r="AL514" s="125"/>
      <c r="AM514" s="125"/>
      <c r="AN514" s="125"/>
      <c r="AO514" s="125"/>
      <c r="AP514" s="125"/>
      <c r="AQ514" s="125"/>
      <c r="AR514" s="125"/>
      <c r="AS514" s="125"/>
      <c r="AT514" s="125"/>
      <c r="AU514" s="125"/>
      <c r="AV514" s="125"/>
    </row>
    <row r="515" spans="1:48" ht="12.75" customHeight="1">
      <c r="A515" s="36"/>
      <c r="B515" s="331"/>
      <c r="C515" s="36" t="s">
        <v>1541</v>
      </c>
      <c r="D515" s="337"/>
      <c r="E515" s="364"/>
      <c r="F515" s="126"/>
      <c r="G515" s="364"/>
      <c r="H515" s="364"/>
      <c r="I515" s="364"/>
      <c r="J515" s="364"/>
      <c r="K515" s="364"/>
      <c r="L515" s="364"/>
      <c r="M515" s="364"/>
      <c r="N515" s="364"/>
      <c r="O515" s="364"/>
      <c r="P515" s="364"/>
      <c r="Q515" s="340"/>
      <c r="R515" s="95"/>
      <c r="S515" s="340"/>
      <c r="T515" s="340"/>
      <c r="U515" s="340"/>
      <c r="V515" s="340"/>
      <c r="W515" s="390"/>
      <c r="X515" s="143"/>
      <c r="Y515" s="167">
        <f>Y514/D512</f>
        <v>2.3242801631807999E-2</v>
      </c>
      <c r="Z515" s="125"/>
      <c r="AA515" s="151"/>
      <c r="AB515" s="152"/>
      <c r="AC515" s="125"/>
      <c r="AD515" s="125"/>
      <c r="AE515" s="125"/>
      <c r="AF515" s="125"/>
      <c r="AG515" s="125"/>
      <c r="AH515" s="125"/>
      <c r="AI515" s="125"/>
      <c r="AJ515" s="125"/>
      <c r="AK515" s="125"/>
      <c r="AL515" s="125"/>
      <c r="AM515" s="125"/>
      <c r="AN515" s="125"/>
      <c r="AO515" s="125"/>
      <c r="AP515" s="125"/>
      <c r="AQ515" s="125"/>
      <c r="AR515" s="125"/>
      <c r="AS515" s="125"/>
      <c r="AT515" s="125"/>
      <c r="AU515" s="125"/>
      <c r="AV515" s="125"/>
    </row>
    <row r="516" spans="1:48" ht="12.75" customHeight="1">
      <c r="A516" s="36"/>
      <c r="B516" s="331"/>
      <c r="C516" s="417" t="s">
        <v>1542</v>
      </c>
      <c r="D516" s="337"/>
      <c r="E516" s="407"/>
      <c r="F516" s="300"/>
      <c r="G516" s="407"/>
      <c r="H516" s="407"/>
      <c r="I516" s="407"/>
      <c r="J516" s="407"/>
      <c r="K516" s="407"/>
      <c r="L516" s="407"/>
      <c r="M516" s="407"/>
      <c r="N516" s="407"/>
      <c r="O516" s="407"/>
      <c r="P516" s="407"/>
      <c r="Q516" s="95"/>
      <c r="R516" s="149"/>
      <c r="S516" s="95"/>
      <c r="T516" s="95"/>
      <c r="U516" s="95"/>
      <c r="V516" s="95"/>
      <c r="W516" s="131"/>
      <c r="X516" s="143"/>
      <c r="Y516" s="165"/>
      <c r="Z516" s="125"/>
      <c r="AA516" s="151"/>
      <c r="AB516" s="152"/>
      <c r="AC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N516" s="125"/>
      <c r="AO516" s="125"/>
      <c r="AP516" s="125"/>
      <c r="AQ516" s="125"/>
      <c r="AR516" s="125"/>
      <c r="AS516" s="125"/>
      <c r="AT516" s="125"/>
      <c r="AU516" s="125"/>
      <c r="AV516" s="125"/>
    </row>
    <row r="517" spans="1:48" ht="12.75" customHeight="1">
      <c r="A517" s="36"/>
      <c r="B517" s="331"/>
      <c r="C517" s="36" t="s">
        <v>1543</v>
      </c>
      <c r="D517" s="337"/>
      <c r="E517" s="407"/>
      <c r="F517" s="300"/>
      <c r="G517" s="407"/>
      <c r="H517" s="407"/>
      <c r="I517" s="407"/>
      <c r="J517" s="407"/>
      <c r="K517" s="407"/>
      <c r="L517" s="407"/>
      <c r="M517" s="407"/>
      <c r="N517" s="407"/>
      <c r="O517" s="407"/>
      <c r="P517" s="407"/>
      <c r="Q517" s="95"/>
      <c r="R517" s="149"/>
      <c r="S517" s="95"/>
      <c r="T517" s="95"/>
      <c r="U517" s="95"/>
      <c r="V517" s="95"/>
      <c r="W517" s="131"/>
      <c r="X517" s="143"/>
      <c r="Y517" s="165"/>
      <c r="Z517" s="125"/>
      <c r="AA517" s="151"/>
      <c r="AB517" s="152"/>
      <c r="AC517" s="125"/>
      <c r="AD517" s="125"/>
      <c r="AE517" s="125"/>
      <c r="AF517" s="125"/>
      <c r="AG517" s="125"/>
      <c r="AH517" s="125"/>
      <c r="AI517" s="125"/>
      <c r="AJ517" s="125"/>
      <c r="AK517" s="125"/>
      <c r="AL517" s="125"/>
      <c r="AM517" s="125"/>
      <c r="AN517" s="125"/>
      <c r="AO517" s="125"/>
      <c r="AP517" s="125"/>
      <c r="AQ517" s="125"/>
      <c r="AR517" s="125"/>
      <c r="AS517" s="125"/>
      <c r="AT517" s="125"/>
      <c r="AU517" s="125"/>
      <c r="AV517" s="125"/>
    </row>
    <row r="518" spans="1:48" ht="12.75" customHeight="1">
      <c r="A518" s="36"/>
      <c r="B518" s="331"/>
      <c r="C518" s="36" t="s">
        <v>1544</v>
      </c>
      <c r="D518" s="337"/>
      <c r="E518" s="407"/>
      <c r="F518" s="300"/>
      <c r="G518" s="407"/>
      <c r="H518" s="407"/>
      <c r="I518" s="407"/>
      <c r="J518" s="407"/>
      <c r="K518" s="407"/>
      <c r="L518" s="407"/>
      <c r="M518" s="407"/>
      <c r="N518" s="407"/>
      <c r="O518" s="407"/>
      <c r="P518" s="407"/>
      <c r="Q518" s="95"/>
      <c r="R518" s="149"/>
      <c r="S518" s="95"/>
      <c r="T518" s="95"/>
      <c r="U518" s="95"/>
      <c r="V518" s="95"/>
      <c r="W518" s="131"/>
      <c r="X518" s="143"/>
      <c r="Y518" s="165"/>
      <c r="Z518" s="125"/>
      <c r="AA518" s="151"/>
      <c r="AB518" s="152"/>
      <c r="AC518" s="125"/>
      <c r="AD518" s="125"/>
      <c r="AE518" s="125"/>
      <c r="AF518" s="125"/>
      <c r="AG518" s="125"/>
      <c r="AH518" s="125"/>
      <c r="AI518" s="125"/>
      <c r="AJ518" s="125"/>
      <c r="AK518" s="125"/>
      <c r="AL518" s="125"/>
      <c r="AM518" s="125"/>
      <c r="AN518" s="125"/>
      <c r="AO518" s="125"/>
      <c r="AP518" s="125"/>
      <c r="AQ518" s="125"/>
      <c r="AR518" s="125"/>
      <c r="AS518" s="125"/>
      <c r="AT518" s="125"/>
      <c r="AU518" s="125"/>
      <c r="AV518" s="125"/>
    </row>
    <row r="519" spans="1:48" ht="12.75" customHeight="1">
      <c r="A519" s="36"/>
      <c r="B519" s="331"/>
      <c r="C519" s="36" t="s">
        <v>1545</v>
      </c>
      <c r="D519" s="337"/>
      <c r="E519" s="407"/>
      <c r="F519" s="300"/>
      <c r="G519" s="407"/>
      <c r="H519" s="407"/>
      <c r="I519" s="407"/>
      <c r="J519" s="407"/>
      <c r="K519" s="407"/>
      <c r="L519" s="407"/>
      <c r="M519" s="407"/>
      <c r="N519" s="407"/>
      <c r="O519" s="407"/>
      <c r="P519" s="407"/>
      <c r="Q519" s="95"/>
      <c r="R519" s="149"/>
      <c r="S519" s="95"/>
      <c r="T519" s="95"/>
      <c r="U519" s="95"/>
      <c r="V519" s="95"/>
      <c r="W519" s="131"/>
      <c r="X519" s="143"/>
      <c r="Y519" s="165"/>
      <c r="Z519" s="125"/>
      <c r="AA519" s="151"/>
      <c r="AB519" s="152"/>
      <c r="AC519" s="125"/>
      <c r="AD519" s="125"/>
      <c r="AE519" s="125"/>
      <c r="AF519" s="125"/>
      <c r="AG519" s="125"/>
      <c r="AH519" s="125"/>
      <c r="AI519" s="125"/>
      <c r="AJ519" s="125"/>
      <c r="AK519" s="125"/>
      <c r="AL519" s="125"/>
      <c r="AM519" s="125"/>
      <c r="AN519" s="125"/>
      <c r="AO519" s="125"/>
      <c r="AP519" s="125"/>
      <c r="AQ519" s="125"/>
      <c r="AR519" s="125"/>
      <c r="AS519" s="125"/>
      <c r="AT519" s="125"/>
      <c r="AU519" s="125"/>
      <c r="AV519" s="125"/>
    </row>
    <row r="520" spans="1:48" ht="12.75" customHeight="1">
      <c r="A520" s="36"/>
      <c r="B520" s="331"/>
      <c r="C520" s="36" t="s">
        <v>1546</v>
      </c>
      <c r="D520" s="337"/>
      <c r="E520" s="407"/>
      <c r="F520" s="300"/>
      <c r="G520" s="407"/>
      <c r="H520" s="407"/>
      <c r="I520" s="407"/>
      <c r="J520" s="407"/>
      <c r="K520" s="407"/>
      <c r="L520" s="407"/>
      <c r="M520" s="407"/>
      <c r="N520" s="407"/>
      <c r="O520" s="407"/>
      <c r="P520" s="407"/>
      <c r="Q520" s="95"/>
      <c r="R520" s="149"/>
      <c r="S520" s="95"/>
      <c r="T520" s="95"/>
      <c r="U520" s="95"/>
      <c r="V520" s="95"/>
      <c r="W520" s="131"/>
      <c r="X520" s="143"/>
      <c r="Y520" s="165"/>
      <c r="Z520" s="125"/>
      <c r="AA520" s="151"/>
      <c r="AB520" s="152"/>
      <c r="AC520" s="125"/>
      <c r="AD520" s="125"/>
      <c r="AE520" s="125"/>
      <c r="AF520" s="125"/>
      <c r="AG520" s="125"/>
      <c r="AH520" s="125"/>
      <c r="AI520" s="125"/>
      <c r="AJ520" s="125"/>
      <c r="AK520" s="125"/>
      <c r="AL520" s="125"/>
      <c r="AM520" s="125"/>
      <c r="AN520" s="125"/>
      <c r="AO520" s="125"/>
      <c r="AP520" s="125"/>
      <c r="AQ520" s="125"/>
      <c r="AR520" s="125"/>
      <c r="AS520" s="125"/>
      <c r="AT520" s="125"/>
      <c r="AU520" s="125"/>
      <c r="AV520" s="125"/>
    </row>
    <row r="521" spans="1:48" ht="12.75" customHeight="1">
      <c r="A521" s="36"/>
      <c r="B521" s="331"/>
      <c r="C521" s="36" t="s">
        <v>1547</v>
      </c>
      <c r="D521" s="337"/>
      <c r="E521" s="407"/>
      <c r="F521" s="300"/>
      <c r="G521" s="407"/>
      <c r="H521" s="407"/>
      <c r="I521" s="407"/>
      <c r="J521" s="407"/>
      <c r="K521" s="407"/>
      <c r="L521" s="407"/>
      <c r="M521" s="407"/>
      <c r="N521" s="407"/>
      <c r="O521" s="407"/>
      <c r="P521" s="407"/>
      <c r="Q521" s="95"/>
      <c r="R521" s="149"/>
      <c r="S521" s="95"/>
      <c r="T521" s="95"/>
      <c r="U521" s="95"/>
      <c r="V521" s="95"/>
      <c r="W521" s="131"/>
      <c r="X521" s="143"/>
      <c r="Y521" s="165"/>
      <c r="Z521" s="125"/>
      <c r="AA521" s="151"/>
      <c r="AB521" s="152"/>
      <c r="AC521" s="125"/>
      <c r="AD521" s="125"/>
      <c r="AE521" s="125"/>
      <c r="AF521" s="125"/>
      <c r="AG521" s="125"/>
      <c r="AH521" s="125"/>
      <c r="AI521" s="125"/>
      <c r="AJ521" s="125"/>
      <c r="AK521" s="125"/>
      <c r="AL521" s="125"/>
      <c r="AM521" s="125"/>
      <c r="AN521" s="125"/>
      <c r="AO521" s="125"/>
      <c r="AP521" s="125"/>
      <c r="AQ521" s="125"/>
      <c r="AR521" s="125"/>
      <c r="AS521" s="125"/>
      <c r="AT521" s="125"/>
      <c r="AU521" s="125"/>
      <c r="AV521" s="125"/>
    </row>
    <row r="522" spans="1:48" ht="12.75" customHeight="1">
      <c r="A522" s="222"/>
      <c r="B522" s="350"/>
      <c r="C522" s="222"/>
      <c r="D522" s="343"/>
      <c r="E522" s="344"/>
      <c r="F522" s="171"/>
      <c r="G522" s="344"/>
      <c r="H522" s="344"/>
      <c r="I522" s="344"/>
      <c r="J522" s="344"/>
      <c r="K522" s="344"/>
      <c r="L522" s="344"/>
      <c r="M522" s="344"/>
      <c r="N522" s="344"/>
      <c r="O522" s="344"/>
      <c r="P522" s="344"/>
      <c r="Q522" s="95"/>
      <c r="R522" s="149"/>
      <c r="S522" s="95"/>
      <c r="T522" s="95"/>
      <c r="U522" s="95"/>
      <c r="V522" s="95"/>
      <c r="W522" s="131"/>
      <c r="X522" s="143"/>
      <c r="Y522" s="165"/>
      <c r="Z522" s="125"/>
      <c r="AA522" s="151"/>
      <c r="AB522" s="152"/>
      <c r="AC522" s="125"/>
      <c r="AD522" s="125"/>
      <c r="AE522" s="125"/>
      <c r="AF522" s="125"/>
      <c r="AG522" s="125"/>
      <c r="AH522" s="125"/>
      <c r="AI522" s="125"/>
      <c r="AJ522" s="125"/>
      <c r="AK522" s="125"/>
      <c r="AL522" s="125"/>
      <c r="AM522" s="125"/>
      <c r="AN522" s="125"/>
      <c r="AO522" s="125"/>
      <c r="AP522" s="125"/>
      <c r="AQ522" s="125"/>
      <c r="AR522" s="125"/>
      <c r="AS522" s="125"/>
      <c r="AT522" s="125"/>
      <c r="AU522" s="125"/>
      <c r="AV522" s="125"/>
    </row>
    <row r="523" spans="1:48" ht="12.75" customHeight="1">
      <c r="A523" s="36" t="s">
        <v>1548</v>
      </c>
      <c r="B523" s="331">
        <v>1123</v>
      </c>
      <c r="C523" s="285" t="s">
        <v>1549</v>
      </c>
      <c r="D523" s="353">
        <v>4492</v>
      </c>
      <c r="E523" s="399"/>
      <c r="F523" s="400"/>
      <c r="G523" s="418"/>
      <c r="H523" s="418"/>
      <c r="I523" s="418"/>
      <c r="J523" s="418"/>
      <c r="K523" s="418"/>
      <c r="L523" s="418"/>
      <c r="M523" s="418"/>
      <c r="N523" s="418"/>
      <c r="O523" s="418"/>
      <c r="P523" s="169"/>
      <c r="Q523" s="416"/>
      <c r="R523" s="277">
        <v>41270</v>
      </c>
      <c r="S523" s="276">
        <v>266475.90000000002</v>
      </c>
      <c r="T523" s="276">
        <v>302720.67</v>
      </c>
      <c r="U523" s="276">
        <v>152254.76</v>
      </c>
      <c r="V523" s="276">
        <v>281823.59000000003</v>
      </c>
      <c r="W523" s="388">
        <v>499310.25</v>
      </c>
      <c r="X523" s="142">
        <f>SUM(L523:W523)</f>
        <v>1543855.17</v>
      </c>
      <c r="Y523" s="164">
        <f>AVERAGE(L523:W523)</f>
        <v>257309.19500000001</v>
      </c>
      <c r="Z523" s="125"/>
      <c r="AA523" s="151"/>
      <c r="AB523" s="152"/>
      <c r="AC523" s="125"/>
      <c r="AD523" s="125"/>
      <c r="AE523" s="125"/>
      <c r="AF523" s="125"/>
      <c r="AG523" s="125"/>
      <c r="AH523" s="125"/>
      <c r="AI523" s="125"/>
      <c r="AJ523" s="125"/>
      <c r="AK523" s="125"/>
      <c r="AL523" s="125"/>
      <c r="AM523" s="125"/>
      <c r="AN523" s="125"/>
      <c r="AO523" s="125"/>
      <c r="AP523" s="125"/>
      <c r="AQ523" s="125"/>
      <c r="AR523" s="125"/>
      <c r="AS523" s="125"/>
      <c r="AT523" s="125"/>
      <c r="AU523" s="125"/>
      <c r="AV523" s="125"/>
    </row>
    <row r="524" spans="1:48" ht="12.75" customHeight="1">
      <c r="A524" s="36" t="s">
        <v>1550</v>
      </c>
      <c r="B524" s="331"/>
      <c r="C524" s="36" t="s">
        <v>1551</v>
      </c>
      <c r="D524" s="2"/>
      <c r="E524" s="334"/>
      <c r="F524" s="125"/>
      <c r="G524" s="168"/>
      <c r="H524" s="168"/>
      <c r="I524" s="168"/>
      <c r="J524" s="168"/>
      <c r="K524" s="168"/>
      <c r="L524" s="168"/>
      <c r="M524" s="168"/>
      <c r="N524" s="168"/>
      <c r="O524" s="168"/>
      <c r="P524" s="169"/>
      <c r="Q524" s="416"/>
      <c r="R524" s="233" t="s">
        <v>372</v>
      </c>
      <c r="S524" s="348" t="s">
        <v>372</v>
      </c>
      <c r="T524" s="348" t="s">
        <v>372</v>
      </c>
      <c r="U524" s="348" t="s">
        <v>372</v>
      </c>
      <c r="V524" s="348" t="s">
        <v>372</v>
      </c>
      <c r="W524" s="389" t="s">
        <v>372</v>
      </c>
      <c r="X524" s="143"/>
      <c r="Y524" s="165"/>
      <c r="Z524" s="125"/>
      <c r="AA524" s="151"/>
      <c r="AB524" s="152"/>
      <c r="AC524" s="125"/>
      <c r="AD524" s="125"/>
      <c r="AE524" s="125"/>
      <c r="AF524" s="125"/>
      <c r="AG524" s="125"/>
      <c r="AH524" s="125"/>
      <c r="AI524" s="125"/>
      <c r="AJ524" s="125"/>
      <c r="AK524" s="125"/>
      <c r="AL524" s="125"/>
      <c r="AM524" s="125"/>
      <c r="AN524" s="125"/>
      <c r="AO524" s="125"/>
      <c r="AP524" s="125"/>
      <c r="AQ524" s="125"/>
      <c r="AR524" s="125"/>
      <c r="AS524" s="125"/>
      <c r="AT524" s="125"/>
      <c r="AU524" s="125"/>
      <c r="AV524" s="125"/>
    </row>
    <row r="525" spans="1:48" ht="12.75" customHeight="1">
      <c r="A525" s="36"/>
      <c r="B525" s="331"/>
      <c r="C525" s="36" t="s">
        <v>1552</v>
      </c>
      <c r="D525" s="2"/>
      <c r="E525" s="370"/>
      <c r="F525" s="402"/>
      <c r="G525" s="403"/>
      <c r="H525" s="403"/>
      <c r="I525" s="403"/>
      <c r="J525" s="403"/>
      <c r="K525" s="403"/>
      <c r="L525" s="403"/>
      <c r="M525" s="403"/>
      <c r="N525" s="403"/>
      <c r="O525" s="403"/>
      <c r="P525" s="38"/>
      <c r="Q525" s="51"/>
      <c r="R525" s="118">
        <f>'2006'!F612</f>
        <v>9.1874443455031205</v>
      </c>
      <c r="S525" s="118">
        <f>'2006'!G612</f>
        <v>59.322328584149602</v>
      </c>
      <c r="T525" s="118">
        <f>'2006'!H612</f>
        <v>67.391066340160293</v>
      </c>
      <c r="U525" s="118">
        <f>'2006'!I612</f>
        <v>33.894648263579697</v>
      </c>
      <c r="V525" s="118">
        <f>'2006'!J612</f>
        <v>62.739000445236002</v>
      </c>
      <c r="W525" s="110">
        <f>'2006'!K612</f>
        <v>111.15544300979499</v>
      </c>
      <c r="X525" s="142">
        <f>SUM(L525:W525)</f>
        <v>343.68993098842401</v>
      </c>
      <c r="Y525" s="164">
        <f>AVERAGE(L525:W525)</f>
        <v>57.281655164737302</v>
      </c>
      <c r="Z525" s="125"/>
      <c r="AA525" s="151"/>
      <c r="AB525" s="152"/>
      <c r="AC525" s="125"/>
      <c r="AD525" s="125"/>
      <c r="AE525" s="125"/>
      <c r="AF525" s="125"/>
      <c r="AG525" s="125"/>
      <c r="AH525" s="125"/>
      <c r="AI525" s="125"/>
      <c r="AJ525" s="125"/>
      <c r="AK525" s="125"/>
      <c r="AL525" s="125"/>
      <c r="AM525" s="125"/>
      <c r="AN525" s="125"/>
      <c r="AO525" s="125"/>
      <c r="AP525" s="125"/>
      <c r="AQ525" s="125"/>
      <c r="AR525" s="125"/>
      <c r="AS525" s="125"/>
      <c r="AT525" s="125"/>
      <c r="AU525" s="125"/>
      <c r="AV525" s="125"/>
    </row>
    <row r="526" spans="1:48" ht="12.75" customHeight="1">
      <c r="A526" s="36"/>
      <c r="B526" s="331"/>
      <c r="C526" s="36" t="s">
        <v>1553</v>
      </c>
      <c r="D526" s="337"/>
      <c r="E526" s="364"/>
      <c r="F526" s="126"/>
      <c r="G526" s="364"/>
      <c r="H526" s="364"/>
      <c r="I526" s="364"/>
      <c r="J526" s="364"/>
      <c r="K526" s="364"/>
      <c r="L526" s="364"/>
      <c r="M526" s="364"/>
      <c r="N526" s="364"/>
      <c r="O526" s="364"/>
      <c r="P526" s="364"/>
      <c r="Q526" s="95"/>
      <c r="R526" s="149"/>
      <c r="S526" s="95"/>
      <c r="T526" s="95"/>
      <c r="U526" s="95"/>
      <c r="V526" s="95"/>
      <c r="W526" s="131"/>
      <c r="X526" s="143"/>
      <c r="Y526" s="167">
        <f>Y525/D523</f>
        <v>1.2751926795355599E-2</v>
      </c>
      <c r="Z526" s="125"/>
      <c r="AA526" s="151"/>
      <c r="AB526" s="152"/>
      <c r="AC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N526" s="125"/>
      <c r="AO526" s="125"/>
      <c r="AP526" s="125"/>
      <c r="AQ526" s="125"/>
      <c r="AR526" s="125"/>
      <c r="AS526" s="125"/>
      <c r="AT526" s="125"/>
      <c r="AU526" s="125"/>
      <c r="AV526" s="125"/>
    </row>
    <row r="527" spans="1:48" ht="12.75" customHeight="1">
      <c r="A527" s="36"/>
      <c r="B527" s="331"/>
      <c r="C527" s="36" t="s">
        <v>1554</v>
      </c>
      <c r="D527" s="337"/>
      <c r="E527" s="407"/>
      <c r="F527" s="300"/>
      <c r="G527" s="407"/>
      <c r="H527" s="407"/>
      <c r="I527" s="407"/>
      <c r="J527" s="407"/>
      <c r="K527" s="407"/>
      <c r="L527" s="407"/>
      <c r="M527" s="407"/>
      <c r="N527" s="407"/>
      <c r="O527" s="407"/>
      <c r="P527" s="407"/>
      <c r="Q527" s="95"/>
      <c r="R527" s="149"/>
      <c r="S527" s="95"/>
      <c r="T527" s="95"/>
      <c r="U527" s="95"/>
      <c r="V527" s="95"/>
      <c r="W527" s="131"/>
      <c r="X527" s="143"/>
      <c r="Y527" s="165"/>
      <c r="Z527" s="125"/>
      <c r="AA527" s="151"/>
      <c r="AB527" s="152"/>
      <c r="AC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N527" s="125"/>
      <c r="AO527" s="125"/>
      <c r="AP527" s="125"/>
      <c r="AQ527" s="125"/>
      <c r="AR527" s="125"/>
      <c r="AS527" s="125"/>
      <c r="AT527" s="125"/>
      <c r="AU527" s="125"/>
      <c r="AV527" s="125"/>
    </row>
    <row r="528" spans="1:48" ht="12.75" customHeight="1">
      <c r="A528" s="36"/>
      <c r="B528" s="331"/>
      <c r="C528" s="36" t="s">
        <v>1555</v>
      </c>
      <c r="D528" s="337"/>
      <c r="E528" s="407"/>
      <c r="F528" s="300"/>
      <c r="G528" s="407"/>
      <c r="H528" s="407"/>
      <c r="I528" s="407"/>
      <c r="J528" s="407"/>
      <c r="K528" s="407"/>
      <c r="L528" s="407"/>
      <c r="M528" s="407"/>
      <c r="N528" s="407"/>
      <c r="O528" s="407"/>
      <c r="P528" s="407"/>
      <c r="Q528" s="95"/>
      <c r="R528" s="149"/>
      <c r="S528" s="95"/>
      <c r="T528" s="95"/>
      <c r="U528" s="95"/>
      <c r="V528" s="95"/>
      <c r="W528" s="131"/>
      <c r="X528" s="143"/>
      <c r="Y528" s="165"/>
      <c r="Z528" s="125"/>
      <c r="AA528" s="151"/>
      <c r="AB528" s="152"/>
      <c r="AC528" s="125"/>
      <c r="AD528" s="125"/>
      <c r="AE528" s="125"/>
      <c r="AF528" s="125"/>
      <c r="AG528" s="125"/>
      <c r="AH528" s="125"/>
      <c r="AI528" s="125"/>
      <c r="AJ528" s="125"/>
      <c r="AK528" s="125"/>
      <c r="AL528" s="125"/>
      <c r="AM528" s="125"/>
      <c r="AN528" s="125"/>
      <c r="AO528" s="125"/>
      <c r="AP528" s="125"/>
      <c r="AQ528" s="125"/>
      <c r="AR528" s="125"/>
      <c r="AS528" s="125"/>
      <c r="AT528" s="125"/>
      <c r="AU528" s="125"/>
      <c r="AV528" s="125"/>
    </row>
    <row r="529" spans="1:48" ht="12.75" customHeight="1">
      <c r="A529" s="36"/>
      <c r="B529" s="331"/>
      <c r="C529" s="36" t="s">
        <v>1556</v>
      </c>
      <c r="D529" s="337"/>
      <c r="E529" s="407"/>
      <c r="F529" s="300"/>
      <c r="G529" s="407"/>
      <c r="H529" s="407"/>
      <c r="I529" s="407"/>
      <c r="J529" s="407"/>
      <c r="K529" s="407"/>
      <c r="L529" s="407"/>
      <c r="M529" s="407"/>
      <c r="N529" s="407"/>
      <c r="O529" s="407"/>
      <c r="P529" s="407"/>
      <c r="Q529" s="95"/>
      <c r="R529" s="149"/>
      <c r="S529" s="95"/>
      <c r="T529" s="95"/>
      <c r="U529" s="95"/>
      <c r="V529" s="95"/>
      <c r="W529" s="131"/>
      <c r="X529" s="143"/>
      <c r="Y529" s="165"/>
      <c r="Z529" s="125"/>
      <c r="AA529" s="151"/>
      <c r="AB529" s="152"/>
      <c r="AC529" s="125"/>
      <c r="AD529" s="125"/>
      <c r="AE529" s="125"/>
      <c r="AF529" s="125"/>
      <c r="AG529" s="125"/>
      <c r="AH529" s="125"/>
      <c r="AI529" s="125"/>
      <c r="AJ529" s="125"/>
      <c r="AK529" s="125"/>
      <c r="AL529" s="125"/>
      <c r="AM529" s="125"/>
      <c r="AN529" s="125"/>
      <c r="AO529" s="125"/>
      <c r="AP529" s="125"/>
      <c r="AQ529" s="125"/>
      <c r="AR529" s="125"/>
      <c r="AS529" s="125"/>
      <c r="AT529" s="125"/>
      <c r="AU529" s="125"/>
      <c r="AV529" s="125"/>
    </row>
    <row r="530" spans="1:48" ht="12.75" customHeight="1">
      <c r="A530" s="36"/>
      <c r="B530" s="331"/>
      <c r="C530" s="36" t="s">
        <v>1557</v>
      </c>
      <c r="D530" s="337"/>
      <c r="E530" s="407"/>
      <c r="F530" s="300"/>
      <c r="G530" s="407"/>
      <c r="H530" s="407"/>
      <c r="I530" s="407"/>
      <c r="J530" s="407"/>
      <c r="K530" s="407"/>
      <c r="L530" s="407"/>
      <c r="M530" s="407"/>
      <c r="N530" s="407"/>
      <c r="O530" s="407"/>
      <c r="P530" s="407"/>
      <c r="Q530" s="95"/>
      <c r="R530" s="149"/>
      <c r="S530" s="95"/>
      <c r="T530" s="95"/>
      <c r="U530" s="95"/>
      <c r="V530" s="95"/>
      <c r="W530" s="131"/>
      <c r="X530" s="143"/>
      <c r="Y530" s="165"/>
      <c r="Z530" s="125"/>
      <c r="AA530" s="151"/>
      <c r="AB530" s="152"/>
      <c r="AC530" s="125"/>
      <c r="AD530" s="125"/>
      <c r="AE530" s="125"/>
      <c r="AF530" s="125"/>
      <c r="AG530" s="125"/>
      <c r="AH530" s="125"/>
      <c r="AI530" s="125"/>
      <c r="AJ530" s="125"/>
      <c r="AK530" s="125"/>
      <c r="AL530" s="125"/>
      <c r="AM530" s="125"/>
      <c r="AN530" s="125"/>
      <c r="AO530" s="125"/>
      <c r="AP530" s="125"/>
      <c r="AQ530" s="125"/>
      <c r="AR530" s="125"/>
      <c r="AS530" s="125"/>
      <c r="AT530" s="125"/>
      <c r="AU530" s="125"/>
      <c r="AV530" s="125"/>
    </row>
    <row r="531" spans="1:48" ht="12.75" customHeight="1">
      <c r="A531" s="222"/>
      <c r="B531" s="350"/>
      <c r="C531" s="222"/>
      <c r="D531" s="343"/>
      <c r="E531" s="344"/>
      <c r="F531" s="171"/>
      <c r="G531" s="344"/>
      <c r="H531" s="344"/>
      <c r="I531" s="344"/>
      <c r="J531" s="344"/>
      <c r="K531" s="344"/>
      <c r="L531" s="344"/>
      <c r="M531" s="344"/>
      <c r="N531" s="344"/>
      <c r="O531" s="344"/>
      <c r="P531" s="344"/>
      <c r="Q531" s="95"/>
      <c r="R531" s="149"/>
      <c r="S531" s="95"/>
      <c r="T531" s="95"/>
      <c r="U531" s="95"/>
      <c r="V531" s="95"/>
      <c r="W531" s="131"/>
      <c r="X531" s="143"/>
      <c r="Y531" s="165"/>
      <c r="Z531" s="125"/>
      <c r="AA531" s="151"/>
      <c r="AB531" s="152"/>
      <c r="AC531" s="125"/>
      <c r="AD531" s="125"/>
      <c r="AE531" s="125"/>
      <c r="AF531" s="125"/>
      <c r="AG531" s="125"/>
      <c r="AH531" s="125"/>
      <c r="AI531" s="125"/>
      <c r="AJ531" s="125"/>
      <c r="AK531" s="125"/>
      <c r="AL531" s="125"/>
      <c r="AM531" s="125"/>
      <c r="AN531" s="125"/>
      <c r="AO531" s="125"/>
      <c r="AP531" s="125"/>
      <c r="AQ531" s="125"/>
      <c r="AR531" s="125"/>
      <c r="AS531" s="125"/>
      <c r="AT531" s="125"/>
      <c r="AU531" s="125"/>
      <c r="AV531" s="125"/>
    </row>
    <row r="532" spans="1:48" ht="12.75" customHeight="1">
      <c r="A532" s="36" t="s">
        <v>642</v>
      </c>
      <c r="B532" s="331">
        <v>1128</v>
      </c>
      <c r="C532" s="408" t="s">
        <v>1558</v>
      </c>
      <c r="D532" s="358">
        <v>681</v>
      </c>
      <c r="E532" s="399"/>
      <c r="F532" s="400"/>
      <c r="G532" s="418"/>
      <c r="H532" s="418"/>
      <c r="I532" s="418"/>
      <c r="J532" s="418"/>
      <c r="K532" s="418"/>
      <c r="L532" s="418"/>
      <c r="M532" s="418"/>
      <c r="N532" s="422"/>
      <c r="O532" s="169">
        <v>17361</v>
      </c>
      <c r="P532" s="364">
        <v>35299.699999999997</v>
      </c>
      <c r="Q532" s="276">
        <v>22612</v>
      </c>
      <c r="R532" s="277">
        <v>29503.29</v>
      </c>
      <c r="S532" s="276">
        <v>30004.16</v>
      </c>
      <c r="T532" s="276">
        <v>34824.400000000001</v>
      </c>
      <c r="U532" s="276">
        <v>36237.19</v>
      </c>
      <c r="V532" s="276">
        <v>28231.599999999999</v>
      </c>
      <c r="W532" s="388"/>
      <c r="X532" s="142">
        <f>SUM(L532:W532)</f>
        <v>234073.34</v>
      </c>
      <c r="Y532" s="164">
        <f>AVERAGE(L532:W532)</f>
        <v>29259.1675</v>
      </c>
      <c r="Z532" s="125"/>
      <c r="AA532" s="151"/>
      <c r="AB532" s="152"/>
      <c r="AC532" s="125"/>
      <c r="AD532" s="125"/>
      <c r="AE532" s="125"/>
      <c r="AF532" s="125"/>
      <c r="AG532" s="125"/>
      <c r="AH532" s="125"/>
      <c r="AI532" s="125"/>
      <c r="AJ532" s="125"/>
      <c r="AK532" s="125"/>
      <c r="AL532" s="125"/>
      <c r="AM532" s="125"/>
      <c r="AN532" s="125"/>
      <c r="AO532" s="125"/>
      <c r="AP532" s="125"/>
      <c r="AQ532" s="125"/>
      <c r="AR532" s="125"/>
      <c r="AS532" s="125"/>
      <c r="AT532" s="125"/>
      <c r="AU532" s="125"/>
      <c r="AV532" s="125"/>
    </row>
    <row r="533" spans="1:48" ht="12.75" customHeight="1">
      <c r="A533" s="36"/>
      <c r="B533" s="331"/>
      <c r="C533" s="36" t="s">
        <v>1559</v>
      </c>
      <c r="D533" s="2"/>
      <c r="E533" s="334"/>
      <c r="F533" s="125"/>
      <c r="G533" s="168"/>
      <c r="H533" s="168"/>
      <c r="I533" s="168"/>
      <c r="J533" s="168"/>
      <c r="K533" s="168"/>
      <c r="L533" s="168"/>
      <c r="M533" s="168"/>
      <c r="N533" s="169"/>
      <c r="O533" s="413" t="s">
        <v>372</v>
      </c>
      <c r="P533" s="407">
        <v>187.46</v>
      </c>
      <c r="Q533" s="348" t="s">
        <v>372</v>
      </c>
      <c r="R533" s="233" t="s">
        <v>372</v>
      </c>
      <c r="S533" s="348" t="s">
        <v>372</v>
      </c>
      <c r="T533" s="276">
        <v>116.16</v>
      </c>
      <c r="U533" s="276">
        <v>328.08</v>
      </c>
      <c r="V533" s="348" t="s">
        <v>372</v>
      </c>
      <c r="W533" s="388"/>
      <c r="X533" s="143"/>
      <c r="Y533" s="165"/>
      <c r="Z533" s="125"/>
      <c r="AA533" s="151"/>
      <c r="AB533" s="152"/>
      <c r="AC533" s="125"/>
      <c r="AD533" s="125"/>
      <c r="AE533" s="125"/>
      <c r="AF533" s="125"/>
      <c r="AG533" s="168"/>
      <c r="AH533" s="125"/>
      <c r="AI533" s="125"/>
      <c r="AJ533" s="125"/>
      <c r="AK533" s="125"/>
      <c r="AL533" s="125"/>
      <c r="AM533" s="125"/>
      <c r="AN533" s="125"/>
      <c r="AO533" s="125"/>
      <c r="AP533" s="125"/>
      <c r="AQ533" s="125"/>
      <c r="AR533" s="125"/>
      <c r="AS533" s="125"/>
      <c r="AT533" s="125"/>
      <c r="AU533" s="125"/>
      <c r="AV533" s="125"/>
    </row>
    <row r="534" spans="1:48" ht="12.75" customHeight="1">
      <c r="A534" s="36"/>
      <c r="B534" s="331"/>
      <c r="C534" s="36" t="s">
        <v>678</v>
      </c>
      <c r="D534" s="2"/>
      <c r="E534" s="370"/>
      <c r="F534" s="402"/>
      <c r="G534" s="403"/>
      <c r="H534" s="403"/>
      <c r="I534" s="403"/>
      <c r="J534" s="403"/>
      <c r="K534" s="403"/>
      <c r="L534" s="403"/>
      <c r="M534" s="403"/>
      <c r="N534" s="368"/>
      <c r="O534" s="109">
        <f>O532/$D$532</f>
        <v>25.4933920704846</v>
      </c>
      <c r="P534" s="109">
        <f>P532/$D$532</f>
        <v>51.835095447870799</v>
      </c>
      <c r="Q534" s="118">
        <f>'2006'!E621</f>
        <v>33.204111600587403</v>
      </c>
      <c r="R534" s="118">
        <f>'2006'!F621</f>
        <v>43.323480176211497</v>
      </c>
      <c r="S534" s="118">
        <f>'2006'!G621</f>
        <v>44.0589720998532</v>
      </c>
      <c r="T534" s="118">
        <f>'2006'!H621</f>
        <v>51.1371512481645</v>
      </c>
      <c r="U534" s="118">
        <f>'2006'!I621</f>
        <v>53.211732745961797</v>
      </c>
      <c r="V534" s="118">
        <f>'2006'!J621</f>
        <v>41.456093979442002</v>
      </c>
      <c r="W534" s="110"/>
      <c r="X534" s="142">
        <f>SUM(L534:W534)</f>
        <v>343.72002936857598</v>
      </c>
      <c r="Y534" s="164">
        <f>AVERAGE(L534:W534)</f>
        <v>42.965003671071997</v>
      </c>
      <c r="Z534" s="125"/>
      <c r="AA534" s="151"/>
      <c r="AB534" s="152"/>
      <c r="AC534" s="125"/>
      <c r="AD534" s="125"/>
      <c r="AE534" s="125"/>
      <c r="AF534" s="125"/>
      <c r="AG534" s="125"/>
      <c r="AH534" s="125"/>
      <c r="AI534" s="125"/>
      <c r="AJ534" s="125"/>
      <c r="AK534" s="125"/>
      <c r="AL534" s="125"/>
      <c r="AM534" s="125"/>
      <c r="AN534" s="125"/>
      <c r="AO534" s="125"/>
      <c r="AP534" s="125"/>
      <c r="AQ534" s="125"/>
      <c r="AR534" s="125"/>
      <c r="AS534" s="125"/>
      <c r="AT534" s="125"/>
      <c r="AU534" s="125"/>
      <c r="AV534" s="125"/>
    </row>
    <row r="535" spans="1:48" ht="12.75" customHeight="1">
      <c r="A535" s="36"/>
      <c r="B535" s="331"/>
      <c r="C535" s="36" t="s">
        <v>1560</v>
      </c>
      <c r="D535" s="337"/>
      <c r="E535" s="364"/>
      <c r="F535" s="126"/>
      <c r="G535" s="364"/>
      <c r="H535" s="364"/>
      <c r="I535" s="364"/>
      <c r="J535" s="364"/>
      <c r="K535" s="364"/>
      <c r="L535" s="364"/>
      <c r="M535" s="364"/>
      <c r="N535" s="364"/>
      <c r="O535" s="407"/>
      <c r="P535" s="412" t="s">
        <v>1561</v>
      </c>
      <c r="Q535" s="340"/>
      <c r="R535" s="95"/>
      <c r="S535" s="340"/>
      <c r="T535" s="349" t="s">
        <v>1740</v>
      </c>
      <c r="U535" s="340"/>
      <c r="V535" s="340"/>
      <c r="W535" s="390"/>
      <c r="X535" s="143"/>
      <c r="Y535" s="167">
        <f>Y534/D532</f>
        <v>6.3091047975142395E-2</v>
      </c>
      <c r="Z535" s="125"/>
      <c r="AA535" s="151"/>
      <c r="AB535" s="152"/>
      <c r="AC535" s="125"/>
      <c r="AD535" s="125"/>
      <c r="AE535" s="125"/>
      <c r="AF535" s="125"/>
      <c r="AG535" s="125"/>
      <c r="AH535" s="125"/>
      <c r="AI535" s="125"/>
      <c r="AJ535" s="125"/>
      <c r="AK535" s="125"/>
      <c r="AL535" s="125"/>
      <c r="AM535" s="125"/>
      <c r="AN535" s="125"/>
      <c r="AO535" s="125"/>
      <c r="AP535" s="125"/>
      <c r="AQ535" s="125"/>
      <c r="AR535" s="125"/>
      <c r="AS535" s="125"/>
      <c r="AT535" s="125"/>
      <c r="AU535" s="125"/>
      <c r="AV535" s="125"/>
    </row>
    <row r="536" spans="1:48" ht="12.75" customHeight="1">
      <c r="A536" s="36"/>
      <c r="B536" s="331"/>
      <c r="C536" s="36" t="s">
        <v>1522</v>
      </c>
      <c r="D536" s="337"/>
      <c r="E536" s="407"/>
      <c r="F536" s="300"/>
      <c r="G536" s="407"/>
      <c r="H536" s="407"/>
      <c r="I536" s="407"/>
      <c r="J536" s="407"/>
      <c r="K536" s="407"/>
      <c r="L536" s="407"/>
      <c r="M536" s="407"/>
      <c r="N536" s="407"/>
      <c r="O536" s="407"/>
      <c r="P536" s="407"/>
      <c r="Q536" s="340"/>
      <c r="R536" s="95"/>
      <c r="S536" s="340"/>
      <c r="T536" s="340"/>
      <c r="U536" s="340"/>
      <c r="V536" s="340"/>
      <c r="W536" s="390"/>
      <c r="X536" s="143"/>
      <c r="Y536" s="165"/>
      <c r="Z536" s="125"/>
      <c r="AA536" s="151"/>
      <c r="AB536" s="152"/>
      <c r="AC536" s="125"/>
      <c r="AD536" s="125"/>
      <c r="AE536" s="125"/>
      <c r="AF536" s="125"/>
      <c r="AG536" s="125"/>
      <c r="AH536" s="125"/>
      <c r="AI536" s="125"/>
      <c r="AJ536" s="125"/>
      <c r="AK536" s="125"/>
      <c r="AL536" s="125"/>
      <c r="AM536" s="125"/>
      <c r="AN536" s="125"/>
      <c r="AO536" s="125"/>
      <c r="AP536" s="125"/>
      <c r="AQ536" s="125"/>
      <c r="AR536" s="125"/>
      <c r="AS536" s="125"/>
      <c r="AT536" s="125"/>
      <c r="AU536" s="125"/>
      <c r="AV536" s="125"/>
    </row>
    <row r="537" spans="1:48" ht="12.75" customHeight="1">
      <c r="A537" s="222"/>
      <c r="B537" s="350"/>
      <c r="C537" s="222"/>
      <c r="D537" s="343"/>
      <c r="E537" s="344"/>
      <c r="F537" s="171"/>
      <c r="G537" s="344"/>
      <c r="H537" s="344"/>
      <c r="I537" s="344"/>
      <c r="J537" s="344"/>
      <c r="K537" s="344"/>
      <c r="L537" s="344"/>
      <c r="M537" s="344"/>
      <c r="N537" s="344"/>
      <c r="O537" s="344"/>
      <c r="P537" s="344"/>
      <c r="Q537" s="340"/>
      <c r="R537" s="95"/>
      <c r="S537" s="340"/>
      <c r="T537" s="340"/>
      <c r="U537" s="340"/>
      <c r="V537" s="340"/>
      <c r="W537" s="390"/>
      <c r="X537" s="143"/>
      <c r="Y537" s="165"/>
      <c r="Z537" s="125"/>
      <c r="AA537" s="151"/>
      <c r="AB537" s="152"/>
      <c r="AC537" s="125"/>
      <c r="AD537" s="125"/>
      <c r="AE537" s="125"/>
      <c r="AF537" s="125"/>
      <c r="AG537" s="125"/>
      <c r="AH537" s="125"/>
      <c r="AI537" s="125"/>
      <c r="AJ537" s="125"/>
      <c r="AK537" s="125"/>
      <c r="AL537" s="125"/>
      <c r="AM537" s="125"/>
      <c r="AN537" s="125"/>
      <c r="AO537" s="125"/>
      <c r="AP537" s="125"/>
      <c r="AQ537" s="125"/>
      <c r="AR537" s="125"/>
      <c r="AS537" s="125"/>
      <c r="AT537" s="125"/>
      <c r="AU537" s="125"/>
      <c r="AV537" s="125"/>
    </row>
    <row r="538" spans="1:48" ht="12.75" customHeight="1">
      <c r="A538" s="36" t="s">
        <v>978</v>
      </c>
      <c r="B538" s="331">
        <v>1132</v>
      </c>
      <c r="C538" s="285" t="s">
        <v>1562</v>
      </c>
      <c r="D538" s="353">
        <v>582</v>
      </c>
      <c r="E538" s="334"/>
      <c r="F538" s="125"/>
      <c r="G538" s="168"/>
      <c r="H538" s="168"/>
      <c r="I538" s="168"/>
      <c r="J538" s="168"/>
      <c r="K538" s="168"/>
      <c r="L538" s="168"/>
      <c r="M538" s="168"/>
      <c r="N538" s="168"/>
      <c r="O538" s="168"/>
      <c r="P538" s="422"/>
      <c r="Q538" s="276">
        <v>4560.2</v>
      </c>
      <c r="R538" s="277">
        <v>4509.8</v>
      </c>
      <c r="S538" s="276">
        <v>7548.6</v>
      </c>
      <c r="T538" s="276">
        <v>5656.2</v>
      </c>
      <c r="U538" s="276">
        <v>4283.7</v>
      </c>
      <c r="V538" s="276"/>
      <c r="W538" s="388">
        <v>6652.7</v>
      </c>
      <c r="X538" s="142">
        <f>SUM(L538:W538)</f>
        <v>33211.199999999997</v>
      </c>
      <c r="Y538" s="164">
        <f>AVERAGE(L538:W538)</f>
        <v>5535.2</v>
      </c>
      <c r="Z538" s="125"/>
      <c r="AA538" s="151"/>
      <c r="AB538" s="152"/>
      <c r="AC538" s="125"/>
      <c r="AD538" s="125"/>
      <c r="AE538" s="125"/>
      <c r="AF538" s="125"/>
      <c r="AG538" s="125"/>
      <c r="AH538" s="125"/>
      <c r="AI538" s="125"/>
      <c r="AJ538" s="125"/>
      <c r="AK538" s="125"/>
      <c r="AL538" s="125"/>
      <c r="AM538" s="125"/>
      <c r="AN538" s="125"/>
      <c r="AO538" s="125"/>
      <c r="AP538" s="125"/>
      <c r="AQ538" s="125"/>
      <c r="AR538" s="125"/>
      <c r="AS538" s="125"/>
      <c r="AT538" s="125"/>
      <c r="AU538" s="125"/>
      <c r="AV538" s="125"/>
    </row>
    <row r="539" spans="1:48" ht="12.75" customHeight="1">
      <c r="A539" s="33" t="s">
        <v>1563</v>
      </c>
      <c r="B539" s="331"/>
      <c r="C539" s="36" t="s">
        <v>1564</v>
      </c>
      <c r="D539" s="2"/>
      <c r="E539" s="334"/>
      <c r="F539" s="125"/>
      <c r="G539" s="168"/>
      <c r="H539" s="168"/>
      <c r="I539" s="168"/>
      <c r="J539" s="168"/>
      <c r="K539" s="168"/>
      <c r="L539" s="168"/>
      <c r="M539" s="168"/>
      <c r="N539" s="168"/>
      <c r="O539" s="168"/>
      <c r="P539" s="169"/>
      <c r="Q539" s="348" t="s">
        <v>372</v>
      </c>
      <c r="R539" s="233" t="s">
        <v>372</v>
      </c>
      <c r="S539" s="348" t="s">
        <v>372</v>
      </c>
      <c r="T539" s="348" t="s">
        <v>372</v>
      </c>
      <c r="U539" s="348" t="s">
        <v>372</v>
      </c>
      <c r="V539" s="276"/>
      <c r="W539" s="389" t="s">
        <v>372</v>
      </c>
      <c r="X539" s="143"/>
      <c r="Y539" s="165"/>
      <c r="Z539" s="125"/>
      <c r="AA539" s="151"/>
      <c r="AB539" s="152"/>
      <c r="AC539" s="125"/>
      <c r="AD539" s="125"/>
      <c r="AE539" s="125"/>
      <c r="AF539" s="125"/>
      <c r="AG539" s="125"/>
      <c r="AH539" s="125"/>
      <c r="AI539" s="125"/>
      <c r="AJ539" s="125"/>
      <c r="AK539" s="125"/>
      <c r="AL539" s="125"/>
      <c r="AM539" s="125"/>
      <c r="AN539" s="125"/>
      <c r="AO539" s="125"/>
      <c r="AP539" s="125"/>
      <c r="AQ539" s="125"/>
      <c r="AR539" s="125"/>
      <c r="AS539" s="125"/>
      <c r="AT539" s="125"/>
      <c r="AU539" s="125"/>
      <c r="AV539" s="125"/>
    </row>
    <row r="540" spans="1:48" ht="12.75" customHeight="1">
      <c r="A540" s="33" t="s">
        <v>1565</v>
      </c>
      <c r="B540" s="331"/>
      <c r="C540" s="36" t="s">
        <v>720</v>
      </c>
      <c r="D540" s="2"/>
      <c r="E540" s="370"/>
      <c r="F540" s="402"/>
      <c r="G540" s="403"/>
      <c r="H540" s="403"/>
      <c r="I540" s="403"/>
      <c r="J540" s="403"/>
      <c r="K540" s="403"/>
      <c r="L540" s="403"/>
      <c r="M540" s="403"/>
      <c r="N540" s="403"/>
      <c r="O540" s="106"/>
      <c r="P540" s="38"/>
      <c r="Q540" s="118">
        <f>'2006'!E627</f>
        <v>7.8353951890034397</v>
      </c>
      <c r="R540" s="118">
        <f>'2006'!F627</f>
        <v>7.7487972508591101</v>
      </c>
      <c r="S540" s="118">
        <f>'2006'!G627</f>
        <v>12.9701030927835</v>
      </c>
      <c r="T540" s="118">
        <f>'2006'!H627</f>
        <v>9.7185567010309306</v>
      </c>
      <c r="U540" s="118">
        <f>'2006'!I627</f>
        <v>7.3603092783505204</v>
      </c>
      <c r="V540" s="118"/>
      <c r="W540" s="110">
        <f>'2006'!K627</f>
        <v>11.4307560137457</v>
      </c>
      <c r="X540" s="142">
        <f>SUM(L540:W540)</f>
        <v>57.063917525773199</v>
      </c>
      <c r="Y540" s="164">
        <f>AVERAGE(L540:W540)</f>
        <v>9.5106529209621993</v>
      </c>
      <c r="Z540" s="125"/>
      <c r="AA540" s="151"/>
      <c r="AB540" s="152"/>
      <c r="AC540" s="125"/>
      <c r="AD540" s="125"/>
      <c r="AE540" s="125"/>
      <c r="AF540" s="125"/>
      <c r="AG540" s="125"/>
      <c r="AH540" s="125"/>
      <c r="AI540" s="125"/>
      <c r="AJ540" s="125"/>
      <c r="AK540" s="125"/>
      <c r="AL540" s="125"/>
      <c r="AM540" s="125"/>
      <c r="AN540" s="125"/>
      <c r="AO540" s="125"/>
      <c r="AP540" s="125"/>
      <c r="AQ540" s="125"/>
      <c r="AR540" s="125"/>
      <c r="AS540" s="125"/>
      <c r="AT540" s="125"/>
      <c r="AU540" s="125"/>
      <c r="AV540" s="125"/>
    </row>
    <row r="541" spans="1:48" ht="12.75" customHeight="1">
      <c r="A541" s="33" t="s">
        <v>1566</v>
      </c>
      <c r="B541" s="331"/>
      <c r="C541" s="36" t="s">
        <v>1567</v>
      </c>
      <c r="D541" s="337"/>
      <c r="E541" s="364"/>
      <c r="F541" s="126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40"/>
      <c r="R541" s="95"/>
      <c r="S541" s="340"/>
      <c r="T541" s="340"/>
      <c r="U541" s="340"/>
      <c r="V541" s="340"/>
      <c r="W541" s="390"/>
      <c r="X541" s="143"/>
      <c r="Y541" s="167">
        <f>Y540/D538</f>
        <v>1.6341328042890398E-2</v>
      </c>
      <c r="Z541" s="125"/>
      <c r="AA541" s="151"/>
      <c r="AB541" s="152"/>
      <c r="AC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N541" s="125"/>
      <c r="AO541" s="125"/>
      <c r="AP541" s="125"/>
      <c r="AQ541" s="125"/>
      <c r="AR541" s="125"/>
      <c r="AS541" s="125"/>
      <c r="AT541" s="125"/>
      <c r="AU541" s="125"/>
      <c r="AV541" s="125"/>
    </row>
    <row r="542" spans="1:48" ht="12.75" customHeight="1">
      <c r="A542" s="36"/>
      <c r="B542" s="331"/>
      <c r="C542" s="36" t="s">
        <v>1568</v>
      </c>
      <c r="D542" s="337"/>
      <c r="E542" s="407"/>
      <c r="F542" s="300"/>
      <c r="G542" s="407"/>
      <c r="H542" s="407"/>
      <c r="I542" s="407"/>
      <c r="J542" s="407"/>
      <c r="K542" s="407"/>
      <c r="L542" s="407"/>
      <c r="M542" s="407"/>
      <c r="N542" s="407"/>
      <c r="O542" s="407"/>
      <c r="P542" s="407"/>
      <c r="Q542" s="340"/>
      <c r="R542" s="95"/>
      <c r="S542" s="340"/>
      <c r="T542" s="340"/>
      <c r="U542" s="340"/>
      <c r="V542" s="340"/>
      <c r="W542" s="390"/>
      <c r="X542" s="143"/>
      <c r="Y542" s="165"/>
      <c r="Z542" s="125"/>
      <c r="AA542" s="151"/>
      <c r="AB542" s="152"/>
      <c r="AC542" s="125"/>
      <c r="AD542" s="125"/>
      <c r="AE542" s="125"/>
      <c r="AF542" s="125"/>
      <c r="AG542" s="125"/>
      <c r="AH542" s="125"/>
      <c r="AI542" s="125"/>
      <c r="AJ542" s="125"/>
      <c r="AK542" s="125"/>
      <c r="AL542" s="125"/>
      <c r="AM542" s="125"/>
      <c r="AN542" s="125"/>
      <c r="AO542" s="125"/>
      <c r="AP542" s="125"/>
      <c r="AQ542" s="125"/>
      <c r="AR542" s="125"/>
      <c r="AS542" s="125"/>
      <c r="AT542" s="125"/>
      <c r="AU542" s="125"/>
      <c r="AV542" s="125"/>
    </row>
    <row r="543" spans="1:48" ht="12.75" customHeight="1">
      <c r="A543" s="36"/>
      <c r="B543" s="331"/>
      <c r="C543" s="36" t="s">
        <v>1569</v>
      </c>
      <c r="D543" s="337"/>
      <c r="E543" s="407"/>
      <c r="F543" s="300"/>
      <c r="G543" s="407"/>
      <c r="H543" s="407"/>
      <c r="I543" s="407"/>
      <c r="J543" s="407"/>
      <c r="K543" s="407"/>
      <c r="L543" s="407"/>
      <c r="M543" s="407"/>
      <c r="N543" s="407"/>
      <c r="O543" s="407"/>
      <c r="P543" s="340"/>
      <c r="Q543" s="340"/>
      <c r="R543" s="95"/>
      <c r="S543" s="340"/>
      <c r="T543" s="340"/>
      <c r="U543" s="340"/>
      <c r="V543" s="340"/>
      <c r="W543" s="390"/>
      <c r="X543" s="143"/>
      <c r="Y543" s="165"/>
      <c r="Z543" s="125"/>
      <c r="AA543" s="151"/>
      <c r="AB543" s="152"/>
      <c r="AC543" s="125"/>
      <c r="AD543" s="125"/>
      <c r="AE543" s="125"/>
      <c r="AF543" s="125"/>
      <c r="AG543" s="125"/>
      <c r="AH543" s="125"/>
      <c r="AI543" s="125"/>
      <c r="AJ543" s="125"/>
      <c r="AK543" s="125"/>
      <c r="AL543" s="125"/>
      <c r="AM543" s="125"/>
      <c r="AN543" s="125"/>
      <c r="AO543" s="125"/>
      <c r="AP543" s="125"/>
      <c r="AQ543" s="125"/>
      <c r="AR543" s="125"/>
      <c r="AS543" s="125"/>
      <c r="AT543" s="125"/>
      <c r="AU543" s="125"/>
      <c r="AV543" s="125"/>
    </row>
    <row r="544" spans="1:48" ht="12.75" customHeight="1">
      <c r="A544" s="222"/>
      <c r="B544" s="350"/>
      <c r="C544" s="222"/>
      <c r="D544" s="343"/>
      <c r="E544" s="344"/>
      <c r="F544" s="171"/>
      <c r="G544" s="344"/>
      <c r="H544" s="344"/>
      <c r="I544" s="344"/>
      <c r="J544" s="344"/>
      <c r="K544" s="344"/>
      <c r="L544" s="344"/>
      <c r="M544" s="344"/>
      <c r="N544" s="344"/>
      <c r="O544" s="344"/>
      <c r="P544" s="340"/>
      <c r="Q544" s="340"/>
      <c r="R544" s="95"/>
      <c r="S544" s="340"/>
      <c r="T544" s="340"/>
      <c r="U544" s="340"/>
      <c r="V544" s="340"/>
      <c r="W544" s="390"/>
      <c r="X544" s="143"/>
      <c r="Y544" s="165"/>
      <c r="Z544" s="125"/>
      <c r="AA544" s="151"/>
      <c r="AB544" s="152"/>
      <c r="AC544" s="125"/>
      <c r="AD544" s="125"/>
      <c r="AE544" s="125"/>
      <c r="AF544" s="125"/>
      <c r="AG544" s="125"/>
      <c r="AH544" s="125"/>
      <c r="AI544" s="125"/>
      <c r="AJ544" s="125"/>
      <c r="AK544" s="125"/>
      <c r="AL544" s="125"/>
      <c r="AM544" s="125"/>
      <c r="AN544" s="125"/>
      <c r="AO544" s="125"/>
      <c r="AP544" s="125"/>
      <c r="AQ544" s="125"/>
      <c r="AR544" s="125"/>
      <c r="AS544" s="125"/>
      <c r="AT544" s="125"/>
      <c r="AU544" s="125"/>
      <c r="AV544" s="125"/>
    </row>
    <row r="545" spans="1:48" ht="12.75" customHeight="1">
      <c r="A545" s="36" t="s">
        <v>650</v>
      </c>
      <c r="B545" s="331">
        <v>1139</v>
      </c>
      <c r="C545" s="285" t="s">
        <v>651</v>
      </c>
      <c r="D545" s="419">
        <v>1135.4000000000001</v>
      </c>
      <c r="E545" s="334"/>
      <c r="F545" s="125"/>
      <c r="G545" s="168"/>
      <c r="H545" s="168"/>
      <c r="I545" s="168"/>
      <c r="J545" s="168"/>
      <c r="K545" s="168"/>
      <c r="L545" s="168"/>
      <c r="M545" s="168"/>
      <c r="N545" s="168"/>
      <c r="O545" s="169"/>
      <c r="P545" s="340">
        <v>38570.83</v>
      </c>
      <c r="Q545" s="276">
        <v>37521.85</v>
      </c>
      <c r="R545" s="277">
        <v>45376.2</v>
      </c>
      <c r="S545" s="276">
        <v>53529.74</v>
      </c>
      <c r="T545" s="276">
        <v>45269.8</v>
      </c>
      <c r="U545" s="276">
        <v>49350.7</v>
      </c>
      <c r="V545" s="276">
        <v>51264.2</v>
      </c>
      <c r="W545" s="388">
        <v>51236.02</v>
      </c>
      <c r="X545" s="142">
        <f>SUM(L545:W545)</f>
        <v>372119.34</v>
      </c>
      <c r="Y545" s="164">
        <f>AVERAGE(L545:W545)</f>
        <v>46514.917500000003</v>
      </c>
      <c r="Z545" s="125"/>
      <c r="AA545" s="151"/>
      <c r="AB545" s="152"/>
      <c r="AC545" s="125"/>
      <c r="AD545" s="125"/>
      <c r="AE545" s="125"/>
      <c r="AF545" s="125"/>
      <c r="AG545" s="125"/>
      <c r="AH545" s="125"/>
      <c r="AI545" s="125"/>
      <c r="AJ545" s="125"/>
      <c r="AK545" s="125"/>
      <c r="AL545" s="125"/>
      <c r="AM545" s="125"/>
      <c r="AN545" s="125"/>
      <c r="AO545" s="125"/>
      <c r="AP545" s="125"/>
      <c r="AQ545" s="125"/>
      <c r="AR545" s="125"/>
      <c r="AS545" s="125"/>
      <c r="AT545" s="125"/>
      <c r="AU545" s="125"/>
      <c r="AV545" s="125"/>
    </row>
    <row r="546" spans="1:48" ht="12.75" customHeight="1">
      <c r="A546" s="36"/>
      <c r="B546" s="331"/>
      <c r="C546" s="36" t="s">
        <v>1570</v>
      </c>
      <c r="D546" s="2"/>
      <c r="E546" s="334"/>
      <c r="F546" s="125"/>
      <c r="G546" s="168"/>
      <c r="H546" s="168"/>
      <c r="I546" s="168"/>
      <c r="J546" s="168"/>
      <c r="K546" s="168"/>
      <c r="L546" s="168"/>
      <c r="M546" s="168"/>
      <c r="N546" s="168"/>
      <c r="O546" s="169"/>
      <c r="P546" s="349" t="s">
        <v>372</v>
      </c>
      <c r="Q546" s="348" t="s">
        <v>372</v>
      </c>
      <c r="R546" s="233" t="s">
        <v>372</v>
      </c>
      <c r="S546" s="348" t="s">
        <v>372</v>
      </c>
      <c r="T546" s="348" t="s">
        <v>372</v>
      </c>
      <c r="U546" s="348" t="s">
        <v>372</v>
      </c>
      <c r="V546" s="348" t="s">
        <v>372</v>
      </c>
      <c r="W546" s="389" t="s">
        <v>372</v>
      </c>
      <c r="X546" s="143"/>
      <c r="Y546" s="165"/>
      <c r="Z546" s="125"/>
      <c r="AA546" s="151"/>
      <c r="AB546" s="152"/>
      <c r="AC546" s="125"/>
      <c r="AD546" s="125"/>
      <c r="AE546" s="125"/>
      <c r="AF546" s="125"/>
      <c r="AG546" s="125"/>
      <c r="AH546" s="125"/>
      <c r="AI546" s="125"/>
      <c r="AJ546" s="125"/>
      <c r="AK546" s="125"/>
      <c r="AL546" s="125"/>
      <c r="AM546" s="125"/>
      <c r="AN546" s="125"/>
      <c r="AO546" s="125"/>
      <c r="AP546" s="125"/>
      <c r="AQ546" s="125"/>
      <c r="AR546" s="125"/>
      <c r="AS546" s="125"/>
      <c r="AT546" s="125"/>
      <c r="AU546" s="125"/>
      <c r="AV546" s="125"/>
    </row>
    <row r="547" spans="1:48" ht="12.75" customHeight="1">
      <c r="A547" s="36"/>
      <c r="B547" s="331"/>
      <c r="C547" s="36" t="s">
        <v>1571</v>
      </c>
      <c r="D547" s="2"/>
      <c r="E547" s="370"/>
      <c r="F547" s="402"/>
      <c r="G547" s="403"/>
      <c r="H547" s="403"/>
      <c r="I547" s="403"/>
      <c r="J547" s="403"/>
      <c r="K547" s="403"/>
      <c r="L547" s="403"/>
      <c r="M547" s="403"/>
      <c r="N547" s="403"/>
      <c r="O547" s="368"/>
      <c r="P547" s="118">
        <f>P545/$D$545</f>
        <v>33.971137924960402</v>
      </c>
      <c r="Q547" s="118">
        <f>'2006'!E634</f>
        <v>33.047252069755103</v>
      </c>
      <c r="R547" s="118">
        <f>'2006'!F634</f>
        <v>39.964946274440699</v>
      </c>
      <c r="S547" s="118">
        <f>'2006'!G634</f>
        <v>47.146151136163503</v>
      </c>
      <c r="T547" s="118">
        <f>'2006'!H634</f>
        <v>39.871234807116402</v>
      </c>
      <c r="U547" s="118">
        <f>'2006'!I634</f>
        <v>43.4654747225647</v>
      </c>
      <c r="V547" s="118">
        <f>'2006'!J634</f>
        <v>45.150783864717297</v>
      </c>
      <c r="W547" s="110">
        <f>'2006'!K634</f>
        <v>45.125964417826303</v>
      </c>
      <c r="X547" s="142">
        <f>SUM(L547:W547)</f>
        <v>327.74294521754399</v>
      </c>
      <c r="Y547" s="164">
        <f>AVERAGE(L547:W547)</f>
        <v>40.967868152193098</v>
      </c>
      <c r="Z547" s="125"/>
      <c r="AA547" s="151"/>
      <c r="AB547" s="152"/>
      <c r="AC547" s="125"/>
      <c r="AD547" s="125"/>
      <c r="AE547" s="125"/>
      <c r="AF547" s="125"/>
      <c r="AG547" s="125"/>
      <c r="AH547" s="125"/>
      <c r="AI547" s="125"/>
      <c r="AJ547" s="125"/>
      <c r="AK547" s="125"/>
      <c r="AL547" s="125"/>
      <c r="AM547" s="125"/>
      <c r="AN547" s="125"/>
      <c r="AO547" s="125"/>
      <c r="AP547" s="125"/>
      <c r="AQ547" s="125"/>
      <c r="AR547" s="125"/>
      <c r="AS547" s="125"/>
      <c r="AT547" s="125"/>
      <c r="AU547" s="125"/>
      <c r="AV547" s="125"/>
    </row>
    <row r="548" spans="1:48" ht="12.75" customHeight="1">
      <c r="A548" s="36"/>
      <c r="B548" s="331"/>
      <c r="C548" s="36" t="s">
        <v>1572</v>
      </c>
      <c r="D548" s="337"/>
      <c r="E548" s="364"/>
      <c r="F548" s="126"/>
      <c r="G548" s="364"/>
      <c r="H548" s="364"/>
      <c r="I548" s="364"/>
      <c r="J548" s="364"/>
      <c r="K548" s="364"/>
      <c r="L548" s="364"/>
      <c r="M548" s="364"/>
      <c r="N548" s="364"/>
      <c r="O548" s="364"/>
      <c r="P548" s="340"/>
      <c r="Q548" s="340"/>
      <c r="R548" s="95"/>
      <c r="S548" s="340"/>
      <c r="T548" s="340"/>
      <c r="U548" s="340"/>
      <c r="V548" s="340"/>
      <c r="W548" s="390"/>
      <c r="X548" s="143"/>
      <c r="Y548" s="167">
        <f>Y547/D545</f>
        <v>3.6082321782801699E-2</v>
      </c>
      <c r="Z548" s="125"/>
      <c r="AA548" s="151"/>
      <c r="AB548" s="152"/>
      <c r="AC548" s="125"/>
      <c r="AD548" s="125"/>
      <c r="AE548" s="125"/>
      <c r="AF548" s="125"/>
      <c r="AG548" s="125"/>
      <c r="AH548" s="125"/>
      <c r="AI548" s="125"/>
      <c r="AJ548" s="125"/>
      <c r="AK548" s="125"/>
      <c r="AL548" s="125"/>
      <c r="AM548" s="125"/>
      <c r="AN548" s="125"/>
      <c r="AO548" s="125"/>
      <c r="AP548" s="125"/>
      <c r="AQ548" s="125"/>
      <c r="AR548" s="125"/>
      <c r="AS548" s="125"/>
      <c r="AT548" s="125"/>
      <c r="AU548" s="125"/>
      <c r="AV548" s="125"/>
    </row>
    <row r="549" spans="1:48" ht="12.75" customHeight="1">
      <c r="A549" s="36"/>
      <c r="B549" s="331"/>
      <c r="C549" s="36" t="s">
        <v>1573</v>
      </c>
      <c r="D549" s="337"/>
      <c r="E549" s="407"/>
      <c r="F549" s="300"/>
      <c r="G549" s="407"/>
      <c r="H549" s="407"/>
      <c r="I549" s="407"/>
      <c r="J549" s="407"/>
      <c r="K549" s="407"/>
      <c r="L549" s="407"/>
      <c r="M549" s="407"/>
      <c r="N549" s="407"/>
      <c r="O549" s="407"/>
      <c r="P549" s="340"/>
      <c r="Q549" s="95"/>
      <c r="R549" s="149"/>
      <c r="S549" s="95"/>
      <c r="T549" s="95"/>
      <c r="U549" s="95"/>
      <c r="V549" s="95"/>
      <c r="W549" s="131"/>
      <c r="X549" s="143"/>
      <c r="Y549" s="165"/>
      <c r="Z549" s="125"/>
      <c r="AA549" s="151"/>
      <c r="AB549" s="152"/>
      <c r="AC549" s="125"/>
      <c r="AD549" s="125"/>
      <c r="AE549" s="125"/>
      <c r="AF549" s="125"/>
      <c r="AG549" s="125"/>
      <c r="AH549" s="125"/>
      <c r="AI549" s="125"/>
      <c r="AJ549" s="125"/>
      <c r="AK549" s="125"/>
      <c r="AL549" s="125"/>
      <c r="AM549" s="125"/>
      <c r="AN549" s="125"/>
      <c r="AO549" s="125"/>
      <c r="AP549" s="125"/>
      <c r="AQ549" s="125"/>
      <c r="AR549" s="125"/>
      <c r="AS549" s="125"/>
      <c r="AT549" s="125"/>
      <c r="AU549" s="125"/>
      <c r="AV549" s="125"/>
    </row>
    <row r="550" spans="1:48" ht="12.75" customHeight="1">
      <c r="A550" s="36"/>
      <c r="B550" s="331"/>
      <c r="C550" s="36" t="s">
        <v>1574</v>
      </c>
      <c r="D550" s="337"/>
      <c r="E550" s="407"/>
      <c r="F550" s="300"/>
      <c r="G550" s="407"/>
      <c r="H550" s="407"/>
      <c r="I550" s="407"/>
      <c r="J550" s="407"/>
      <c r="K550" s="407"/>
      <c r="L550" s="407"/>
      <c r="M550" s="407"/>
      <c r="N550" s="407"/>
      <c r="O550" s="407"/>
      <c r="P550" s="340"/>
      <c r="Q550" s="95"/>
      <c r="R550" s="149"/>
      <c r="S550" s="95"/>
      <c r="T550" s="95"/>
      <c r="U550" s="95"/>
      <c r="V550" s="95"/>
      <c r="W550" s="131"/>
      <c r="X550" s="143"/>
      <c r="Y550" s="165"/>
      <c r="Z550" s="125"/>
      <c r="AA550" s="151"/>
      <c r="AB550" s="152"/>
      <c r="AC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N550" s="125"/>
      <c r="AO550" s="125"/>
      <c r="AP550" s="125"/>
      <c r="AQ550" s="125"/>
      <c r="AR550" s="125"/>
      <c r="AS550" s="125"/>
      <c r="AT550" s="125"/>
      <c r="AU550" s="125"/>
      <c r="AV550" s="125"/>
    </row>
    <row r="551" spans="1:48" ht="12.75" customHeight="1">
      <c r="A551" s="222"/>
      <c r="B551" s="350"/>
      <c r="C551" s="222"/>
      <c r="D551" s="343"/>
      <c r="E551" s="344"/>
      <c r="F551" s="171"/>
      <c r="G551" s="344"/>
      <c r="H551" s="344"/>
      <c r="I551" s="344"/>
      <c r="J551" s="344"/>
      <c r="K551" s="344"/>
      <c r="L551" s="344"/>
      <c r="M551" s="344"/>
      <c r="N551" s="344"/>
      <c r="O551" s="344"/>
      <c r="P551" s="340"/>
      <c r="Q551" s="95"/>
      <c r="R551" s="149"/>
      <c r="S551" s="95"/>
      <c r="T551" s="95"/>
      <c r="U551" s="95"/>
      <c r="V551" s="95"/>
      <c r="W551" s="131"/>
      <c r="X551" s="143"/>
      <c r="Y551" s="165"/>
      <c r="Z551" s="125"/>
      <c r="AA551" s="151"/>
      <c r="AB551" s="152"/>
      <c r="AC551" s="125"/>
      <c r="AD551" s="125"/>
      <c r="AE551" s="125"/>
      <c r="AF551" s="125"/>
      <c r="AG551" s="125"/>
      <c r="AH551" s="125"/>
      <c r="AI551" s="125"/>
      <c r="AJ551" s="125"/>
      <c r="AK551" s="125"/>
      <c r="AL551" s="125"/>
      <c r="AM551" s="125"/>
      <c r="AN551" s="125"/>
      <c r="AO551" s="125"/>
      <c r="AP551" s="125"/>
      <c r="AQ551" s="125"/>
      <c r="AR551" s="125"/>
      <c r="AS551" s="125"/>
      <c r="AT551" s="125"/>
      <c r="AU551" s="125"/>
      <c r="AV551" s="125"/>
    </row>
    <row r="552" spans="1:48" ht="12.75" customHeight="1">
      <c r="A552" s="36" t="s">
        <v>442</v>
      </c>
      <c r="B552" s="331">
        <v>1141</v>
      </c>
      <c r="C552" s="285" t="s">
        <v>443</v>
      </c>
      <c r="D552" s="333">
        <v>344</v>
      </c>
      <c r="E552" s="334"/>
      <c r="F552" s="125"/>
      <c r="G552" s="168"/>
      <c r="H552" s="168"/>
      <c r="I552" s="168"/>
      <c r="J552" s="168"/>
      <c r="K552" s="168"/>
      <c r="L552" s="168"/>
      <c r="M552" s="168"/>
      <c r="N552" s="168"/>
      <c r="O552" s="169"/>
      <c r="P552" s="340"/>
      <c r="Q552" s="276">
        <v>2708.1</v>
      </c>
      <c r="R552" s="277">
        <v>3523.9</v>
      </c>
      <c r="S552" s="276">
        <v>2988.1</v>
      </c>
      <c r="T552" s="276">
        <v>1514.3</v>
      </c>
      <c r="U552" s="276">
        <v>1423.55</v>
      </c>
      <c r="V552" s="276">
        <v>1884.51</v>
      </c>
      <c r="W552" s="131"/>
      <c r="X552" s="142">
        <f>SUM(L552:W552)</f>
        <v>14042.46</v>
      </c>
      <c r="Y552" s="164">
        <f>AVERAGE(L552:W552)</f>
        <v>2340.41</v>
      </c>
      <c r="Z552" s="125"/>
      <c r="AA552" s="151"/>
      <c r="AB552" s="152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25"/>
      <c r="AO552" s="125"/>
      <c r="AP552" s="125"/>
      <c r="AQ552" s="125"/>
      <c r="AR552" s="125"/>
      <c r="AS552" s="125"/>
      <c r="AT552" s="125"/>
      <c r="AU552" s="125"/>
      <c r="AV552" s="125"/>
    </row>
    <row r="553" spans="1:48" ht="12.75" customHeight="1">
      <c r="A553" s="36"/>
      <c r="B553" s="331"/>
      <c r="C553" s="36" t="s">
        <v>1575</v>
      </c>
      <c r="D553" s="2"/>
      <c r="E553" s="334"/>
      <c r="F553" s="125"/>
      <c r="G553" s="168"/>
      <c r="H553" s="168"/>
      <c r="I553" s="168"/>
      <c r="J553" s="168"/>
      <c r="K553" s="168"/>
      <c r="L553" s="168"/>
      <c r="M553" s="168"/>
      <c r="N553" s="168"/>
      <c r="O553" s="169"/>
      <c r="P553" s="340"/>
      <c r="Q553" s="348" t="s">
        <v>372</v>
      </c>
      <c r="R553" s="233" t="s">
        <v>372</v>
      </c>
      <c r="S553" s="348" t="s">
        <v>372</v>
      </c>
      <c r="T553" s="348" t="s">
        <v>372</v>
      </c>
      <c r="U553" s="348" t="s">
        <v>372</v>
      </c>
      <c r="V553" s="348" t="s">
        <v>372</v>
      </c>
      <c r="W553" s="131"/>
      <c r="X553" s="143"/>
      <c r="Y553" s="165"/>
      <c r="Z553" s="125"/>
      <c r="AA553" s="151"/>
      <c r="AB553" s="152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25"/>
      <c r="AO553" s="125"/>
      <c r="AP553" s="125"/>
      <c r="AQ553" s="125"/>
      <c r="AR553" s="125"/>
      <c r="AS553" s="125"/>
      <c r="AT553" s="125"/>
      <c r="AU553" s="125"/>
      <c r="AV553" s="125"/>
    </row>
    <row r="554" spans="1:48" ht="12.75" customHeight="1">
      <c r="A554" s="36"/>
      <c r="B554" s="331"/>
      <c r="C554" s="36" t="s">
        <v>1411</v>
      </c>
      <c r="D554" s="2"/>
      <c r="E554" s="370"/>
      <c r="F554" s="402"/>
      <c r="G554" s="403"/>
      <c r="H554" s="403"/>
      <c r="I554" s="403"/>
      <c r="J554" s="403"/>
      <c r="K554" s="403"/>
      <c r="L554" s="403"/>
      <c r="M554" s="403"/>
      <c r="N554" s="403"/>
      <c r="O554" s="368"/>
      <c r="P554" s="109">
        <f>P552/$D$552</f>
        <v>0</v>
      </c>
      <c r="Q554" s="118">
        <f>'2006'!E641</f>
        <v>7.8723837209302303</v>
      </c>
      <c r="R554" s="118">
        <f>'2006'!F641</f>
        <v>10.243895348837199</v>
      </c>
      <c r="S554" s="118">
        <f>'2006'!G641</f>
        <v>8.6863372093023195</v>
      </c>
      <c r="T554" s="118">
        <f>'2006'!H641</f>
        <v>4.4020348837209298</v>
      </c>
      <c r="U554" s="118">
        <f>'2006'!I641</f>
        <v>4.1382267441860501</v>
      </c>
      <c r="V554" s="118">
        <f>'2006'!J641</f>
        <v>5.4782267441860499</v>
      </c>
      <c r="W554" s="131"/>
      <c r="X554" s="142">
        <f>SUM(L554:W554)</f>
        <v>40.821104651162798</v>
      </c>
      <c r="Y554" s="164">
        <f>AVERAGE(L554:W554)</f>
        <v>5.8315863787375397</v>
      </c>
      <c r="Z554" s="125"/>
      <c r="AA554" s="151"/>
      <c r="AB554" s="152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25"/>
      <c r="AO554" s="125"/>
      <c r="AP554" s="125"/>
      <c r="AQ554" s="125"/>
      <c r="AR554" s="125"/>
      <c r="AS554" s="125"/>
      <c r="AT554" s="125"/>
      <c r="AU554" s="125"/>
      <c r="AV554" s="125"/>
    </row>
    <row r="555" spans="1:48" ht="12.75" customHeight="1">
      <c r="A555" s="36"/>
      <c r="B555" s="331"/>
      <c r="C555" s="36" t="s">
        <v>1576</v>
      </c>
      <c r="D555" s="337"/>
      <c r="E555" s="364"/>
      <c r="F555" s="126"/>
      <c r="G555" s="364"/>
      <c r="H555" s="364"/>
      <c r="I555" s="364"/>
      <c r="J555" s="364"/>
      <c r="K555" s="364"/>
      <c r="L555" s="364"/>
      <c r="M555" s="364"/>
      <c r="N555" s="364"/>
      <c r="O555" s="364"/>
      <c r="P555" s="407"/>
      <c r="Q555" s="340"/>
      <c r="R555" s="95"/>
      <c r="S555" s="340"/>
      <c r="T555" s="340"/>
      <c r="U555" s="340"/>
      <c r="V555" s="340"/>
      <c r="W555" s="131"/>
      <c r="X555" s="143"/>
      <c r="Y555" s="167">
        <f>Y554/D552</f>
        <v>1.6952285984702199E-2</v>
      </c>
      <c r="Z555" s="125"/>
      <c r="AA555" s="151"/>
      <c r="AB555" s="152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25"/>
      <c r="AO555" s="125"/>
      <c r="AP555" s="125"/>
      <c r="AQ555" s="125"/>
      <c r="AR555" s="125"/>
      <c r="AS555" s="125"/>
      <c r="AT555" s="125"/>
      <c r="AU555" s="125"/>
      <c r="AV555" s="125"/>
    </row>
    <row r="556" spans="1:48" ht="12.75" customHeight="1">
      <c r="A556" s="36"/>
      <c r="B556" s="331"/>
      <c r="C556" s="36" t="s">
        <v>1577</v>
      </c>
      <c r="D556" s="337"/>
      <c r="E556" s="407"/>
      <c r="F556" s="300"/>
      <c r="G556" s="407"/>
      <c r="H556" s="407"/>
      <c r="I556" s="407"/>
      <c r="J556" s="407"/>
      <c r="K556" s="407"/>
      <c r="L556" s="407"/>
      <c r="M556" s="407"/>
      <c r="N556" s="407"/>
      <c r="O556" s="407"/>
      <c r="P556" s="407"/>
      <c r="Q556" s="95"/>
      <c r="R556" s="149"/>
      <c r="S556" s="95"/>
      <c r="T556" s="95"/>
      <c r="U556" s="95"/>
      <c r="V556" s="95"/>
      <c r="W556" s="131"/>
      <c r="X556" s="143"/>
      <c r="Y556" s="165"/>
      <c r="Z556" s="125"/>
      <c r="AA556" s="151"/>
      <c r="AB556" s="152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25"/>
      <c r="AO556" s="125"/>
      <c r="AP556" s="125"/>
      <c r="AQ556" s="125"/>
      <c r="AR556" s="125"/>
      <c r="AS556" s="125"/>
      <c r="AT556" s="125"/>
      <c r="AU556" s="125"/>
      <c r="AV556" s="125"/>
    </row>
    <row r="557" spans="1:48" ht="12.75" customHeight="1">
      <c r="A557" s="222"/>
      <c r="B557" s="350"/>
      <c r="C557" s="222"/>
      <c r="D557" s="337"/>
      <c r="E557" s="407"/>
      <c r="F557" s="300"/>
      <c r="G557" s="407"/>
      <c r="H557" s="407"/>
      <c r="I557" s="407"/>
      <c r="J557" s="407"/>
      <c r="K557" s="407"/>
      <c r="L557" s="407"/>
      <c r="M557" s="407"/>
      <c r="N557" s="407"/>
      <c r="O557" s="407"/>
      <c r="P557" s="407"/>
      <c r="Q557" s="300"/>
      <c r="R557" s="149"/>
      <c r="S557" s="95"/>
      <c r="T557" s="95"/>
      <c r="U557" s="95"/>
      <c r="V557" s="95"/>
      <c r="W557" s="131"/>
      <c r="X557" s="143"/>
      <c r="Y557" s="165"/>
      <c r="Z557" s="125"/>
      <c r="AA557" s="151"/>
      <c r="AB557" s="152"/>
      <c r="AC557" s="125"/>
      <c r="AD557" s="125"/>
      <c r="AE557" s="125"/>
      <c r="AF557" s="125"/>
      <c r="AG557" s="125"/>
      <c r="AH557" s="125"/>
      <c r="AI557" s="125"/>
      <c r="AJ557" s="125"/>
      <c r="AK557" s="125"/>
      <c r="AL557" s="125"/>
      <c r="AM557" s="125"/>
      <c r="AN557" s="125"/>
      <c r="AO557" s="125"/>
      <c r="AP557" s="125"/>
      <c r="AQ557" s="125"/>
      <c r="AR557" s="125"/>
      <c r="AS557" s="125"/>
      <c r="AT557" s="125"/>
      <c r="AU557" s="125"/>
      <c r="AV557" s="125"/>
    </row>
    <row r="558" spans="1:48" ht="12.75" customHeight="1">
      <c r="A558" s="36" t="s">
        <v>1741</v>
      </c>
      <c r="B558" s="331">
        <v>1122</v>
      </c>
      <c r="C558" s="285" t="s">
        <v>1742</v>
      </c>
      <c r="D558" s="420">
        <v>8752</v>
      </c>
      <c r="E558" s="340"/>
      <c r="F558" s="95"/>
      <c r="G558" s="340"/>
      <c r="H558" s="340"/>
      <c r="I558" s="340"/>
      <c r="J558" s="340"/>
      <c r="K558" s="340"/>
      <c r="L558" s="340"/>
      <c r="M558" s="340"/>
      <c r="N558" s="340"/>
      <c r="O558" s="340"/>
      <c r="P558" s="340"/>
      <c r="Q558" s="340">
        <v>202812.52</v>
      </c>
      <c r="R558" s="62">
        <v>215381.86</v>
      </c>
      <c r="S558" s="340">
        <v>292565.38</v>
      </c>
      <c r="T558" s="340">
        <v>241645</v>
      </c>
      <c r="U558" s="340">
        <v>265603.43</v>
      </c>
      <c r="V558" s="340">
        <v>285240.86</v>
      </c>
      <c r="W558" s="390">
        <v>273365.95</v>
      </c>
      <c r="X558" s="142">
        <f>SUM(L558:W558)</f>
        <v>1776615</v>
      </c>
      <c r="Y558" s="164">
        <f>AVERAGE(L558:W558)</f>
        <v>253802.14285714299</v>
      </c>
      <c r="Z558" s="125"/>
      <c r="AA558" s="151"/>
      <c r="AB558" s="152"/>
      <c r="AC558" s="125"/>
      <c r="AD558" s="125"/>
      <c r="AE558" s="125"/>
      <c r="AF558" s="125"/>
      <c r="AG558" s="125"/>
      <c r="AH558" s="125"/>
      <c r="AI558" s="125"/>
      <c r="AJ558" s="125"/>
      <c r="AK558" s="125"/>
      <c r="AL558" s="125"/>
      <c r="AM558" s="125"/>
      <c r="AN558" s="125"/>
      <c r="AO558" s="125"/>
      <c r="AP558" s="125"/>
      <c r="AQ558" s="125"/>
      <c r="AR558" s="125"/>
      <c r="AS558" s="125"/>
      <c r="AT558" s="125"/>
      <c r="AU558" s="125"/>
      <c r="AV558" s="125"/>
    </row>
    <row r="559" spans="1:48" ht="12.75" customHeight="1">
      <c r="A559" s="36" t="s">
        <v>1743</v>
      </c>
      <c r="B559" s="331"/>
      <c r="C559" s="36" t="s">
        <v>1744</v>
      </c>
      <c r="D559" s="421"/>
      <c r="E559" s="340"/>
      <c r="F559" s="95"/>
      <c r="G559" s="340"/>
      <c r="H559" s="340"/>
      <c r="I559" s="340"/>
      <c r="J559" s="340"/>
      <c r="K559" s="340"/>
      <c r="L559" s="340"/>
      <c r="M559" s="340"/>
      <c r="N559" s="340"/>
      <c r="O559" s="340"/>
      <c r="P559" s="340"/>
      <c r="Q559" s="349" t="s">
        <v>372</v>
      </c>
      <c r="R559" s="94" t="s">
        <v>372</v>
      </c>
      <c r="S559" s="340">
        <v>4475.8500000000004</v>
      </c>
      <c r="T559" s="349" t="s">
        <v>372</v>
      </c>
      <c r="U559" s="340">
        <v>1240.4100000000001</v>
      </c>
      <c r="V559" s="340">
        <v>3596.9</v>
      </c>
      <c r="W559" s="390">
        <v>2171.91</v>
      </c>
      <c r="X559" s="143"/>
      <c r="Y559" s="165"/>
      <c r="Z559" s="125"/>
      <c r="AA559" s="151"/>
      <c r="AB559" s="152"/>
      <c r="AC559" s="125"/>
      <c r="AD559" s="125"/>
      <c r="AE559" s="125"/>
      <c r="AF559" s="125"/>
      <c r="AG559" s="125"/>
      <c r="AH559" s="125"/>
      <c r="AI559" s="125"/>
      <c r="AJ559" s="125"/>
      <c r="AK559" s="125"/>
      <c r="AL559" s="125"/>
      <c r="AM559" s="125"/>
      <c r="AN559" s="125"/>
      <c r="AO559" s="125"/>
      <c r="AP559" s="125"/>
      <c r="AQ559" s="125"/>
      <c r="AR559" s="125"/>
      <c r="AS559" s="125"/>
      <c r="AT559" s="125"/>
      <c r="AU559" s="125"/>
      <c r="AV559" s="125"/>
    </row>
    <row r="560" spans="1:48" ht="12.75" customHeight="1">
      <c r="A560" s="36"/>
      <c r="B560" s="331"/>
      <c r="C560" s="36" t="s">
        <v>720</v>
      </c>
      <c r="D560" s="421"/>
      <c r="E560" s="340"/>
      <c r="F560" s="95"/>
      <c r="G560" s="340"/>
      <c r="H560" s="340"/>
      <c r="I560" s="340"/>
      <c r="J560" s="340"/>
      <c r="K560" s="340"/>
      <c r="L560" s="340"/>
      <c r="M560" s="340"/>
      <c r="N560" s="340"/>
      <c r="O560" s="340"/>
      <c r="P560" s="340"/>
      <c r="Q560" s="118">
        <f>'2006'!E647</f>
        <v>23.173276965265099</v>
      </c>
      <c r="R560" s="118">
        <f>'2006'!F647</f>
        <v>24.6094446983547</v>
      </c>
      <c r="S560" s="118">
        <f>'2006'!G647</f>
        <v>33.428402650822697</v>
      </c>
      <c r="T560" s="118">
        <f>'2006'!H647</f>
        <v>27.610260511882998</v>
      </c>
      <c r="U560" s="118">
        <f>'2006'!I647</f>
        <v>30.347741087751398</v>
      </c>
      <c r="V560" s="118">
        <f>'2006'!J647</f>
        <v>32.591505941499101</v>
      </c>
      <c r="W560" s="110">
        <f>'2006'!K647</f>
        <v>31.234683500914102</v>
      </c>
      <c r="X560" s="142">
        <f>SUM(L560:W560)</f>
        <v>202.99531535649001</v>
      </c>
      <c r="Y560" s="164">
        <f>AVERAGE(L560:W560)</f>
        <v>28.9993307652129</v>
      </c>
      <c r="Z560" s="125"/>
      <c r="AA560" s="151"/>
      <c r="AB560" s="152"/>
      <c r="AC560" s="125"/>
      <c r="AD560" s="125"/>
      <c r="AE560" s="125"/>
      <c r="AF560" s="125"/>
      <c r="AG560" s="125"/>
      <c r="AH560" s="125"/>
      <c r="AI560" s="125"/>
      <c r="AJ560" s="125"/>
      <c r="AK560" s="125"/>
      <c r="AL560" s="125"/>
      <c r="AM560" s="125"/>
      <c r="AN560" s="125"/>
      <c r="AO560" s="125"/>
      <c r="AP560" s="125"/>
      <c r="AQ560" s="125"/>
      <c r="AR560" s="125"/>
      <c r="AS560" s="125"/>
      <c r="AT560" s="125"/>
      <c r="AU560" s="125"/>
      <c r="AV560" s="125"/>
    </row>
    <row r="561" spans="1:48" ht="12.75" customHeight="1">
      <c r="A561" s="36"/>
      <c r="B561" s="331"/>
      <c r="C561" s="36" t="s">
        <v>1745</v>
      </c>
      <c r="D561" s="421"/>
      <c r="E561" s="340"/>
      <c r="F561" s="95"/>
      <c r="G561" s="340"/>
      <c r="H561" s="340"/>
      <c r="I561" s="340"/>
      <c r="J561" s="340"/>
      <c r="K561" s="340"/>
      <c r="L561" s="340"/>
      <c r="M561" s="340"/>
      <c r="N561" s="340"/>
      <c r="O561" s="340"/>
      <c r="P561" s="340"/>
      <c r="Q561" s="340"/>
      <c r="R561" s="95"/>
      <c r="S561" s="349" t="s">
        <v>1746</v>
      </c>
      <c r="T561" s="340"/>
      <c r="U561" s="349" t="s">
        <v>1747</v>
      </c>
      <c r="V561" s="349" t="s">
        <v>1748</v>
      </c>
      <c r="W561" s="391" t="s">
        <v>1749</v>
      </c>
      <c r="X561" s="143"/>
      <c r="Y561" s="167">
        <f>Y560/D558</f>
        <v>3.3134518698826401E-3</v>
      </c>
      <c r="Z561" s="125"/>
      <c r="AA561" s="151"/>
      <c r="AB561" s="152"/>
      <c r="AC561" s="125"/>
      <c r="AD561" s="125"/>
      <c r="AE561" s="125"/>
      <c r="AF561" s="125"/>
      <c r="AG561" s="125"/>
      <c r="AH561" s="125"/>
      <c r="AI561" s="125"/>
      <c r="AJ561" s="125"/>
      <c r="AK561" s="125"/>
      <c r="AL561" s="125"/>
      <c r="AM561" s="125"/>
      <c r="AN561" s="125"/>
      <c r="AO561" s="125"/>
      <c r="AP561" s="125"/>
      <c r="AQ561" s="125"/>
      <c r="AR561" s="125"/>
      <c r="AS561" s="125"/>
      <c r="AT561" s="125"/>
      <c r="AU561" s="125"/>
      <c r="AV561" s="125"/>
    </row>
    <row r="562" spans="1:48" ht="12.75" customHeight="1">
      <c r="A562" s="36"/>
      <c r="B562" s="331"/>
      <c r="C562" s="36" t="s">
        <v>1750</v>
      </c>
      <c r="D562" s="421"/>
      <c r="E562" s="340"/>
      <c r="F562" s="95"/>
      <c r="G562" s="340"/>
      <c r="H562" s="340"/>
      <c r="I562" s="340"/>
      <c r="J562" s="340"/>
      <c r="K562" s="340"/>
      <c r="L562" s="340"/>
      <c r="M562" s="340"/>
      <c r="N562" s="340"/>
      <c r="O562" s="340"/>
      <c r="P562" s="340"/>
      <c r="Q562" s="340"/>
      <c r="R562" s="95"/>
      <c r="S562" s="340"/>
      <c r="T562" s="340"/>
      <c r="U562" s="340"/>
      <c r="V562" s="340"/>
      <c r="W562" s="390"/>
      <c r="X562" s="143"/>
      <c r="Y562" s="165"/>
      <c r="Z562" s="125"/>
      <c r="AA562" s="151"/>
      <c r="AB562" s="152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25"/>
      <c r="AO562" s="125"/>
      <c r="AP562" s="125"/>
      <c r="AQ562" s="125"/>
      <c r="AR562" s="125"/>
      <c r="AS562" s="125"/>
      <c r="AT562" s="125"/>
      <c r="AU562" s="125"/>
      <c r="AV562" s="125"/>
    </row>
    <row r="563" spans="1:48" ht="12.75" customHeight="1">
      <c r="A563" s="222"/>
      <c r="B563" s="350"/>
      <c r="C563" s="222"/>
      <c r="D563" s="421"/>
      <c r="E563" s="340"/>
      <c r="F563" s="95"/>
      <c r="G563" s="340"/>
      <c r="H563" s="340"/>
      <c r="I563" s="340"/>
      <c r="J563" s="340"/>
      <c r="K563" s="340"/>
      <c r="L563" s="340"/>
      <c r="M563" s="340"/>
      <c r="N563" s="340"/>
      <c r="O563" s="340"/>
      <c r="P563" s="340"/>
      <c r="Q563" s="340"/>
      <c r="R563" s="95"/>
      <c r="S563" s="340"/>
      <c r="T563" s="340"/>
      <c r="U563" s="340"/>
      <c r="V563" s="340"/>
      <c r="W563" s="390"/>
      <c r="X563" s="143"/>
      <c r="Y563" s="165"/>
      <c r="Z563" s="125"/>
      <c r="AA563" s="151"/>
      <c r="AB563" s="152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25"/>
      <c r="AO563" s="125"/>
      <c r="AP563" s="125"/>
      <c r="AQ563" s="125"/>
      <c r="AR563" s="125"/>
      <c r="AS563" s="125"/>
      <c r="AT563" s="125"/>
      <c r="AU563" s="125"/>
      <c r="AV563" s="125"/>
    </row>
    <row r="564" spans="1:48" ht="12.75" customHeight="1">
      <c r="A564" s="36" t="s">
        <v>556</v>
      </c>
      <c r="B564" s="331">
        <v>1127</v>
      </c>
      <c r="C564" s="285" t="s">
        <v>1751</v>
      </c>
      <c r="D564" s="421">
        <v>818</v>
      </c>
      <c r="E564" s="340"/>
      <c r="F564" s="95"/>
      <c r="G564" s="340"/>
      <c r="H564" s="340"/>
      <c r="I564" s="340"/>
      <c r="J564" s="340"/>
      <c r="K564" s="340"/>
      <c r="L564" s="340"/>
      <c r="M564" s="340"/>
      <c r="N564" s="340"/>
      <c r="O564" s="340"/>
      <c r="P564" s="340"/>
      <c r="Q564" s="95"/>
      <c r="R564" s="149"/>
      <c r="S564" s="95"/>
      <c r="T564" s="340">
        <v>8143.04</v>
      </c>
      <c r="U564" s="340">
        <v>5449.79</v>
      </c>
      <c r="V564" s="340">
        <v>12469.99</v>
      </c>
      <c r="W564" s="131"/>
      <c r="X564" s="142">
        <f>SUM(L564:W564)</f>
        <v>26062.82</v>
      </c>
      <c r="Y564" s="164">
        <f>AVERAGE(L564:W564)</f>
        <v>8687.6066666666702</v>
      </c>
      <c r="Z564" s="125"/>
      <c r="AA564" s="151"/>
      <c r="AB564" s="152"/>
      <c r="AC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N564" s="125"/>
      <c r="AO564" s="125"/>
      <c r="AP564" s="125"/>
      <c r="AQ564" s="125"/>
      <c r="AR564" s="125"/>
      <c r="AS564" s="125"/>
      <c r="AT564" s="125"/>
      <c r="AU564" s="125"/>
      <c r="AV564" s="125"/>
    </row>
    <row r="565" spans="1:48" ht="12.75" customHeight="1">
      <c r="A565" s="36"/>
      <c r="B565" s="331"/>
      <c r="C565" s="36" t="s">
        <v>1752</v>
      </c>
      <c r="D565" s="421"/>
      <c r="E565" s="340"/>
      <c r="F565" s="95"/>
      <c r="G565" s="340"/>
      <c r="H565" s="340"/>
      <c r="I565" s="340"/>
      <c r="J565" s="340"/>
      <c r="K565" s="340"/>
      <c r="L565" s="340"/>
      <c r="M565" s="340"/>
      <c r="N565" s="340"/>
      <c r="O565" s="340"/>
      <c r="P565" s="340"/>
      <c r="Q565" s="95"/>
      <c r="R565" s="149"/>
      <c r="S565" s="95"/>
      <c r="T565" s="349" t="s">
        <v>372</v>
      </c>
      <c r="U565" s="349" t="s">
        <v>372</v>
      </c>
      <c r="V565" s="349" t="s">
        <v>372</v>
      </c>
      <c r="W565" s="131"/>
      <c r="X565" s="143"/>
      <c r="Y565" s="165"/>
      <c r="Z565" s="125"/>
      <c r="AA565" s="151"/>
      <c r="AB565" s="152"/>
      <c r="AC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N565" s="125"/>
      <c r="AO565" s="125"/>
      <c r="AP565" s="125"/>
      <c r="AQ565" s="125"/>
      <c r="AR565" s="125"/>
      <c r="AS565" s="125"/>
      <c r="AT565" s="125"/>
      <c r="AU565" s="125"/>
      <c r="AV565" s="125"/>
    </row>
    <row r="566" spans="1:48" ht="12.75" customHeight="1">
      <c r="A566" s="36"/>
      <c r="B566" s="331"/>
      <c r="C566" s="36" t="s">
        <v>685</v>
      </c>
      <c r="D566" s="421"/>
      <c r="E566" s="340"/>
      <c r="F566" s="95"/>
      <c r="G566" s="340"/>
      <c r="H566" s="340"/>
      <c r="I566" s="340"/>
      <c r="J566" s="340"/>
      <c r="K566" s="340"/>
      <c r="L566" s="340"/>
      <c r="M566" s="340"/>
      <c r="N566" s="340"/>
      <c r="O566" s="340"/>
      <c r="P566" s="340"/>
      <c r="Q566" s="95"/>
      <c r="R566" s="149"/>
      <c r="S566" s="95"/>
      <c r="T566" s="118">
        <f>'2006'!H653</f>
        <v>9.9548166259168696</v>
      </c>
      <c r="U566" s="118">
        <f>'2006'!I653</f>
        <v>6.66233496332518</v>
      </c>
      <c r="V566" s="118">
        <f>'2006'!J653</f>
        <v>15.244486552567199</v>
      </c>
      <c r="W566" s="131"/>
      <c r="X566" s="142">
        <f>SUM(L566:W566)</f>
        <v>31.861638141809301</v>
      </c>
      <c r="Y566" s="164">
        <f>AVERAGE(L566:W566)</f>
        <v>10.6205460472698</v>
      </c>
      <c r="Z566" s="125"/>
      <c r="AA566" s="151"/>
      <c r="AB566" s="152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25"/>
      <c r="AO566" s="125"/>
      <c r="AP566" s="125"/>
      <c r="AQ566" s="125"/>
      <c r="AR566" s="125"/>
      <c r="AS566" s="125"/>
      <c r="AT566" s="125"/>
      <c r="AU566" s="125"/>
      <c r="AV566" s="125"/>
    </row>
    <row r="567" spans="1:48" ht="12.75" customHeight="1">
      <c r="A567" s="36"/>
      <c r="B567" s="331"/>
      <c r="C567" s="36" t="s">
        <v>1753</v>
      </c>
      <c r="D567" s="421"/>
      <c r="E567" s="340"/>
      <c r="F567" s="95"/>
      <c r="G567" s="340"/>
      <c r="H567" s="340"/>
      <c r="I567" s="340"/>
      <c r="J567" s="340"/>
      <c r="K567" s="340"/>
      <c r="L567" s="340"/>
      <c r="M567" s="340"/>
      <c r="N567" s="340"/>
      <c r="O567" s="340"/>
      <c r="P567" s="340"/>
      <c r="Q567" s="95"/>
      <c r="R567" s="149"/>
      <c r="S567" s="95"/>
      <c r="T567" s="95"/>
      <c r="U567" s="95"/>
      <c r="V567" s="95"/>
      <c r="W567" s="131"/>
      <c r="X567" s="143"/>
      <c r="Y567" s="167">
        <f>Y566/D564</f>
        <v>1.29835526250242E-2</v>
      </c>
      <c r="Z567" s="125"/>
      <c r="AA567" s="151"/>
      <c r="AB567" s="152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  <c r="AS567" s="125"/>
      <c r="AT567" s="125"/>
      <c r="AU567" s="125"/>
      <c r="AV567" s="125"/>
    </row>
    <row r="568" spans="1:48" ht="12.75" customHeight="1">
      <c r="A568" s="36"/>
      <c r="B568" s="331"/>
      <c r="C568" s="36" t="s">
        <v>1754</v>
      </c>
      <c r="D568" s="421"/>
      <c r="E568" s="340"/>
      <c r="F568" s="95"/>
      <c r="G568" s="340"/>
      <c r="H568" s="340"/>
      <c r="I568" s="340"/>
      <c r="J568" s="340"/>
      <c r="K568" s="340"/>
      <c r="L568" s="340"/>
      <c r="M568" s="340"/>
      <c r="N568" s="340"/>
      <c r="O568" s="340"/>
      <c r="P568" s="340"/>
      <c r="Q568" s="95"/>
      <c r="R568" s="149"/>
      <c r="S568" s="95"/>
      <c r="T568" s="95"/>
      <c r="U568" s="95"/>
      <c r="V568" s="95"/>
      <c r="W568" s="131"/>
      <c r="X568" s="143"/>
      <c r="Y568" s="165"/>
      <c r="Z568" s="125"/>
      <c r="AA568" s="151"/>
      <c r="AB568" s="152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25"/>
      <c r="AO568" s="125"/>
      <c r="AP568" s="125"/>
      <c r="AQ568" s="125"/>
      <c r="AR568" s="125"/>
      <c r="AS568" s="125"/>
      <c r="AT568" s="125"/>
      <c r="AU568" s="125"/>
      <c r="AV568" s="125"/>
    </row>
    <row r="569" spans="1:48" ht="12.75" customHeight="1">
      <c r="A569" s="222"/>
      <c r="B569" s="350"/>
      <c r="C569" s="222"/>
      <c r="D569" s="421"/>
      <c r="E569" s="340"/>
      <c r="F569" s="95"/>
      <c r="G569" s="340"/>
      <c r="H569" s="340"/>
      <c r="I569" s="340"/>
      <c r="J569" s="340"/>
      <c r="K569" s="340"/>
      <c r="L569" s="340"/>
      <c r="M569" s="340"/>
      <c r="N569" s="340"/>
      <c r="O569" s="340"/>
      <c r="P569" s="340"/>
      <c r="Q569" s="95"/>
      <c r="R569" s="149"/>
      <c r="S569" s="95"/>
      <c r="T569" s="95"/>
      <c r="U569" s="95"/>
      <c r="V569" s="95"/>
      <c r="W569" s="131"/>
      <c r="X569" s="143"/>
      <c r="Y569" s="165"/>
      <c r="Z569" s="125"/>
      <c r="AA569" s="151"/>
      <c r="AB569" s="152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25"/>
      <c r="AO569" s="125"/>
      <c r="AP569" s="125"/>
      <c r="AQ569" s="125"/>
      <c r="AR569" s="125"/>
      <c r="AS569" s="125"/>
      <c r="AT569" s="125"/>
      <c r="AU569" s="125"/>
      <c r="AV569" s="125"/>
    </row>
    <row r="570" spans="1:48" ht="12.75" customHeight="1">
      <c r="A570" s="36" t="s">
        <v>445</v>
      </c>
      <c r="B570" s="331">
        <v>1148</v>
      </c>
      <c r="C570" s="285" t="s">
        <v>446</v>
      </c>
      <c r="D570" s="347">
        <v>491</v>
      </c>
      <c r="E570" s="334"/>
      <c r="F570" s="125"/>
      <c r="G570" s="168"/>
      <c r="H570" s="168"/>
      <c r="I570" s="168"/>
      <c r="J570" s="168"/>
      <c r="K570" s="168"/>
      <c r="L570" s="168"/>
      <c r="M570" s="168"/>
      <c r="N570" s="168"/>
      <c r="O570" s="169"/>
      <c r="P570" s="368">
        <v>30301</v>
      </c>
      <c r="Q570" s="339">
        <v>6060.2</v>
      </c>
      <c r="R570" s="62">
        <v>4765.2</v>
      </c>
      <c r="S570" s="340">
        <v>17595.5</v>
      </c>
      <c r="T570" s="340">
        <v>15923.5</v>
      </c>
      <c r="U570" s="340">
        <v>102373.9</v>
      </c>
      <c r="V570" s="340">
        <v>109286.7</v>
      </c>
      <c r="W570" s="390">
        <v>98145</v>
      </c>
      <c r="X570" s="142">
        <f>SUM(L570:W570)</f>
        <v>384451</v>
      </c>
      <c r="Y570" s="164">
        <f>AVERAGE(L570:W570)</f>
        <v>48056.375</v>
      </c>
      <c r="Z570" s="125"/>
      <c r="AA570" s="151"/>
      <c r="AB570" s="152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25"/>
      <c r="AO570" s="125"/>
      <c r="AP570" s="125"/>
      <c r="AQ570" s="125"/>
      <c r="AR570" s="125"/>
      <c r="AS570" s="125"/>
      <c r="AT570" s="125"/>
      <c r="AU570" s="125"/>
      <c r="AV570" s="125"/>
    </row>
    <row r="571" spans="1:48" ht="12.75" customHeight="1">
      <c r="A571" s="36"/>
      <c r="B571" s="331"/>
      <c r="C571" s="36" t="s">
        <v>1584</v>
      </c>
      <c r="D571" s="337"/>
      <c r="E571" s="334"/>
      <c r="F571" s="125"/>
      <c r="G571" s="168"/>
      <c r="H571" s="168"/>
      <c r="I571" s="168"/>
      <c r="J571" s="168"/>
      <c r="K571" s="168"/>
      <c r="L571" s="168"/>
      <c r="M571" s="168"/>
      <c r="N571" s="168"/>
      <c r="O571" s="169"/>
      <c r="P571" s="369" t="s">
        <v>372</v>
      </c>
      <c r="Q571" s="349" t="s">
        <v>372</v>
      </c>
      <c r="R571" s="94" t="s">
        <v>372</v>
      </c>
      <c r="S571" s="349" t="s">
        <v>372</v>
      </c>
      <c r="T571" s="349" t="s">
        <v>372</v>
      </c>
      <c r="U571" s="340">
        <v>945.2</v>
      </c>
      <c r="V571" s="340">
        <v>1290.8399999999999</v>
      </c>
      <c r="W571" s="390">
        <v>733.75</v>
      </c>
      <c r="X571" s="143"/>
      <c r="Y571" s="165"/>
      <c r="Z571" s="125"/>
      <c r="AA571" s="151"/>
      <c r="AB571" s="152"/>
      <c r="AC571" s="125"/>
      <c r="AD571" s="125"/>
      <c r="AE571" s="125"/>
      <c r="AF571" s="125"/>
      <c r="AG571" s="125"/>
      <c r="AH571" s="125"/>
      <c r="AI571" s="125"/>
      <c r="AJ571" s="125"/>
      <c r="AK571" s="125"/>
      <c r="AL571" s="125"/>
      <c r="AM571" s="125"/>
      <c r="AN571" s="125"/>
      <c r="AO571" s="125"/>
      <c r="AP571" s="125"/>
      <c r="AQ571" s="125"/>
      <c r="AR571" s="125"/>
      <c r="AS571" s="125"/>
      <c r="AT571" s="125"/>
      <c r="AU571" s="125"/>
      <c r="AV571" s="125"/>
    </row>
    <row r="572" spans="1:48" ht="12.75" customHeight="1">
      <c r="A572" s="36"/>
      <c r="B572" s="331"/>
      <c r="C572" s="36" t="s">
        <v>1411</v>
      </c>
      <c r="D572" s="337"/>
      <c r="E572" s="370"/>
      <c r="F572" s="402"/>
      <c r="G572" s="403"/>
      <c r="H572" s="403"/>
      <c r="I572" s="403"/>
      <c r="J572" s="403"/>
      <c r="K572" s="403"/>
      <c r="L572" s="403"/>
      <c r="M572" s="403"/>
      <c r="N572" s="403"/>
      <c r="O572" s="368"/>
      <c r="P572" s="109">
        <f>'2005'!P850</f>
        <v>61.712830957230103</v>
      </c>
      <c r="Q572" s="118">
        <f>'2006'!E665</f>
        <v>12.342566191446</v>
      </c>
      <c r="R572" s="118">
        <f>'2006'!F665</f>
        <v>9.7050916496945003</v>
      </c>
      <c r="S572" s="118">
        <f>'2006'!G665</f>
        <v>35.836048879837101</v>
      </c>
      <c r="T572" s="118">
        <f>'2006'!H665</f>
        <v>32.430753564154799</v>
      </c>
      <c r="U572" s="118">
        <f>'2006'!I665</f>
        <v>208.50081466395099</v>
      </c>
      <c r="V572" s="118">
        <f>'2006'!J665</f>
        <v>222.57983706721001</v>
      </c>
      <c r="W572" s="110">
        <f>'2006'!K665</f>
        <v>199.887983706721</v>
      </c>
      <c r="X572" s="142">
        <f>SUM(L572:W572)</f>
        <v>782.995926680244</v>
      </c>
      <c r="Y572" s="164">
        <f>AVERAGE(L572:W572)</f>
        <v>97.874490835030599</v>
      </c>
      <c r="Z572" s="125"/>
      <c r="AA572" s="166">
        <f>'2006'!AC664+'2005'!AI849</f>
        <v>2969.79</v>
      </c>
      <c r="AB572" s="169">
        <f>AA572/8/D570</f>
        <v>0.75605651731160906</v>
      </c>
      <c r="AC572" s="125"/>
      <c r="AD572" s="125"/>
      <c r="AE572" s="125"/>
      <c r="AF572" s="125"/>
      <c r="AG572" s="125"/>
      <c r="AH572" s="125"/>
      <c r="AI572" s="125"/>
      <c r="AJ572" s="125"/>
      <c r="AK572" s="125"/>
      <c r="AL572" s="125"/>
      <c r="AM572" s="125"/>
      <c r="AN572" s="125"/>
      <c r="AO572" s="125"/>
      <c r="AP572" s="125"/>
      <c r="AQ572" s="125"/>
      <c r="AR572" s="125"/>
      <c r="AS572" s="125"/>
      <c r="AT572" s="125"/>
      <c r="AU572" s="125"/>
      <c r="AV572" s="125"/>
    </row>
    <row r="573" spans="1:48" ht="12.75" customHeight="1">
      <c r="A573" s="36"/>
      <c r="B573" s="331"/>
      <c r="C573" s="36" t="s">
        <v>1760</v>
      </c>
      <c r="D573" s="337"/>
      <c r="E573" s="339"/>
      <c r="F573" s="243"/>
      <c r="G573" s="339"/>
      <c r="H573" s="339"/>
      <c r="I573" s="339"/>
      <c r="J573" s="339"/>
      <c r="K573" s="339"/>
      <c r="L573" s="339"/>
      <c r="M573" s="339"/>
      <c r="N573" s="339"/>
      <c r="O573" s="339"/>
      <c r="P573" s="340"/>
      <c r="Q573" s="340"/>
      <c r="R573" s="95"/>
      <c r="S573" s="340"/>
      <c r="T573" s="340"/>
      <c r="U573" s="349" t="s">
        <v>1761</v>
      </c>
      <c r="V573" s="349" t="s">
        <v>1762</v>
      </c>
      <c r="W573" s="391" t="s">
        <v>1763</v>
      </c>
      <c r="X573" s="143"/>
      <c r="Y573" s="167">
        <f>Y572/D570</f>
        <v>0.19933704854385001</v>
      </c>
      <c r="Z573" s="125"/>
      <c r="AA573" s="151"/>
      <c r="AB573" s="152"/>
      <c r="AC573" s="125"/>
      <c r="AD573" s="125"/>
      <c r="AE573" s="125"/>
      <c r="AF573" s="125"/>
      <c r="AG573" s="125"/>
      <c r="AH573" s="125"/>
      <c r="AI573" s="125"/>
      <c r="AJ573" s="125"/>
      <c r="AK573" s="125"/>
      <c r="AL573" s="125"/>
      <c r="AM573" s="125"/>
      <c r="AN573" s="125"/>
      <c r="AO573" s="125"/>
      <c r="AP573" s="125"/>
      <c r="AQ573" s="125"/>
      <c r="AR573" s="125"/>
      <c r="AS573" s="125"/>
      <c r="AT573" s="125"/>
      <c r="AU573" s="125"/>
      <c r="AV573" s="125"/>
    </row>
    <row r="574" spans="1:48" ht="12.75" customHeight="1">
      <c r="A574" s="36"/>
      <c r="B574" s="331"/>
      <c r="C574" s="36" t="s">
        <v>1587</v>
      </c>
      <c r="D574" s="337"/>
      <c r="E574" s="340"/>
      <c r="F574" s="95"/>
      <c r="G574" s="340"/>
      <c r="H574" s="340"/>
      <c r="I574" s="340"/>
      <c r="J574" s="340"/>
      <c r="K574" s="340"/>
      <c r="L574" s="340"/>
      <c r="M574" s="340"/>
      <c r="N574" s="340"/>
      <c r="O574" s="340"/>
      <c r="P574" s="340"/>
      <c r="Q574" s="340"/>
      <c r="R574" s="95"/>
      <c r="S574" s="340"/>
      <c r="T574" s="340"/>
      <c r="U574" s="340"/>
      <c r="V574" s="340"/>
      <c r="W574" s="390"/>
      <c r="X574" s="143"/>
      <c r="Y574" s="165"/>
      <c r="Z574" s="125"/>
      <c r="AA574" s="151"/>
      <c r="AB574" s="152"/>
      <c r="AC574" s="125"/>
      <c r="AD574" s="125"/>
      <c r="AE574" s="125"/>
      <c r="AF574" s="125"/>
      <c r="AG574" s="125"/>
      <c r="AH574" s="125"/>
      <c r="AI574" s="125"/>
      <c r="AJ574" s="125"/>
      <c r="AK574" s="125"/>
      <c r="AL574" s="125"/>
      <c r="AM574" s="125"/>
      <c r="AN574" s="125"/>
      <c r="AO574" s="125"/>
      <c r="AP574" s="125"/>
      <c r="AQ574" s="125"/>
      <c r="AR574" s="125"/>
      <c r="AS574" s="125"/>
      <c r="AT574" s="125"/>
      <c r="AU574" s="125"/>
      <c r="AV574" s="125"/>
    </row>
    <row r="575" spans="1:48" ht="12.75" customHeight="1">
      <c r="A575" s="222"/>
      <c r="B575" s="350"/>
      <c r="C575" s="222"/>
      <c r="D575" s="343"/>
      <c r="E575" s="344"/>
      <c r="F575" s="171"/>
      <c r="G575" s="344"/>
      <c r="H575" s="344"/>
      <c r="I575" s="344"/>
      <c r="J575" s="344"/>
      <c r="K575" s="344"/>
      <c r="L575" s="344"/>
      <c r="M575" s="344"/>
      <c r="N575" s="344"/>
      <c r="O575" s="344"/>
      <c r="P575" s="344"/>
      <c r="Q575" s="340"/>
      <c r="R575" s="95"/>
      <c r="S575" s="340"/>
      <c r="T575" s="340"/>
      <c r="U575" s="340"/>
      <c r="V575" s="340"/>
      <c r="W575" s="390"/>
      <c r="X575" s="423"/>
      <c r="Y575" s="424"/>
      <c r="Z575" s="125"/>
      <c r="AA575" s="151"/>
      <c r="AB575" s="152"/>
      <c r="AC575" s="125"/>
      <c r="AD575" s="125"/>
      <c r="AE575" s="125"/>
      <c r="AF575" s="125"/>
      <c r="AG575" s="125"/>
      <c r="AH575" s="125"/>
      <c r="AI575" s="125"/>
      <c r="AJ575" s="125"/>
      <c r="AK575" s="125"/>
      <c r="AL575" s="125"/>
      <c r="AM575" s="125"/>
      <c r="AN575" s="125"/>
      <c r="AO575" s="125"/>
      <c r="AP575" s="125"/>
      <c r="AQ575" s="125"/>
      <c r="AR575" s="125"/>
      <c r="AS575" s="125"/>
      <c r="AT575" s="125"/>
      <c r="AU575" s="125"/>
      <c r="AV575" s="125"/>
    </row>
    <row r="576" spans="1:48" ht="12.75" customHeight="1">
      <c r="A576" s="3"/>
      <c r="B576" s="2"/>
      <c r="C576" s="3"/>
      <c r="D576" s="2"/>
      <c r="E576" s="168"/>
      <c r="F576" s="125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25"/>
      <c r="R576" s="309"/>
      <c r="S576" s="125"/>
      <c r="T576" s="125"/>
      <c r="U576" s="125"/>
      <c r="V576" s="125"/>
      <c r="W576" s="125"/>
      <c r="X576" s="125"/>
      <c r="Y576" s="125"/>
      <c r="Z576" s="125"/>
      <c r="AA576" s="151"/>
      <c r="AB576" s="152"/>
      <c r="AC576" s="125"/>
      <c r="AD576" s="125"/>
      <c r="AE576" s="125"/>
      <c r="AF576" s="125"/>
      <c r="AG576" s="125"/>
      <c r="AH576" s="125"/>
      <c r="AI576" s="125"/>
      <c r="AJ576" s="125"/>
      <c r="AK576" s="125"/>
      <c r="AL576" s="125"/>
      <c r="AM576" s="125"/>
      <c r="AN576" s="125"/>
      <c r="AO576" s="125"/>
      <c r="AP576" s="125"/>
      <c r="AQ576" s="125"/>
      <c r="AR576" s="125"/>
      <c r="AS576" s="125"/>
      <c r="AT576" s="125"/>
      <c r="AU576" s="125"/>
      <c r="AV576" s="125"/>
    </row>
    <row r="577" spans="1:48" ht="12.75" customHeight="1">
      <c r="A577" s="3"/>
      <c r="B577" s="2"/>
      <c r="C577" s="3"/>
      <c r="D577" s="2"/>
      <c r="E577" s="168"/>
      <c r="F577" s="125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25"/>
      <c r="R577" s="309"/>
      <c r="S577" s="125"/>
      <c r="T577" s="125"/>
      <c r="U577" s="125"/>
      <c r="V577" s="125"/>
      <c r="W577" s="125"/>
      <c r="X577" s="125"/>
      <c r="Y577" s="125"/>
      <c r="Z577" s="125"/>
      <c r="AA577" s="151"/>
      <c r="AB577" s="152"/>
      <c r="AC577" s="125"/>
      <c r="AD577" s="125"/>
      <c r="AE577" s="125"/>
      <c r="AF577" s="125"/>
      <c r="AG577" s="125"/>
      <c r="AH577" s="125"/>
      <c r="AI577" s="125"/>
      <c r="AJ577" s="125"/>
      <c r="AK577" s="125"/>
      <c r="AL577" s="125"/>
      <c r="AM577" s="125"/>
      <c r="AN577" s="125"/>
      <c r="AO577" s="125"/>
      <c r="AP577" s="125"/>
      <c r="AQ577" s="125"/>
      <c r="AR577" s="125"/>
      <c r="AS577" s="125"/>
      <c r="AT577" s="125"/>
      <c r="AU577" s="125"/>
      <c r="AV577" s="125"/>
    </row>
    <row r="578" spans="1:48" ht="12.75" customHeight="1">
      <c r="A578" s="425" t="s">
        <v>1588</v>
      </c>
      <c r="B578" s="161"/>
      <c r="C578" s="426"/>
      <c r="D578" s="161"/>
      <c r="E578" s="427"/>
      <c r="F578" s="426"/>
      <c r="G578" s="427"/>
      <c r="H578" s="427"/>
      <c r="I578" s="427"/>
      <c r="J578" s="427"/>
      <c r="K578" s="427"/>
      <c r="L578" s="427"/>
      <c r="M578" s="427"/>
      <c r="N578" s="427"/>
      <c r="O578" s="427"/>
      <c r="P578" s="427"/>
      <c r="Q578" s="426"/>
      <c r="R578" s="430"/>
      <c r="S578" s="426"/>
      <c r="T578" s="426"/>
      <c r="U578" s="426"/>
      <c r="V578" s="426"/>
      <c r="W578" s="426"/>
      <c r="X578" s="426"/>
      <c r="Y578" s="426"/>
      <c r="Z578" s="426"/>
      <c r="AA578" s="433"/>
      <c r="AB578" s="434"/>
      <c r="AC578" s="426"/>
      <c r="AD578" s="426"/>
      <c r="AE578" s="426"/>
      <c r="AF578" s="426"/>
      <c r="AG578" s="426"/>
      <c r="AH578" s="426"/>
      <c r="AI578" s="426"/>
      <c r="AJ578" s="426"/>
      <c r="AK578" s="426"/>
      <c r="AL578" s="426"/>
      <c r="AM578" s="426"/>
      <c r="AN578" s="426"/>
      <c r="AO578" s="426"/>
      <c r="AP578" s="426"/>
      <c r="AQ578" s="426"/>
      <c r="AR578" s="426"/>
      <c r="AS578" s="426"/>
      <c r="AT578" s="426"/>
      <c r="AU578" s="426"/>
      <c r="AV578" s="426"/>
    </row>
    <row r="579" spans="1:48" ht="12.75" customHeight="1">
      <c r="A579" s="426"/>
      <c r="B579" s="161"/>
      <c r="C579" s="426"/>
      <c r="D579" s="161"/>
      <c r="E579" s="427"/>
      <c r="F579" s="426"/>
      <c r="G579" s="427"/>
      <c r="H579" s="427"/>
      <c r="I579" s="427"/>
      <c r="J579" s="427"/>
      <c r="K579" s="427"/>
      <c r="L579" s="427"/>
      <c r="M579" s="427"/>
      <c r="N579" s="427"/>
      <c r="O579" s="427"/>
      <c r="P579" s="427"/>
      <c r="Q579" s="426"/>
      <c r="R579" s="430"/>
      <c r="S579" s="426"/>
      <c r="T579" s="426"/>
      <c r="U579" s="426"/>
      <c r="V579" s="426"/>
      <c r="W579" s="426"/>
      <c r="X579" s="426"/>
      <c r="Y579" s="426"/>
      <c r="Z579" s="426"/>
      <c r="AA579" s="433"/>
      <c r="AB579" s="434"/>
      <c r="AC579" s="426"/>
      <c r="AD579" s="426"/>
      <c r="AE579" s="426"/>
      <c r="AF579" s="426"/>
      <c r="AG579" s="426"/>
      <c r="AH579" s="426"/>
      <c r="AI579" s="426"/>
      <c r="AJ579" s="426"/>
      <c r="AK579" s="426"/>
      <c r="AL579" s="426"/>
      <c r="AM579" s="426"/>
      <c r="AN579" s="426"/>
      <c r="AO579" s="426"/>
      <c r="AP579" s="426"/>
      <c r="AQ579" s="426"/>
      <c r="AR579" s="426"/>
      <c r="AS579" s="426"/>
      <c r="AT579" s="426"/>
      <c r="AU579" s="426"/>
      <c r="AV579" s="426"/>
    </row>
    <row r="580" spans="1:48" ht="12.75" customHeight="1">
      <c r="A580" s="426" t="s">
        <v>1589</v>
      </c>
      <c r="B580" s="161"/>
      <c r="C580" s="426"/>
      <c r="D580" s="161"/>
      <c r="E580" s="427"/>
      <c r="F580" s="426"/>
      <c r="G580" s="427"/>
      <c r="H580" s="427"/>
      <c r="I580" s="427"/>
      <c r="J580" s="427"/>
      <c r="K580" s="427"/>
      <c r="L580" s="427"/>
      <c r="M580" s="427"/>
      <c r="N580" s="427"/>
      <c r="O580" s="427"/>
      <c r="P580" s="427"/>
      <c r="Q580" s="426"/>
      <c r="R580" s="430"/>
      <c r="S580" s="426"/>
      <c r="T580" s="426"/>
      <c r="U580" s="426"/>
      <c r="V580" s="426"/>
      <c r="W580" s="431">
        <f>SUM(W9:W579)</f>
        <v>4926404.71961476</v>
      </c>
      <c r="X580" s="432"/>
      <c r="Y580" s="432"/>
      <c r="Z580" s="432"/>
      <c r="AA580" s="435"/>
      <c r="AB580" s="436"/>
      <c r="AC580" s="432"/>
      <c r="AD580" s="432"/>
      <c r="AE580" s="432"/>
      <c r="AF580" s="432"/>
      <c r="AG580" s="432"/>
      <c r="AH580" s="426"/>
      <c r="AI580" s="426"/>
      <c r="AJ580" s="426"/>
      <c r="AK580" s="426"/>
      <c r="AL580" s="426"/>
      <c r="AM580" s="426"/>
      <c r="AN580" s="426"/>
      <c r="AO580" s="426"/>
      <c r="AP580" s="426"/>
      <c r="AQ580" s="426"/>
      <c r="AR580" s="426"/>
      <c r="AS580" s="426"/>
      <c r="AT580" s="426"/>
      <c r="AU580" s="426"/>
      <c r="AV580" s="426"/>
    </row>
    <row r="581" spans="1:48" ht="12.75" customHeight="1">
      <c r="A581" s="426" t="s">
        <v>1590</v>
      </c>
      <c r="B581" s="161"/>
      <c r="C581" s="426"/>
      <c r="D581" s="161"/>
      <c r="E581" s="427"/>
      <c r="F581" s="426"/>
      <c r="G581" s="427"/>
      <c r="H581" s="427"/>
      <c r="I581" s="427"/>
      <c r="J581" s="427"/>
      <c r="K581" s="427"/>
      <c r="L581" s="427"/>
      <c r="M581" s="427"/>
      <c r="N581" s="427"/>
      <c r="O581" s="427"/>
      <c r="P581" s="427"/>
      <c r="Q581" s="426"/>
      <c r="R581" s="430"/>
      <c r="S581" s="426"/>
      <c r="T581" s="426"/>
      <c r="U581" s="426"/>
      <c r="V581" s="426"/>
      <c r="W581" s="426"/>
      <c r="X581" s="426"/>
      <c r="Y581" s="426"/>
      <c r="Z581" s="426"/>
      <c r="AA581" s="433"/>
      <c r="AB581" s="434"/>
      <c r="AC581" s="426"/>
      <c r="AD581" s="426"/>
      <c r="AE581" s="426"/>
      <c r="AF581" s="426"/>
      <c r="AG581" s="426"/>
      <c r="AH581" s="426"/>
      <c r="AI581" s="426"/>
      <c r="AJ581" s="426"/>
      <c r="AK581" s="426"/>
      <c r="AL581" s="426"/>
      <c r="AM581" s="426"/>
      <c r="AN581" s="426"/>
      <c r="AO581" s="426"/>
      <c r="AP581" s="426"/>
      <c r="AQ581" s="426"/>
      <c r="AR581" s="426"/>
      <c r="AS581" s="426"/>
      <c r="AT581" s="426"/>
      <c r="AU581" s="426"/>
      <c r="AV581" s="426"/>
    </row>
    <row r="582" spans="1:48" ht="12.75" customHeight="1">
      <c r="A582" s="426" t="s">
        <v>1591</v>
      </c>
      <c r="B582" s="161"/>
      <c r="C582" s="426"/>
      <c r="D582" s="161"/>
      <c r="E582" s="427"/>
      <c r="F582" s="426"/>
      <c r="G582" s="427"/>
      <c r="H582" s="427"/>
      <c r="I582" s="427"/>
      <c r="J582" s="427"/>
      <c r="K582" s="427"/>
      <c r="L582" s="427"/>
      <c r="M582" s="427"/>
      <c r="N582" s="427"/>
      <c r="O582" s="427"/>
      <c r="P582" s="427"/>
      <c r="Q582" s="426"/>
      <c r="R582" s="430"/>
      <c r="S582" s="426"/>
      <c r="T582" s="426"/>
      <c r="U582" s="426"/>
      <c r="V582" s="426"/>
      <c r="W582" s="426"/>
      <c r="X582" s="426"/>
      <c r="Y582" s="426"/>
      <c r="Z582" s="426"/>
      <c r="AA582" s="433"/>
      <c r="AB582" s="434"/>
      <c r="AC582" s="426"/>
      <c r="AD582" s="426"/>
      <c r="AE582" s="426"/>
      <c r="AF582" s="426"/>
      <c r="AG582" s="426"/>
      <c r="AH582" s="426"/>
      <c r="AI582" s="426"/>
      <c r="AJ582" s="426"/>
      <c r="AK582" s="426"/>
      <c r="AL582" s="426"/>
      <c r="AM582" s="426"/>
      <c r="AN582" s="426"/>
      <c r="AO582" s="426"/>
      <c r="AP582" s="426"/>
      <c r="AQ582" s="426"/>
      <c r="AR582" s="426"/>
      <c r="AS582" s="426"/>
      <c r="AT582" s="426"/>
      <c r="AU582" s="426"/>
      <c r="AV582" s="426"/>
    </row>
    <row r="583" spans="1:48" ht="12.75" customHeight="1">
      <c r="A583" s="426"/>
      <c r="B583" s="161"/>
      <c r="C583" s="426"/>
      <c r="D583" s="161"/>
      <c r="E583" s="427"/>
      <c r="F583" s="426"/>
      <c r="G583" s="427"/>
      <c r="H583" s="427"/>
      <c r="I583" s="427"/>
      <c r="J583" s="427"/>
      <c r="K583" s="427"/>
      <c r="L583" s="427"/>
      <c r="M583" s="427"/>
      <c r="N583" s="427"/>
      <c r="O583" s="427"/>
      <c r="P583" s="427"/>
      <c r="Q583" s="426"/>
      <c r="R583" s="430"/>
      <c r="S583" s="426"/>
      <c r="T583" s="426"/>
      <c r="U583" s="426"/>
      <c r="V583" s="426"/>
      <c r="W583" s="426"/>
      <c r="X583" s="426"/>
      <c r="Y583" s="426"/>
      <c r="Z583" s="426"/>
      <c r="AA583" s="433"/>
      <c r="AB583" s="434"/>
      <c r="AC583" s="426"/>
      <c r="AD583" s="426"/>
      <c r="AE583" s="426"/>
      <c r="AF583" s="426"/>
      <c r="AG583" s="426"/>
      <c r="AH583" s="426"/>
      <c r="AI583" s="426"/>
      <c r="AJ583" s="426"/>
      <c r="AK583" s="426"/>
      <c r="AL583" s="426"/>
      <c r="AM583" s="426"/>
      <c r="AN583" s="426"/>
      <c r="AO583" s="426"/>
      <c r="AP583" s="426"/>
      <c r="AQ583" s="426"/>
      <c r="AR583" s="426"/>
      <c r="AS583" s="426"/>
      <c r="AT583" s="426"/>
      <c r="AU583" s="426"/>
      <c r="AV583" s="426"/>
    </row>
    <row r="584" spans="1:48" ht="12.75" customHeight="1">
      <c r="A584" s="425" t="s">
        <v>1592</v>
      </c>
      <c r="B584" s="155"/>
      <c r="C584" s="428"/>
      <c r="D584" s="15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309"/>
      <c r="S584" s="125"/>
      <c r="T584" s="125"/>
      <c r="U584" s="125"/>
      <c r="V584" s="125"/>
      <c r="W584" s="125"/>
      <c r="X584" s="125"/>
      <c r="Y584" s="125"/>
      <c r="Z584" s="125"/>
      <c r="AA584" s="151"/>
      <c r="AB584" s="152"/>
      <c r="AC584" s="125"/>
      <c r="AD584" s="125"/>
      <c r="AE584" s="125"/>
      <c r="AF584" s="125"/>
      <c r="AG584" s="125"/>
      <c r="AH584" s="125"/>
      <c r="AI584" s="125"/>
      <c r="AJ584" s="125"/>
      <c r="AK584" s="125"/>
      <c r="AL584" s="125"/>
      <c r="AM584" s="125"/>
      <c r="AN584" s="125"/>
      <c r="AO584" s="125"/>
      <c r="AP584" s="125"/>
      <c r="AQ584" s="125"/>
      <c r="AR584" s="125"/>
      <c r="AS584" s="125"/>
      <c r="AT584" s="125"/>
      <c r="AU584" s="125"/>
      <c r="AV584" s="125"/>
    </row>
    <row r="585" spans="1:48" ht="12.75" customHeight="1">
      <c r="A585" s="426" t="s">
        <v>1593</v>
      </c>
      <c r="B585" s="155"/>
      <c r="C585" s="429" t="s">
        <v>656</v>
      </c>
      <c r="D585" s="155"/>
      <c r="E585" s="125"/>
      <c r="F585" s="426" t="s">
        <v>1594</v>
      </c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309"/>
      <c r="T585" s="309">
        <f>SUM(T9:T584)</f>
        <v>10959416.3886212</v>
      </c>
      <c r="U585" s="309">
        <f>SUM(U9:U584)</f>
        <v>11292056.676260101</v>
      </c>
      <c r="V585" s="125"/>
      <c r="W585" s="125"/>
      <c r="X585" s="125"/>
      <c r="Y585" s="125"/>
      <c r="Z585" s="125"/>
      <c r="AA585" s="151"/>
      <c r="AB585" s="152"/>
      <c r="AC585" s="125"/>
      <c r="AD585" s="125"/>
      <c r="AE585" s="125"/>
      <c r="AF585" s="125"/>
      <c r="AG585" s="125"/>
      <c r="AH585" s="125"/>
      <c r="AI585" s="125"/>
      <c r="AJ585" s="125"/>
      <c r="AK585" s="125"/>
      <c r="AL585" s="125"/>
      <c r="AM585" s="125"/>
      <c r="AN585" s="125"/>
      <c r="AO585" s="125"/>
      <c r="AP585" s="125"/>
      <c r="AQ585" s="125"/>
      <c r="AR585" s="125"/>
      <c r="AS585" s="125"/>
      <c r="AT585" s="125"/>
      <c r="AU585" s="125"/>
      <c r="AV585" s="125"/>
    </row>
    <row r="586" spans="1:48" ht="12.75" customHeight="1">
      <c r="A586" s="125"/>
      <c r="B586" s="155"/>
      <c r="C586" s="125"/>
      <c r="D586" s="15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51"/>
      <c r="AB586" s="152"/>
      <c r="AC586" s="125"/>
      <c r="AD586" s="125"/>
      <c r="AE586" s="125"/>
      <c r="AF586" s="125"/>
      <c r="AG586" s="125"/>
      <c r="AH586" s="125"/>
      <c r="AI586" s="125"/>
      <c r="AJ586" s="125"/>
      <c r="AK586" s="125"/>
      <c r="AL586" s="125"/>
      <c r="AM586" s="125"/>
      <c r="AN586" s="125"/>
      <c r="AO586" s="125"/>
      <c r="AP586" s="125"/>
      <c r="AQ586" s="125"/>
      <c r="AR586" s="125"/>
      <c r="AS586" s="125"/>
      <c r="AT586" s="125"/>
      <c r="AU586" s="125"/>
      <c r="AV586" s="125"/>
    </row>
    <row r="587" spans="1:48" ht="12.75" customHeight="1">
      <c r="A587" s="125"/>
      <c r="B587" s="161" t="s">
        <v>1595</v>
      </c>
      <c r="C587" s="426" t="s">
        <v>1596</v>
      </c>
      <c r="D587" s="155"/>
      <c r="E587" s="125"/>
      <c r="F587" s="426" t="s">
        <v>1597</v>
      </c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51"/>
      <c r="AB587" s="152"/>
      <c r="AC587" s="125"/>
      <c r="AD587" s="125"/>
      <c r="AE587" s="125"/>
      <c r="AF587" s="125"/>
      <c r="AG587" s="125"/>
      <c r="AH587" s="125"/>
      <c r="AI587" s="125"/>
      <c r="AJ587" s="125"/>
      <c r="AK587" s="125"/>
      <c r="AL587" s="125"/>
      <c r="AM587" s="125"/>
      <c r="AN587" s="125"/>
      <c r="AO587" s="125"/>
      <c r="AP587" s="125"/>
      <c r="AQ587" s="125"/>
      <c r="AR587" s="125"/>
      <c r="AS587" s="125"/>
      <c r="AT587" s="125"/>
      <c r="AU587" s="125"/>
      <c r="AV587" s="125"/>
    </row>
    <row r="588" spans="1:48" ht="12.75" customHeight="1">
      <c r="A588" s="125"/>
      <c r="B588" s="161"/>
      <c r="C588" s="426" t="s">
        <v>1598</v>
      </c>
      <c r="D588" s="15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51"/>
      <c r="AB588" s="152"/>
      <c r="AC588" s="125"/>
      <c r="AD588" s="125"/>
      <c r="AE588" s="125"/>
      <c r="AF588" s="125"/>
      <c r="AG588" s="125"/>
      <c r="AH588" s="125"/>
      <c r="AI588" s="125"/>
      <c r="AJ588" s="125"/>
      <c r="AK588" s="125"/>
      <c r="AL588" s="125"/>
      <c r="AM588" s="125"/>
      <c r="AN588" s="125"/>
      <c r="AO588" s="125"/>
      <c r="AP588" s="125"/>
      <c r="AQ588" s="125"/>
      <c r="AR588" s="125"/>
      <c r="AS588" s="125"/>
      <c r="AT588" s="125"/>
      <c r="AU588" s="125"/>
      <c r="AV588" s="125"/>
    </row>
    <row r="589" spans="1:48" ht="12.75" customHeight="1">
      <c r="A589" s="125"/>
      <c r="B589" s="161"/>
      <c r="C589" s="426" t="s">
        <v>1599</v>
      </c>
      <c r="D589" s="155"/>
      <c r="E589" s="125"/>
      <c r="F589" s="426" t="s">
        <v>1600</v>
      </c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51"/>
      <c r="AB589" s="152"/>
      <c r="AC589" s="125"/>
      <c r="AD589" s="125"/>
      <c r="AE589" s="125"/>
      <c r="AF589" s="125"/>
      <c r="AG589" s="125"/>
      <c r="AH589" s="125"/>
      <c r="AI589" s="125"/>
      <c r="AJ589" s="125"/>
      <c r="AK589" s="125"/>
      <c r="AL589" s="125"/>
      <c r="AM589" s="125"/>
      <c r="AN589" s="125"/>
      <c r="AO589" s="125"/>
      <c r="AP589" s="125"/>
      <c r="AQ589" s="125"/>
      <c r="AR589" s="125"/>
      <c r="AS589" s="125"/>
      <c r="AT589" s="125"/>
      <c r="AU589" s="125"/>
      <c r="AV589" s="125"/>
    </row>
    <row r="590" spans="1:48" ht="12.75" customHeight="1">
      <c r="A590" s="125"/>
      <c r="B590" s="155"/>
      <c r="C590" s="125"/>
      <c r="D590" s="15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51"/>
      <c r="AB590" s="152"/>
      <c r="AC590" s="125"/>
      <c r="AD590" s="125"/>
      <c r="AE590" s="125"/>
      <c r="AF590" s="125"/>
      <c r="AG590" s="125"/>
      <c r="AH590" s="125"/>
      <c r="AI590" s="125"/>
      <c r="AJ590" s="125"/>
      <c r="AK590" s="125"/>
      <c r="AL590" s="125"/>
      <c r="AM590" s="125"/>
      <c r="AN590" s="125"/>
      <c r="AO590" s="125"/>
      <c r="AP590" s="125"/>
      <c r="AQ590" s="125"/>
      <c r="AR590" s="125"/>
      <c r="AS590" s="125"/>
      <c r="AT590" s="125"/>
      <c r="AU590" s="125"/>
      <c r="AV590" s="125"/>
    </row>
    <row r="591" spans="1:48" ht="12.75" customHeight="1">
      <c r="A591" s="125"/>
      <c r="B591" s="155"/>
      <c r="C591" s="426"/>
      <c r="D591" s="155"/>
      <c r="E591" s="125"/>
      <c r="F591" s="426" t="s">
        <v>1601</v>
      </c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51"/>
      <c r="AB591" s="152"/>
      <c r="AC591" s="125"/>
      <c r="AD591" s="125"/>
      <c r="AE591" s="125"/>
      <c r="AF591" s="125"/>
      <c r="AG591" s="125"/>
      <c r="AH591" s="125"/>
      <c r="AI591" s="125"/>
      <c r="AJ591" s="125"/>
      <c r="AK591" s="125"/>
      <c r="AL591" s="125"/>
      <c r="AM591" s="125"/>
      <c r="AN591" s="125"/>
      <c r="AO591" s="125"/>
      <c r="AP591" s="125"/>
      <c r="AQ591" s="125"/>
      <c r="AR591" s="125"/>
      <c r="AS591" s="125"/>
      <c r="AT591" s="125"/>
      <c r="AU591" s="125"/>
      <c r="AV591" s="125"/>
    </row>
    <row r="592" spans="1:48" ht="12.75" customHeight="1">
      <c r="A592" s="125"/>
      <c r="B592" s="155"/>
      <c r="C592" s="125"/>
      <c r="D592" s="15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51"/>
      <c r="AB592" s="152"/>
      <c r="AC592" s="125"/>
      <c r="AD592" s="125"/>
      <c r="AE592" s="125"/>
      <c r="AF592" s="125"/>
      <c r="AG592" s="125"/>
      <c r="AH592" s="125"/>
      <c r="AI592" s="125"/>
      <c r="AJ592" s="125"/>
      <c r="AK592" s="125"/>
      <c r="AL592" s="125"/>
      <c r="AM592" s="125"/>
      <c r="AN592" s="125"/>
      <c r="AO592" s="125"/>
      <c r="AP592" s="125"/>
      <c r="AQ592" s="125"/>
      <c r="AR592" s="125"/>
      <c r="AS592" s="125"/>
      <c r="AT592" s="125"/>
      <c r="AU592" s="125"/>
      <c r="AV592" s="125"/>
    </row>
    <row r="593" spans="1:48" ht="12.75" customHeight="1">
      <c r="A593" s="125"/>
      <c r="B593" s="155"/>
      <c r="C593" s="426"/>
      <c r="D593" s="15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51"/>
      <c r="AB593" s="152"/>
      <c r="AC593" s="125"/>
      <c r="AD593" s="125"/>
      <c r="AE593" s="125"/>
      <c r="AF593" s="125"/>
      <c r="AG593" s="125"/>
      <c r="AH593" s="125"/>
      <c r="AI593" s="125"/>
      <c r="AJ593" s="125"/>
      <c r="AK593" s="125"/>
      <c r="AL593" s="125"/>
      <c r="AM593" s="125"/>
      <c r="AN593" s="125"/>
      <c r="AO593" s="125"/>
      <c r="AP593" s="125"/>
      <c r="AQ593" s="125"/>
      <c r="AR593" s="125"/>
      <c r="AS593" s="125"/>
      <c r="AT593" s="125"/>
      <c r="AU593" s="125"/>
      <c r="AV593" s="125"/>
    </row>
    <row r="594" spans="1:48" ht="12.75" customHeight="1">
      <c r="A594" s="125"/>
      <c r="B594" s="155"/>
      <c r="C594" s="125"/>
      <c r="D594" s="15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51"/>
      <c r="AB594" s="152"/>
      <c r="AC594" s="125"/>
      <c r="AD594" s="125"/>
      <c r="AE594" s="125"/>
      <c r="AF594" s="125"/>
      <c r="AG594" s="125"/>
      <c r="AH594" s="125"/>
      <c r="AI594" s="125"/>
      <c r="AJ594" s="125"/>
      <c r="AK594" s="125"/>
      <c r="AL594" s="125"/>
      <c r="AM594" s="125"/>
      <c r="AN594" s="125"/>
      <c r="AO594" s="125"/>
      <c r="AP594" s="125"/>
      <c r="AQ594" s="125"/>
      <c r="AR594" s="125"/>
      <c r="AS594" s="125"/>
      <c r="AT594" s="125"/>
      <c r="AU594" s="125"/>
      <c r="AV594" s="125"/>
    </row>
    <row r="595" spans="1:48" ht="12.75" customHeight="1">
      <c r="A595" s="125"/>
      <c r="B595" s="155"/>
      <c r="C595" s="426"/>
      <c r="D595" s="15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51"/>
      <c r="AB595" s="152"/>
      <c r="AC595" s="125"/>
      <c r="AD595" s="125"/>
      <c r="AE595" s="125"/>
      <c r="AF595" s="125"/>
      <c r="AG595" s="125"/>
      <c r="AH595" s="125"/>
      <c r="AI595" s="125"/>
      <c r="AJ595" s="125"/>
      <c r="AK595" s="125"/>
      <c r="AL595" s="125"/>
      <c r="AM595" s="125"/>
      <c r="AN595" s="125"/>
      <c r="AO595" s="125"/>
      <c r="AP595" s="125"/>
      <c r="AQ595" s="125"/>
      <c r="AR595" s="125"/>
      <c r="AS595" s="125"/>
      <c r="AT595" s="125"/>
      <c r="AU595" s="125"/>
      <c r="AV595" s="125"/>
    </row>
    <row r="596" spans="1:48" ht="12.75" customHeight="1">
      <c r="A596" s="125"/>
      <c r="B596" s="155"/>
      <c r="C596" s="125"/>
      <c r="D596" s="15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51"/>
      <c r="AB596" s="152"/>
      <c r="AC596" s="125"/>
      <c r="AD596" s="125"/>
      <c r="AE596" s="125"/>
      <c r="AF596" s="125"/>
      <c r="AG596" s="125"/>
      <c r="AH596" s="125"/>
      <c r="AI596" s="125"/>
      <c r="AJ596" s="125"/>
      <c r="AK596" s="125"/>
      <c r="AL596" s="125"/>
      <c r="AM596" s="125"/>
      <c r="AN596" s="125"/>
      <c r="AO596" s="125"/>
      <c r="AP596" s="125"/>
      <c r="AQ596" s="125"/>
      <c r="AR596" s="125"/>
      <c r="AS596" s="125"/>
      <c r="AT596" s="125"/>
      <c r="AU596" s="125"/>
      <c r="AV596" s="125"/>
    </row>
    <row r="597" spans="1:48" ht="12.75" customHeight="1">
      <c r="A597" s="125"/>
      <c r="B597" s="155"/>
      <c r="C597" s="125" t="s">
        <v>1593</v>
      </c>
      <c r="D597" s="429">
        <f>SUM(D9:D590)</f>
        <v>213687.19</v>
      </c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51"/>
      <c r="AB597" s="152"/>
      <c r="AC597" s="125"/>
      <c r="AD597" s="125"/>
      <c r="AE597" s="125"/>
      <c r="AF597" s="125"/>
      <c r="AG597" s="125"/>
      <c r="AH597" s="125"/>
      <c r="AI597" s="125"/>
      <c r="AJ597" s="125"/>
      <c r="AK597" s="125"/>
      <c r="AL597" s="125"/>
      <c r="AM597" s="125"/>
      <c r="AN597" s="125"/>
      <c r="AO597" s="125"/>
      <c r="AP597" s="125"/>
      <c r="AQ597" s="125"/>
      <c r="AR597" s="125"/>
      <c r="AS597" s="125"/>
      <c r="AT597" s="125"/>
      <c r="AU597" s="125"/>
      <c r="AV597" s="125"/>
    </row>
  </sheetData>
  <mergeCells count="7">
    <mergeCell ref="C274:D274"/>
    <mergeCell ref="C329:D329"/>
    <mergeCell ref="C24:D24"/>
    <mergeCell ref="C30:D30"/>
    <mergeCell ref="C87:D87"/>
    <mergeCell ref="C103:D103"/>
    <mergeCell ref="C273:D273"/>
  </mergeCells>
  <pageMargins left="0.15" right="0.15" top="0.32" bottom="0.46" header="0" footer="0"/>
  <pageSetup paperSize="8" orientation="landscape"/>
  <rowBreaks count="8" manualBreakCount="8">
    <brk id="66" man="1"/>
    <brk id="117" man="1"/>
    <brk id="188" man="1"/>
    <brk id="268" man="1"/>
    <brk id="307" man="1"/>
    <brk id="375" man="1"/>
    <brk id="458" man="1"/>
    <brk id="531" man="1"/>
  </rowBreaks>
  <colBreaks count="1" manualBreakCount="1">
    <brk id="2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Rent 2023</vt:lpstr>
      <vt:lpstr>2007 Renewal </vt:lpstr>
      <vt:lpstr>Leases Due</vt:lpstr>
      <vt:lpstr>New Leases</vt:lpstr>
      <vt:lpstr>Renew 07.workl</vt:lpstr>
      <vt:lpstr>2005</vt:lpstr>
      <vt:lpstr>2006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Lim</dc:creator>
  <cp:lastModifiedBy>Dian Rostikawati</cp:lastModifiedBy>
  <cp:lastPrinted>2023-07-11T09:28:00Z</cp:lastPrinted>
  <dcterms:created xsi:type="dcterms:W3CDTF">2003-01-28T03:28:00Z</dcterms:created>
  <dcterms:modified xsi:type="dcterms:W3CDTF">2024-08-26T15:02:54Z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79A50D6133674F6697B09B69BBB7C214_12</vt:lpwstr>
  </property>
  <property fmtid="{D5CDD505-2E9C-101B-9397-08002B2CF9AE}" pid="3" name="KSOProductBuildVer">
    <vt:lpwstr>1033-12.2.0.17562</vt:lpwstr>
  </property>
</Properties>
</file>