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rl/Desktop/Practice/Data_Analyst/Portfolio_Projects/Student_Loan_Project /Final/"/>
    </mc:Choice>
  </mc:AlternateContent>
  <xr:revisionPtr revIDLastSave="0" documentId="13_ncr:1_{6360CDB9-BEFF-AC42-888F-B8C2BB03EE67}" xr6:coauthVersionLast="47" xr6:coauthVersionMax="47" xr10:uidLastSave="{00000000-0000-0000-0000-000000000000}"/>
  <bookViews>
    <workbookView xWindow="-45260" yWindow="-4440" windowWidth="28800" windowHeight="17500" xr2:uid="{EB233D89-917C-F74E-AD22-C4EAF0F2F38E}"/>
  </bookViews>
  <sheets>
    <sheet name="DynamicReportTable" sheetId="2" r:id="rId1"/>
    <sheet name="Top10Table" sheetId="3" r:id="rId2"/>
    <sheet name="Dashboard" sheetId="4" r:id="rId3"/>
  </sheets>
  <externalReferences>
    <externalReference r:id="rId4"/>
  </externalReferences>
  <definedNames>
    <definedName name="_xlnm._FilterDatabase" localSheetId="1" hidden="1">Top10Table!$A$6:$K$16</definedName>
    <definedName name="Chartoutput">INDIRECT([1]ChartDropDown!$M$22)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4" l="1"/>
  <c r="N29" i="4"/>
  <c r="N28" i="4"/>
  <c r="N27" i="4"/>
  <c r="N26" i="4"/>
  <c r="N25" i="4"/>
  <c r="N24" i="4"/>
  <c r="N23" i="4"/>
  <c r="N22" i="4"/>
  <c r="C40" i="3"/>
  <c r="B45" i="3" s="1"/>
  <c r="K26" i="3"/>
  <c r="K27" i="3"/>
  <c r="K28" i="3"/>
  <c r="K29" i="3"/>
  <c r="K30" i="3"/>
  <c r="K31" i="3"/>
  <c r="K32" i="3"/>
  <c r="K33" i="3"/>
  <c r="K34" i="3"/>
  <c r="K25" i="3"/>
  <c r="K8" i="3"/>
  <c r="K9" i="3"/>
  <c r="K10" i="3"/>
  <c r="K11" i="3"/>
  <c r="K12" i="3"/>
  <c r="K13" i="3"/>
  <c r="K14" i="3"/>
  <c r="K15" i="3"/>
  <c r="K16" i="3"/>
  <c r="K7" i="3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N13" i="4" s="1"/>
  <c r="U16" i="2"/>
  <c r="N15" i="4" s="1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M24" i="4" l="1"/>
  <c r="M30" i="4"/>
  <c r="M27" i="4"/>
  <c r="M23" i="4"/>
  <c r="M26" i="4"/>
  <c r="M29" i="4"/>
  <c r="M25" i="4"/>
  <c r="M22" i="4"/>
  <c r="M28" i="4"/>
  <c r="B52" i="3"/>
  <c r="F48" i="3"/>
  <c r="A54" i="3"/>
  <c r="C55" i="3"/>
  <c r="E53" i="3"/>
  <c r="G51" i="3"/>
  <c r="I49" i="3"/>
  <c r="B48" i="3"/>
  <c r="I53" i="3"/>
  <c r="D50" i="3"/>
  <c r="A50" i="3"/>
  <c r="H54" i="3"/>
  <c r="J52" i="3"/>
  <c r="C51" i="3"/>
  <c r="E49" i="3"/>
  <c r="G47" i="3"/>
  <c r="G55" i="3"/>
  <c r="I45" i="3"/>
  <c r="A46" i="3"/>
  <c r="D54" i="3"/>
  <c r="F52" i="3"/>
  <c r="H50" i="3"/>
  <c r="J48" i="3"/>
  <c r="C47" i="3"/>
  <c r="A53" i="3"/>
  <c r="A49" i="3"/>
  <c r="J55" i="3"/>
  <c r="F55" i="3"/>
  <c r="B55" i="3"/>
  <c r="G54" i="3"/>
  <c r="C54" i="3"/>
  <c r="H53" i="3"/>
  <c r="D53" i="3"/>
  <c r="I52" i="3"/>
  <c r="E52" i="3"/>
  <c r="J51" i="3"/>
  <c r="F51" i="3"/>
  <c r="B51" i="3"/>
  <c r="G50" i="3"/>
  <c r="C50" i="3"/>
  <c r="H49" i="3"/>
  <c r="D49" i="3"/>
  <c r="I48" i="3"/>
  <c r="E48" i="3"/>
  <c r="J47" i="3"/>
  <c r="F47" i="3"/>
  <c r="B47" i="3"/>
  <c r="G46" i="3"/>
  <c r="C46" i="3"/>
  <c r="H45" i="3"/>
  <c r="D45" i="3"/>
  <c r="H46" i="3"/>
  <c r="D46" i="3"/>
  <c r="E45" i="3"/>
  <c r="A45" i="3"/>
  <c r="A52" i="3"/>
  <c r="A48" i="3"/>
  <c r="I55" i="3"/>
  <c r="E55" i="3"/>
  <c r="J54" i="3"/>
  <c r="F54" i="3"/>
  <c r="B54" i="3"/>
  <c r="G53" i="3"/>
  <c r="C53" i="3"/>
  <c r="H52" i="3"/>
  <c r="D52" i="3"/>
  <c r="I51" i="3"/>
  <c r="E51" i="3"/>
  <c r="J50" i="3"/>
  <c r="F50" i="3"/>
  <c r="B50" i="3"/>
  <c r="G49" i="3"/>
  <c r="C49" i="3"/>
  <c r="H48" i="3"/>
  <c r="D48" i="3"/>
  <c r="I47" i="3"/>
  <c r="E47" i="3"/>
  <c r="J46" i="3"/>
  <c r="F46" i="3"/>
  <c r="B46" i="3"/>
  <c r="G45" i="3"/>
  <c r="C45" i="3"/>
  <c r="A55" i="3"/>
  <c r="A51" i="3"/>
  <c r="A47" i="3"/>
  <c r="H55" i="3"/>
  <c r="D55" i="3"/>
  <c r="I54" i="3"/>
  <c r="E54" i="3"/>
  <c r="J53" i="3"/>
  <c r="F53" i="3"/>
  <c r="B53" i="3"/>
  <c r="G52" i="3"/>
  <c r="C52" i="3"/>
  <c r="H51" i="3"/>
  <c r="D51" i="3"/>
  <c r="I50" i="3"/>
  <c r="E50" i="3"/>
  <c r="J49" i="3"/>
  <c r="F49" i="3"/>
  <c r="B49" i="3"/>
  <c r="G48" i="3"/>
  <c r="C48" i="3"/>
  <c r="H47" i="3"/>
  <c r="D47" i="3"/>
  <c r="I46" i="3"/>
  <c r="E46" i="3"/>
  <c r="J45" i="3"/>
  <c r="F45" i="3"/>
</calcChain>
</file>

<file path=xl/sharedStrings.xml><?xml version="1.0" encoding="utf-8"?>
<sst xmlns="http://schemas.openxmlformats.org/spreadsheetml/2006/main" count="158" uniqueCount="110">
  <si>
    <t>Not Reported</t>
  </si>
  <si>
    <t>Other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</si>
  <si>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</si>
  <si>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</si>
  <si>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</si>
  <si>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</si>
  <si>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</si>
  <si>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</si>
  <si>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</si>
  <si>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</si>
  <si>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</si>
  <si>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</si>
  <si>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</si>
  <si>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</si>
  <si>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</si>
  <si>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</si>
  <si>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</si>
  <si>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</si>
  <si>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</si>
  <si>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</si>
  <si>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</si>
  <si>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</si>
  <si>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</si>
  <si>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</si>
  <si>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</si>
  <si>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</si>
  <si>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</si>
  <si>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</si>
  <si>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</si>
  <si>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</si>
  <si>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</si>
  <si>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</si>
  <si>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</si>
  <si>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</si>
  <si>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</si>
  <si>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</si>
  <si>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</si>
  <si>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</si>
  <si>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</si>
  <si>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</si>
  <si>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</si>
  <si>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</si>
  <si>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</si>
  <si>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</si>
  <si>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</si>
  <si>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</si>
  <si>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</si>
  <si>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</si>
  <si>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</si>
  <si>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</si>
  <si>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</si>
  <si>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</si>
  <si>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</si>
  <si>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</si>
  <si>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Borrowers</t>
  </si>
  <si>
    <t>Total Dollars OutStanding</t>
  </si>
  <si>
    <t>Borrowers 17</t>
  </si>
  <si>
    <t>Dollars Outstanding (in billions)16</t>
  </si>
  <si>
    <t>Borrowers 15</t>
  </si>
  <si>
    <t>Dollars Outstanding (in billions)14</t>
  </si>
  <si>
    <t>Borrowers 13</t>
  </si>
  <si>
    <t>Dollars Outstanding (in billions)12</t>
  </si>
  <si>
    <t>Borrowers 11</t>
  </si>
  <si>
    <t>Dollars Outstanding (in billions)10</t>
  </si>
  <si>
    <t>Borrowers9</t>
  </si>
  <si>
    <t>Dollars Outstanding (in billions)8</t>
  </si>
  <si>
    <t>Borrowers7</t>
  </si>
  <si>
    <t>Dollars Outstanding (in billions)6</t>
  </si>
  <si>
    <t>Borrowers5</t>
  </si>
  <si>
    <t>Dollars Outstanding (in billions)4</t>
  </si>
  <si>
    <t>Borrowers3</t>
  </si>
  <si>
    <t>Dollars Outstanding (in billions)2</t>
  </si>
  <si>
    <t>Borrowers</t>
  </si>
  <si>
    <t>Dollars Outstanding &lt;5k(in billions)</t>
  </si>
  <si>
    <t>Location</t>
  </si>
  <si>
    <t>200K+</t>
  </si>
  <si>
    <t>100K to 200K</t>
  </si>
  <si>
    <t>80K to 100K</t>
  </si>
  <si>
    <t>60K to 80K</t>
  </si>
  <si>
    <t>40K to 60K</t>
  </si>
  <si>
    <t>20K to 40K</t>
  </si>
  <si>
    <t>10K to 20K</t>
  </si>
  <si>
    <t>5K to 10K</t>
  </si>
  <si>
    <t>&lt;5K</t>
  </si>
  <si>
    <t>Data as of June 30, 2022</t>
  </si>
  <si>
    <t>Data Source: Enterprise Data Warehouse</t>
  </si>
  <si>
    <t>Includes outstanding principal and interest balances</t>
  </si>
  <si>
    <t>Federal Student Loan Portfolio by Borrower Location and Debt Size</t>
  </si>
  <si>
    <t>Total Dollars</t>
  </si>
  <si>
    <t>Dollars Outstanding (in billions)</t>
  </si>
  <si>
    <t>Number of Borrowers (in thousands) Per Debt Range</t>
  </si>
  <si>
    <t>Debt Range:</t>
  </si>
  <si>
    <t>Chart Titles:</t>
  </si>
  <si>
    <t>List Index Output:</t>
  </si>
  <si>
    <t>Data Validation List:</t>
  </si>
  <si>
    <t>Chart Data Output:</t>
  </si>
  <si>
    <t>5K-10K</t>
  </si>
  <si>
    <t>10K-20K</t>
  </si>
  <si>
    <t>20K-40K</t>
  </si>
  <si>
    <t>40K-60K</t>
  </si>
  <si>
    <t>60K-80K</t>
  </si>
  <si>
    <t>80K-100K</t>
  </si>
  <si>
    <t>100K-200K</t>
  </si>
  <si>
    <t>View Top 10 By Category:</t>
  </si>
  <si>
    <t>Select a state:</t>
  </si>
  <si>
    <t>$ Outstanding (in Billions):</t>
  </si>
  <si>
    <t># Of Borrowers (in Thousands):</t>
  </si>
  <si>
    <t>$ (in Billions):</t>
  </si>
  <si>
    <t>Quick Summary</t>
  </si>
  <si>
    <t>Student Loan Debt By State For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</si>
</sst>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2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9DDD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7">
    <border>
      <left/>
      <right/>
      <top/>
      <bottom/>
      <diagonal/>
    </border>
    <border>
      <left style="thin">
        <color rgb="FF91ADC2"/>
      </left>
      <right/>
      <top style="thin">
        <color rgb="FF91ADC2"/>
      </top>
      <bottom/>
      <diagonal/>
    </border>
    <border>
      <left/>
      <right/>
      <top style="thin">
        <color rgb="FF91ADC2"/>
      </top>
      <bottom/>
      <diagonal/>
    </border>
    <border>
      <left/>
      <right style="thin">
        <color rgb="FF91ADC2"/>
      </right>
      <top style="thin">
        <color rgb="FF91ADC2"/>
      </top>
      <bottom/>
      <diagonal/>
    </border>
    <border>
      <left style="thin">
        <color rgb="FF91ADC2"/>
      </left>
      <right/>
      <top/>
      <bottom style="thin">
        <color rgb="FF91ADC2"/>
      </bottom>
      <diagonal/>
    </border>
    <border>
      <left/>
      <right/>
      <top/>
      <bottom style="thin">
        <color rgb="FF91ADC2"/>
      </bottom>
      <diagonal/>
    </border>
    <border>
      <left/>
      <right style="thin">
        <color rgb="FF91ADC2"/>
      </right>
      <top/>
      <bottom style="thin">
        <color rgb="FF91ADC2"/>
      </bottom>
      <diagonal/>
    </border>
    <border>
      <left style="thin">
        <color rgb="FF91ADC2"/>
      </left>
      <right/>
      <top/>
      <bottom/>
      <diagonal/>
    </border>
    <border>
      <left/>
      <right style="thin">
        <color rgb="FF91ADC2"/>
      </right>
      <top/>
      <bottom/>
      <diagonal/>
    </border>
    <border>
      <left/>
      <right/>
      <top/>
      <bottom style="thick">
        <color rgb="FF91ADC2"/>
      </bottom>
      <diagonal/>
    </border>
    <border>
      <left style="thick">
        <color rgb="FF91ADC2"/>
      </left>
      <right/>
      <top style="thick">
        <color rgb="FF91ADC2"/>
      </top>
      <bottom/>
      <diagonal/>
    </border>
    <border>
      <left/>
      <right/>
      <top style="thick">
        <color rgb="FF91ADC2"/>
      </top>
      <bottom/>
      <diagonal/>
    </border>
    <border>
      <left/>
      <right style="thick">
        <color rgb="FF91ADC2"/>
      </right>
      <top style="thick">
        <color rgb="FF91ADC2"/>
      </top>
      <bottom/>
      <diagonal/>
    </border>
    <border>
      <left style="thick">
        <color rgb="FF91ADC2"/>
      </left>
      <right/>
      <top/>
      <bottom style="thick">
        <color rgb="FF91ADC2"/>
      </bottom>
      <diagonal/>
    </border>
    <border>
      <left/>
      <right style="thick">
        <color rgb="FF91ADC2"/>
      </right>
      <top/>
      <bottom style="thick">
        <color rgb="FF91ADC2"/>
      </bottom>
      <diagonal/>
    </border>
    <border>
      <left/>
      <right style="thick">
        <color rgb="FF91ADC2"/>
      </right>
      <top style="thick">
        <color rgb="FF91ADC2"/>
      </top>
      <bottom style="thick">
        <color rgb="FF91ADC2"/>
      </bottom>
      <diagonal/>
    </border>
    <border>
      <left style="thick">
        <color rgb="FF91ADC2"/>
      </left>
      <right/>
      <top style="thick">
        <color rgb="FF91ADC2"/>
      </top>
      <bottom style="thick">
        <color rgb="FF91ADC2"/>
      </bottom>
      <diagonal/>
    </border>
    <border>
      <left/>
      <right/>
      <top style="thick">
        <color rgb="FF91ADC2"/>
      </top>
      <bottom style="thick">
        <color rgb="FF91ADC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medium">
        <color theme="6"/>
      </bottom>
      <diagonal/>
    </border>
    <border>
      <left/>
      <right style="thin">
        <color theme="6"/>
      </right>
      <top style="thin">
        <color theme="6"/>
      </top>
      <bottom style="medium">
        <color theme="6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/>
  </cellStyleXfs>
  <cellXfs count="78">
    <xf numFmtId="0" fontId="0" fillId="0" borderId="0" xfId="0"/>
    <xf numFmtId="0" fontId="1" fillId="0" borderId="0" xfId="1"/>
    <xf numFmtId="0" fontId="7" fillId="0" borderId="0" xfId="1" applyFont="1"/>
    <xf numFmtId="0" fontId="10" fillId="0" borderId="0" xfId="3" applyFont="1"/>
    <xf numFmtId="0" fontId="11" fillId="0" borderId="0" xfId="3" applyFont="1"/>
    <xf numFmtId="0" fontId="12" fillId="0" borderId="0" xfId="3" applyFont="1"/>
    <xf numFmtId="0" fontId="2" fillId="0" borderId="0" xfId="3"/>
    <xf numFmtId="0" fontId="2" fillId="0" borderId="0" xfId="3" applyAlignment="1">
      <alignment horizontal="center"/>
    </xf>
    <xf numFmtId="8" fontId="7" fillId="0" borderId="0" xfId="1" applyNumberFormat="1" applyFont="1"/>
    <xf numFmtId="0" fontId="8" fillId="0" borderId="0" xfId="0" applyFont="1"/>
    <xf numFmtId="0" fontId="13" fillId="0" borderId="0" xfId="1" applyFont="1"/>
    <xf numFmtId="0" fontId="7" fillId="4" borderId="0" xfId="1" applyFont="1" applyFill="1"/>
    <xf numFmtId="0" fontId="8" fillId="4" borderId="0" xfId="1" applyFont="1" applyFill="1"/>
    <xf numFmtId="0" fontId="1" fillId="4" borderId="0" xfId="1" applyFill="1"/>
    <xf numFmtId="164" fontId="8" fillId="4" borderId="8" xfId="1" applyNumberFormat="1" applyFont="1" applyFill="1" applyBorder="1" applyAlignment="1">
      <alignment horizontal="center"/>
    </xf>
    <xf numFmtId="0" fontId="1" fillId="3" borderId="2" xfId="1" applyFill="1" applyBorder="1"/>
    <xf numFmtId="0" fontId="8" fillId="3" borderId="0" xfId="1" applyFont="1" applyFill="1"/>
    <xf numFmtId="9" fontId="8" fillId="4" borderId="0" xfId="1" applyNumberFormat="1" applyFont="1" applyFill="1" applyAlignment="1">
      <alignment horizontal="center"/>
    </xf>
    <xf numFmtId="9" fontId="8" fillId="4" borderId="5" xfId="1" applyNumberFormat="1" applyFont="1" applyFill="1" applyBorder="1" applyAlignment="1">
      <alignment horizontal="center"/>
    </xf>
    <xf numFmtId="164" fontId="8" fillId="4" borderId="6" xfId="1" applyNumberFormat="1" applyFont="1" applyFill="1" applyBorder="1" applyAlignment="1">
      <alignment horizontal="center"/>
    </xf>
    <xf numFmtId="0" fontId="9" fillId="4" borderId="7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8" fillId="3" borderId="18" xfId="0" applyFont="1" applyFill="1" applyBorder="1"/>
    <xf numFmtId="0" fontId="18" fillId="3" borderId="18" xfId="0" applyFont="1" applyFill="1" applyBorder="1" applyAlignment="1">
      <alignment horizontal="center"/>
    </xf>
    <xf numFmtId="0" fontId="0" fillId="5" borderId="19" xfId="0" applyFill="1" applyBorder="1"/>
    <xf numFmtId="0" fontId="0" fillId="0" borderId="19" xfId="0" applyBorder="1"/>
    <xf numFmtId="0" fontId="18" fillId="3" borderId="20" xfId="0" applyFont="1" applyFill="1" applyBorder="1"/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0" fillId="5" borderId="22" xfId="0" applyFill="1" applyBorder="1"/>
    <xf numFmtId="0" fontId="0" fillId="5" borderId="23" xfId="0" applyFill="1" applyBorder="1"/>
    <xf numFmtId="0" fontId="0" fillId="0" borderId="20" xfId="0" applyBorder="1"/>
    <xf numFmtId="0" fontId="0" fillId="0" borderId="21" xfId="0" applyBorder="1"/>
    <xf numFmtId="0" fontId="0" fillId="5" borderId="20" xfId="0" applyFill="1" applyBorder="1"/>
    <xf numFmtId="0" fontId="0" fillId="5" borderId="21" xfId="0" applyFill="1" applyBorder="1"/>
    <xf numFmtId="0" fontId="0" fillId="0" borderId="24" xfId="0" applyBorder="1"/>
    <xf numFmtId="0" fontId="8" fillId="0" borderId="0" xfId="1" applyFont="1"/>
    <xf numFmtId="0" fontId="21" fillId="3" borderId="18" xfId="0" applyFont="1" applyFill="1" applyBorder="1"/>
    <xf numFmtId="0" fontId="18" fillId="3" borderId="25" xfId="0" applyFont="1" applyFill="1" applyBorder="1" applyAlignment="1">
      <alignment horizontal="center"/>
    </xf>
    <xf numFmtId="0" fontId="18" fillId="3" borderId="26" xfId="0" applyFont="1" applyFill="1" applyBorder="1" applyAlignment="1">
      <alignment horizontal="center"/>
    </xf>
    <xf numFmtId="0" fontId="6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9" fillId="3" borderId="0" xfId="3" applyFont="1" applyFill="1" applyAlignment="1">
      <alignment horizontal="center" vertical="center"/>
    </xf>
    <xf numFmtId="0" fontId="16" fillId="3" borderId="1" xfId="1" quotePrefix="1" applyFont="1" applyFill="1" applyBorder="1" applyAlignment="1">
      <alignment horizontal="center" vertical="center"/>
    </xf>
    <xf numFmtId="0" fontId="16" fillId="3" borderId="2" xfId="1" quotePrefix="1" applyFont="1" applyFill="1" applyBorder="1" applyAlignment="1">
      <alignment horizontal="center" vertical="center"/>
    </xf>
    <xf numFmtId="0" fontId="16" fillId="3" borderId="3" xfId="1" quotePrefix="1" applyFont="1" applyFill="1" applyBorder="1" applyAlignment="1">
      <alignment horizontal="center" vertical="center"/>
    </xf>
    <xf numFmtId="0" fontId="16" fillId="3" borderId="7" xfId="1" quotePrefix="1" applyFont="1" applyFill="1" applyBorder="1" applyAlignment="1">
      <alignment horizontal="center" vertical="center"/>
    </xf>
    <xf numFmtId="0" fontId="16" fillId="3" borderId="0" xfId="1" quotePrefix="1" applyFont="1" applyFill="1" applyAlignment="1">
      <alignment horizontal="center" vertical="center"/>
    </xf>
    <xf numFmtId="0" fontId="16" fillId="3" borderId="8" xfId="1" quotePrefix="1" applyFont="1" applyFill="1" applyBorder="1" applyAlignment="1">
      <alignment horizontal="center" vertical="center"/>
    </xf>
    <xf numFmtId="0" fontId="14" fillId="2" borderId="16" xfId="1" applyFont="1" applyFill="1" applyBorder="1" applyAlignment="1">
      <alignment horizontal="center" vertical="center"/>
    </xf>
    <xf numFmtId="0" fontId="14" fillId="2" borderId="17" xfId="1" applyFont="1" applyFill="1" applyBorder="1" applyAlignment="1">
      <alignment horizontal="center" vertical="center"/>
    </xf>
    <xf numFmtId="0" fontId="14" fillId="2" borderId="15" xfId="1" applyFont="1" applyFill="1" applyBorder="1" applyAlignment="1">
      <alignment horizontal="center" vertical="center"/>
    </xf>
    <xf numFmtId="0" fontId="14" fillId="0" borderId="10" xfId="1" applyFont="1" applyBorder="1" applyAlignment="1">
      <alignment horizontal="center" vertical="center" shrinkToFit="1"/>
    </xf>
    <xf numFmtId="0" fontId="14" fillId="0" borderId="11" xfId="1" applyFont="1" applyBorder="1" applyAlignment="1">
      <alignment horizontal="center" vertical="center" shrinkToFit="1"/>
    </xf>
    <xf numFmtId="0" fontId="14" fillId="0" borderId="12" xfId="1" applyFont="1" applyBorder="1" applyAlignment="1">
      <alignment horizontal="center" vertical="center" shrinkToFit="1"/>
    </xf>
    <xf numFmtId="0" fontId="14" fillId="0" borderId="13" xfId="1" applyFont="1" applyBorder="1" applyAlignment="1">
      <alignment horizontal="center" vertical="center" shrinkToFit="1"/>
    </xf>
    <xf numFmtId="0" fontId="14" fillId="0" borderId="9" xfId="1" applyFont="1" applyBorder="1" applyAlignment="1">
      <alignment horizontal="center" vertical="center" shrinkToFit="1"/>
    </xf>
    <xf numFmtId="0" fontId="14" fillId="0" borderId="14" xfId="1" applyFont="1" applyBorder="1" applyAlignment="1">
      <alignment horizontal="center" vertical="center" shrinkToFit="1"/>
    </xf>
    <xf numFmtId="0" fontId="17" fillId="3" borderId="0" xfId="3" applyFont="1" applyFill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5" fillId="3" borderId="7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left" vertical="center"/>
    </xf>
    <xf numFmtId="0" fontId="14" fillId="4" borderId="0" xfId="1" applyFont="1" applyFill="1" applyAlignment="1">
      <alignment horizontal="left" vertical="center"/>
    </xf>
    <xf numFmtId="0" fontId="14" fillId="4" borderId="4" xfId="1" applyFont="1" applyFill="1" applyBorder="1" applyAlignment="1">
      <alignment horizontal="left" vertical="center"/>
    </xf>
    <xf numFmtId="0" fontId="14" fillId="4" borderId="5" xfId="1" applyFont="1" applyFill="1" applyBorder="1" applyAlignment="1">
      <alignment horizontal="left" vertical="center"/>
    </xf>
    <xf numFmtId="0" fontId="14" fillId="4" borderId="1" xfId="1" applyFont="1" applyFill="1" applyBorder="1" applyAlignment="1">
      <alignment horizontal="left" vertical="center" shrinkToFit="1"/>
    </xf>
    <xf numFmtId="0" fontId="14" fillId="4" borderId="2" xfId="1" applyFont="1" applyFill="1" applyBorder="1" applyAlignment="1">
      <alignment horizontal="left" vertical="center" shrinkToFit="1"/>
    </xf>
    <xf numFmtId="0" fontId="14" fillId="4" borderId="4" xfId="1" applyFont="1" applyFill="1" applyBorder="1" applyAlignment="1">
      <alignment horizontal="left" vertical="center" shrinkToFit="1"/>
    </xf>
    <xf numFmtId="0" fontId="14" fillId="4" borderId="5" xfId="1" applyFont="1" applyFill="1" applyBorder="1" applyAlignment="1">
      <alignment horizontal="left" vertical="center" shrinkToFit="1"/>
    </xf>
    <xf numFmtId="164" fontId="15" fillId="0" borderId="8" xfId="1" applyNumberFormat="1" applyFont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 vertical="center"/>
    </xf>
    <xf numFmtId="2" fontId="15" fillId="0" borderId="3" xfId="1" applyNumberFormat="1" applyFont="1" applyBorder="1" applyAlignment="1">
      <alignment horizontal="center" vertical="center"/>
    </xf>
    <xf numFmtId="2" fontId="15" fillId="0" borderId="6" xfId="1" applyNumberFormat="1" applyFont="1" applyBorder="1" applyAlignment="1">
      <alignment horizontal="center" vertical="center"/>
    </xf>
    <xf numFmtId="0" fontId="8" fillId="4" borderId="0" xfId="1" applyFont="1" applyFill="1" applyAlignment="1">
      <alignment horizontal="center" vertical="center"/>
    </xf>
  </cellXfs>
  <cellStyles count="4">
    <cellStyle name="Currency 2" xfId="2" xr:uid="{CC7711CF-5577-7442-825B-4837B6D91DBB}"/>
    <cellStyle name="Normal" xfId="0" builtinId="0"/>
    <cellStyle name="Normal 2" xfId="1" xr:uid="{0B87C2E6-C5C6-3149-A403-848504C64808}"/>
    <cellStyle name="Normal 2 2" xfId="3" xr:uid="{745BE546-9204-9D4D-A7FD-6E111B88EE4B}"/>
  </cellStyles>
  <dxfs count="2"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A9DDD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</dxfs>
  <tableStyles count="0" defaultTableStyle="TableStyleMedium2" defaultPivotStyle="PivotStyleLight16"/>
  <colors>
    <mruColors>
      <color rgb="FFA9DDD6"/>
      <color rgb="FF91ADC2"/>
      <color rgb="FF728BB0"/>
      <color rgb="FFC1B8C8"/>
      <color rgb="FFEEEEEE"/>
      <color rgb="FFDFDFDF"/>
      <color rgb="FFF5F5F5"/>
      <color rgb="FF7A8B99"/>
      <color rgb="FF7BA19D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Dashboard!$L$36</c:f>
          <c:strCache>
            <c:ptCount val="1"/>
            <c:pt idx="0">
              <c:v>Dollars Outstanding (in billions)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Top10Table!$B$45</c:f>
              <c:strCache>
                <c:ptCount val="1"/>
                <c:pt idx="0">
                  <c:v>&lt;5K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Top10Table!$B$46:$B$55</c:f>
              <c:numCache>
                <c:formatCode>General</c:formatCode>
                <c:ptCount val="10"/>
                <c:pt idx="0">
                  <c:v>1.59</c:v>
                </c:pt>
                <c:pt idx="1">
                  <c:v>1.56</c:v>
                </c:pt>
                <c:pt idx="2">
                  <c:v>1.07</c:v>
                </c:pt>
                <c:pt idx="3">
                  <c:v>0.93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0.69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4-9B42-82E8-46AD59AB1BC1}"/>
            </c:ext>
          </c:extLst>
        </c:ser>
        <c:ser>
          <c:idx val="1"/>
          <c:order val="1"/>
          <c:tx>
            <c:strRef>
              <c:f>Top10Table!$C$45</c:f>
              <c:strCache>
                <c:ptCount val="1"/>
                <c:pt idx="0">
                  <c:v>5K-10K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Top10Table!$C$46:$C$55</c:f>
              <c:numCache>
                <c:formatCode>General</c:formatCode>
                <c:ptCount val="10"/>
                <c:pt idx="0">
                  <c:v>5.23</c:v>
                </c:pt>
                <c:pt idx="1">
                  <c:v>4.75</c:v>
                </c:pt>
                <c:pt idx="2">
                  <c:v>3.16</c:v>
                </c:pt>
                <c:pt idx="3">
                  <c:v>2.87</c:v>
                </c:pt>
                <c:pt idx="4">
                  <c:v>1.78</c:v>
                </c:pt>
                <c:pt idx="5">
                  <c:v>2.04</c:v>
                </c:pt>
                <c:pt idx="6">
                  <c:v>2.02</c:v>
                </c:pt>
                <c:pt idx="7">
                  <c:v>1.89</c:v>
                </c:pt>
                <c:pt idx="8">
                  <c:v>1.6</c:v>
                </c:pt>
                <c:pt idx="9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4-9B42-82E8-46AD59AB1BC1}"/>
            </c:ext>
          </c:extLst>
        </c:ser>
        <c:ser>
          <c:idx val="2"/>
          <c:order val="2"/>
          <c:tx>
            <c:strRef>
              <c:f>Top10Table!$D$45</c:f>
              <c:strCache>
                <c:ptCount val="1"/>
                <c:pt idx="0">
                  <c:v>10K-20K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Top10Table!$D$46:$D$55</c:f>
              <c:numCache>
                <c:formatCode>General</c:formatCode>
                <c:ptCount val="10"/>
                <c:pt idx="0">
                  <c:v>12.48</c:v>
                </c:pt>
                <c:pt idx="1">
                  <c:v>11.32</c:v>
                </c:pt>
                <c:pt idx="2">
                  <c:v>7.54</c:v>
                </c:pt>
                <c:pt idx="3">
                  <c:v>7.31</c:v>
                </c:pt>
                <c:pt idx="4">
                  <c:v>4.5</c:v>
                </c:pt>
                <c:pt idx="5">
                  <c:v>5.73</c:v>
                </c:pt>
                <c:pt idx="6">
                  <c:v>5.2</c:v>
                </c:pt>
                <c:pt idx="7">
                  <c:v>4.9400000000000004</c:v>
                </c:pt>
                <c:pt idx="8">
                  <c:v>4.0999999999999996</c:v>
                </c:pt>
                <c:pt idx="9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4-9B42-82E8-46AD59AB1BC1}"/>
            </c:ext>
          </c:extLst>
        </c:ser>
        <c:ser>
          <c:idx val="3"/>
          <c:order val="3"/>
          <c:tx>
            <c:strRef>
              <c:f>Top10Table!$E$45</c:f>
              <c:strCache>
                <c:ptCount val="1"/>
                <c:pt idx="0">
                  <c:v>20K-40K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Top10Table!$E$46:$E$55</c:f>
              <c:numCache>
                <c:formatCode>General</c:formatCode>
                <c:ptCount val="10"/>
                <c:pt idx="0">
                  <c:v>22.61</c:v>
                </c:pt>
                <c:pt idx="1">
                  <c:v>21.4</c:v>
                </c:pt>
                <c:pt idx="2">
                  <c:v>15.78</c:v>
                </c:pt>
                <c:pt idx="3">
                  <c:v>15.53</c:v>
                </c:pt>
                <c:pt idx="4">
                  <c:v>9.98</c:v>
                </c:pt>
                <c:pt idx="5">
                  <c:v>12.35</c:v>
                </c:pt>
                <c:pt idx="6">
                  <c:v>11.38</c:v>
                </c:pt>
                <c:pt idx="7">
                  <c:v>10.08</c:v>
                </c:pt>
                <c:pt idx="8">
                  <c:v>8.7100000000000009</c:v>
                </c:pt>
                <c:pt idx="9">
                  <c:v>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4-9B42-82E8-46AD59AB1BC1}"/>
            </c:ext>
          </c:extLst>
        </c:ser>
        <c:ser>
          <c:idx val="4"/>
          <c:order val="4"/>
          <c:tx>
            <c:strRef>
              <c:f>Top10Table!$F$45</c:f>
              <c:strCache>
                <c:ptCount val="1"/>
                <c:pt idx="0">
                  <c:v>40K-60K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Top10Table!$F$46:$F$55</c:f>
              <c:numCache>
                <c:formatCode>General</c:formatCode>
                <c:ptCount val="10"/>
                <c:pt idx="0">
                  <c:v>15.88</c:v>
                </c:pt>
                <c:pt idx="1">
                  <c:v>16.920000000000002</c:v>
                </c:pt>
                <c:pt idx="2">
                  <c:v>13.16</c:v>
                </c:pt>
                <c:pt idx="3">
                  <c:v>11.09</c:v>
                </c:pt>
                <c:pt idx="4">
                  <c:v>8.74</c:v>
                </c:pt>
                <c:pt idx="5">
                  <c:v>8.4499999999999993</c:v>
                </c:pt>
                <c:pt idx="6">
                  <c:v>9.1300000000000008</c:v>
                </c:pt>
                <c:pt idx="7">
                  <c:v>7.43</c:v>
                </c:pt>
                <c:pt idx="8">
                  <c:v>6.98</c:v>
                </c:pt>
                <c:pt idx="9">
                  <c:v>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4-9B42-82E8-46AD59AB1BC1}"/>
            </c:ext>
          </c:extLst>
        </c:ser>
        <c:ser>
          <c:idx val="5"/>
          <c:order val="5"/>
          <c:tx>
            <c:strRef>
              <c:f>Top10Table!$G$45</c:f>
              <c:strCache>
                <c:ptCount val="1"/>
                <c:pt idx="0">
                  <c:v>60K-80K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Top10Table!$G$46:$G$55</c:f>
              <c:numCache>
                <c:formatCode>General</c:formatCode>
                <c:ptCount val="10"/>
                <c:pt idx="0">
                  <c:v>13.11</c:v>
                </c:pt>
                <c:pt idx="1">
                  <c:v>14.48</c:v>
                </c:pt>
                <c:pt idx="2">
                  <c:v>11.44</c:v>
                </c:pt>
                <c:pt idx="3">
                  <c:v>9.14</c:v>
                </c:pt>
                <c:pt idx="4">
                  <c:v>8.4499999999999993</c:v>
                </c:pt>
                <c:pt idx="5">
                  <c:v>7.16</c:v>
                </c:pt>
                <c:pt idx="6">
                  <c:v>8.2100000000000009</c:v>
                </c:pt>
                <c:pt idx="7">
                  <c:v>6.38</c:v>
                </c:pt>
                <c:pt idx="8">
                  <c:v>6.38</c:v>
                </c:pt>
                <c:pt idx="9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4-9B42-82E8-46AD59AB1BC1}"/>
            </c:ext>
          </c:extLst>
        </c:ser>
        <c:ser>
          <c:idx val="6"/>
          <c:order val="6"/>
          <c:tx>
            <c:strRef>
              <c:f>Top10Table!$H$45</c:f>
              <c:strCache>
                <c:ptCount val="1"/>
                <c:pt idx="0">
                  <c:v>80K-100K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Top10Table!$H$46:$H$55</c:f>
              <c:numCache>
                <c:formatCode>General</c:formatCode>
                <c:ptCount val="10"/>
                <c:pt idx="0">
                  <c:v>9.77</c:v>
                </c:pt>
                <c:pt idx="1">
                  <c:v>9.9</c:v>
                </c:pt>
                <c:pt idx="2">
                  <c:v>7.85</c:v>
                </c:pt>
                <c:pt idx="3">
                  <c:v>6.86</c:v>
                </c:pt>
                <c:pt idx="4">
                  <c:v>5.91</c:v>
                </c:pt>
                <c:pt idx="5">
                  <c:v>5.0199999999999996</c:v>
                </c:pt>
                <c:pt idx="6">
                  <c:v>5.52</c:v>
                </c:pt>
                <c:pt idx="7">
                  <c:v>4.74</c:v>
                </c:pt>
                <c:pt idx="8">
                  <c:v>4.38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64-9B42-82E8-46AD59AB1BC1}"/>
            </c:ext>
          </c:extLst>
        </c:ser>
        <c:ser>
          <c:idx val="7"/>
          <c:order val="7"/>
          <c:tx>
            <c:strRef>
              <c:f>Top10Table!$I$45</c:f>
              <c:strCache>
                <c:ptCount val="1"/>
                <c:pt idx="0">
                  <c:v>100K-200K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Top10Table!$I$46:$I$55</c:f>
              <c:numCache>
                <c:formatCode>General</c:formatCode>
                <c:ptCount val="10"/>
                <c:pt idx="0">
                  <c:v>30.22</c:v>
                </c:pt>
                <c:pt idx="1">
                  <c:v>24.94</c:v>
                </c:pt>
                <c:pt idx="2">
                  <c:v>21.46</c:v>
                </c:pt>
                <c:pt idx="3">
                  <c:v>20.190000000000001</c:v>
                </c:pt>
                <c:pt idx="4">
                  <c:v>16.489999999999998</c:v>
                </c:pt>
                <c:pt idx="5">
                  <c:v>13</c:v>
                </c:pt>
                <c:pt idx="6">
                  <c:v>11.97</c:v>
                </c:pt>
                <c:pt idx="7">
                  <c:v>13.55</c:v>
                </c:pt>
                <c:pt idx="8">
                  <c:v>10.09</c:v>
                </c:pt>
                <c:pt idx="9">
                  <c:v>11.11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64-9B42-82E8-46AD59AB1BC1}"/>
            </c:ext>
          </c:extLst>
        </c:ser>
        <c:ser>
          <c:idx val="8"/>
          <c:order val="8"/>
          <c:tx>
            <c:strRef>
              <c:f>Top10Table!$J$45</c:f>
              <c:strCache>
                <c:ptCount val="1"/>
                <c:pt idx="0">
                  <c:v>200K+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Georgia</c:v>
                </c:pt>
                <c:pt idx="5">
                  <c:v>Pennsylvania</c:v>
                </c:pt>
                <c:pt idx="6">
                  <c:v>Ohio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Top10Table!$J$46:$J$55</c:f>
              <c:numCache>
                <c:formatCode>General</c:formatCode>
                <c:ptCount val="10"/>
                <c:pt idx="0">
                  <c:v>35.24</c:v>
                </c:pt>
                <c:pt idx="1">
                  <c:v>17.239999999999998</c:v>
                </c:pt>
                <c:pt idx="2">
                  <c:v>21.36</c:v>
                </c:pt>
                <c:pt idx="3">
                  <c:v>19.71</c:v>
                </c:pt>
                <c:pt idx="4">
                  <c:v>13.12</c:v>
                </c:pt>
                <c:pt idx="5">
                  <c:v>10.72</c:v>
                </c:pt>
                <c:pt idx="6">
                  <c:v>8.44</c:v>
                </c:pt>
                <c:pt idx="7">
                  <c:v>12.57</c:v>
                </c:pt>
                <c:pt idx="8">
                  <c:v>8.4700000000000006</c:v>
                </c:pt>
                <c:pt idx="9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4-9B42-82E8-46AD59AB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10384"/>
        <c:axId val="43791312"/>
      </c:barChart>
      <c:catAx>
        <c:axId val="43610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91312"/>
        <c:crosses val="autoZero"/>
        <c:auto val="1"/>
        <c:lblAlgn val="ctr"/>
        <c:lblOffset val="100"/>
        <c:noMultiLvlLbl val="0"/>
      </c:catAx>
      <c:valAx>
        <c:axId val="437913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rgbClr val="002060">
                  <a:alpha val="1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accent1">
          <a:lumMod val="75000"/>
          <a:alpha val="68000"/>
        </a:schemeClr>
      </a:solidFill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0</xdr:rowOff>
    </xdr:from>
    <xdr:to>
      <xdr:col>10</xdr:col>
      <xdr:colOff>901700</xdr:colOff>
      <xdr:row>46</xdr:row>
      <xdr:rowOff>165100</xdr:rowOff>
    </xdr:to>
    <xdr:graphicFrame macro="">
      <xdr:nvGraphicFramePr>
        <xdr:cNvPr id="2" name="dynamicChart">
          <a:extLst>
            <a:ext uri="{FF2B5EF4-FFF2-40B4-BE49-F238E27FC236}">
              <a16:creationId xmlns:a16="http://schemas.microsoft.com/office/drawing/2014/main" id="{44EB7A4A-7DD8-EDED-D434-9B9D62236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rl/Desktop/Practice/Data_Analyst/Portfolio_Projects/Student_Loan_Project%20/Copy%20of%20student_loans_by_state_copy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ReportTable"/>
      <sheetName val="Top10DebtTable"/>
      <sheetName val="Top10DebtChart"/>
      <sheetName val="Top10NumBorrowersTable"/>
      <sheetName val="Top10NumBorrowersChart"/>
      <sheetName val="ChartDropDown"/>
      <sheetName val="Dashboard"/>
    </sheetNames>
    <sheetDataSet>
      <sheetData sheetId="0"/>
      <sheetData sheetId="1"/>
      <sheetData sheetId="2"/>
      <sheetData sheetId="3"/>
      <sheetData sheetId="4"/>
      <sheetData sheetId="5">
        <row r="22">
          <cell r="M22" t="str">
            <v>Debtchart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18D0AA-A111-4B42-BABF-5F32A21B6CC1}" name="dynamicreport" displayName="dynamicreport" ref="A7:U61" totalsRowShown="0" headerRowDxfId="1" headerRowBorderDxfId="0">
  <autoFilter ref="A7:U61" xr:uid="{00000000-0009-0000-0100-000007000000}"/>
  <tableColumns count="21">
    <tableColumn id="1" xr3:uid="{00000000-0010-0000-0400-000001000000}" name="Location"/>
    <tableColumn id="2" xr3:uid="{00000000-0010-0000-0400-000002000000}" name="Dollars Outstanding &lt;5k(in billions)"/>
    <tableColumn id="3" xr3:uid="{00000000-0010-0000-0400-000003000000}" name="Borrowers"/>
    <tableColumn id="4" xr3:uid="{00000000-0010-0000-0400-000004000000}" name="Dollars Outstanding (in billions)2"/>
    <tableColumn id="5" xr3:uid="{00000000-0010-0000-0400-000005000000}" name="Borrowers3"/>
    <tableColumn id="6" xr3:uid="{00000000-0010-0000-0400-000006000000}" name="Dollars Outstanding (in billions)4"/>
    <tableColumn id="7" xr3:uid="{00000000-0010-0000-0400-000007000000}" name="Borrowers5"/>
    <tableColumn id="8" xr3:uid="{00000000-0010-0000-0400-000008000000}" name="Dollars Outstanding (in billions)6"/>
    <tableColumn id="9" xr3:uid="{00000000-0010-0000-0400-000009000000}" name="Borrowers7"/>
    <tableColumn id="10" xr3:uid="{00000000-0010-0000-0400-00000A000000}" name="Dollars Outstanding (in billions)8"/>
    <tableColumn id="11" xr3:uid="{00000000-0010-0000-0400-00000B000000}" name="Borrowers9"/>
    <tableColumn id="12" xr3:uid="{00000000-0010-0000-0400-00000C000000}" name="Dollars Outstanding (in billions)10"/>
    <tableColumn id="13" xr3:uid="{00000000-0010-0000-0400-00000D000000}" name="Borrowers 11"/>
    <tableColumn id="14" xr3:uid="{00000000-0010-0000-0400-00000E000000}" name="Dollars Outstanding (in billions)12"/>
    <tableColumn id="15" xr3:uid="{00000000-0010-0000-0400-00000F000000}" name="Borrowers 13"/>
    <tableColumn id="16" xr3:uid="{00000000-0010-0000-0400-000010000000}" name="Dollars Outstanding (in billions)14"/>
    <tableColumn id="17" xr3:uid="{00000000-0010-0000-0400-000011000000}" name="Borrowers 15"/>
    <tableColumn id="18" xr3:uid="{00000000-0010-0000-0400-000012000000}" name="Dollars Outstanding (in billions)16"/>
    <tableColumn id="19" xr3:uid="{00000000-0010-0000-0400-000013000000}" name="Borrowers 17"/>
    <tableColumn id="20" xr3:uid="{00000000-0010-0000-0400-000014000000}" name="Total Dollars OutStanding">
      <calculatedColumnFormula>SUM(B8,D8,F8,H8,J8,L8,N8,P8,R8)</calculatedColumnFormula>
    </tableColumn>
    <tableColumn id="21" xr3:uid="{00000000-0010-0000-0400-000015000000}" name="Total Borrowers">
      <calculatedColumnFormula>SUM(C8,E8,G8,I8,K8,M8,O8,Q8,S8)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534E-F720-5B48-BC33-B324F98833FF}">
  <dimension ref="A1:U61"/>
  <sheetViews>
    <sheetView tabSelected="1" topLeftCell="A51" workbookViewId="0">
      <selection activeCell="J63" sqref="J63"/>
    </sheetView>
  </sheetViews>
  <sheetFormatPr baseColWidth="10" defaultRowHeight="15" x14ac:dyDescent="0.2"/>
  <cols>
    <col min="1" max="1" width="17" style="1" bestFit="1" customWidth="1"/>
    <col min="2" max="20" width="16.5" style="1" customWidth="1"/>
    <col min="21" max="21" width="15.1640625" style="1" bestFit="1" customWidth="1"/>
    <col min="22" max="16384" width="10.83203125" style="1"/>
  </cols>
  <sheetData>
    <row r="1" spans="1:21" ht="18" x14ac:dyDescent="0.2">
      <c r="A1" s="40" t="s">
        <v>87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21" ht="16" x14ac:dyDescent="0.2">
      <c r="A2" s="41" t="s">
        <v>86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1" ht="16" x14ac:dyDescent="0.2">
      <c r="A3" s="42" t="s">
        <v>85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21" x14ac:dyDescent="0.2">
      <c r="A4" s="43" t="s">
        <v>84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21" ht="16" x14ac:dyDescent="0.2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ht="15.75" customHeight="1" thickBot="1" x14ac:dyDescent="0.25">
      <c r="A6"/>
      <c r="B6" s="38" t="s">
        <v>83</v>
      </c>
      <c r="C6" s="39"/>
      <c r="D6" s="38" t="s">
        <v>82</v>
      </c>
      <c r="E6" s="39"/>
      <c r="F6" s="38" t="s">
        <v>81</v>
      </c>
      <c r="G6" s="39"/>
      <c r="H6" s="38" t="s">
        <v>80</v>
      </c>
      <c r="I6" s="39"/>
      <c r="J6" s="38" t="s">
        <v>79</v>
      </c>
      <c r="K6" s="39"/>
      <c r="L6" s="38" t="s">
        <v>78</v>
      </c>
      <c r="M6" s="39"/>
      <c r="N6" s="38" t="s">
        <v>77</v>
      </c>
      <c r="O6" s="39"/>
      <c r="P6" s="38" t="s">
        <v>76</v>
      </c>
      <c r="Q6" s="39"/>
      <c r="R6" s="38" t="s">
        <v>75</v>
      </c>
      <c r="S6" s="39"/>
      <c r="T6" s="22"/>
      <c r="U6" s="22"/>
    </row>
    <row r="7" spans="1:21" ht="17" thickBot="1" x14ac:dyDescent="0.25">
      <c r="A7" s="37" t="s">
        <v>74</v>
      </c>
      <c r="B7" s="37" t="s">
        <v>73</v>
      </c>
      <c r="C7" s="37" t="s">
        <v>72</v>
      </c>
      <c r="D7" s="37" t="s">
        <v>71</v>
      </c>
      <c r="E7" s="37" t="s">
        <v>70</v>
      </c>
      <c r="F7" s="37" t="s">
        <v>69</v>
      </c>
      <c r="G7" s="37" t="s">
        <v>68</v>
      </c>
      <c r="H7" s="37" t="s">
        <v>67</v>
      </c>
      <c r="I7" s="37" t="s">
        <v>66</v>
      </c>
      <c r="J7" s="37" t="s">
        <v>65</v>
      </c>
      <c r="K7" s="37" t="s">
        <v>64</v>
      </c>
      <c r="L7" s="37" t="s">
        <v>63</v>
      </c>
      <c r="M7" s="37" t="s">
        <v>62</v>
      </c>
      <c r="N7" s="37" t="s">
        <v>61</v>
      </c>
      <c r="O7" s="37" t="s">
        <v>60</v>
      </c>
      <c r="P7" s="37" t="s">
        <v>59</v>
      </c>
      <c r="Q7" s="37" t="s">
        <v>58</v>
      </c>
      <c r="R7" s="37" t="s">
        <v>57</v>
      </c>
      <c r="S7" s="37" t="s">
        <v>56</v>
      </c>
      <c r="T7" s="37" t="s">
        <v>55</v>
      </c>
      <c r="U7" s="37" t="s">
        <v>54</v>
      </c>
    </row>
    <row r="8" spans="1:21" ht="16" x14ac:dyDescent="0.2">
      <c r="A8" t="s">
        <v>53</v>
      </c>
      <c r="B8">
        <v>0.25</v>
      </c>
      <c r="C8">
        <v>90.5</v>
      </c>
      <c r="D8">
        <v>0.72</v>
      </c>
      <c r="E8">
        <v>100.1</v>
      </c>
      <c r="F8">
        <v>1.79</v>
      </c>
      <c r="G8">
        <v>123.7</v>
      </c>
      <c r="H8">
        <v>3.8</v>
      </c>
      <c r="I8">
        <v>132.30000000000001</v>
      </c>
      <c r="J8">
        <v>3.23</v>
      </c>
      <c r="K8">
        <v>65.7</v>
      </c>
      <c r="L8">
        <v>2.9</v>
      </c>
      <c r="M8">
        <v>42.1</v>
      </c>
      <c r="N8">
        <v>2.04</v>
      </c>
      <c r="O8">
        <v>22.9</v>
      </c>
      <c r="P8">
        <v>5.31</v>
      </c>
      <c r="Q8">
        <v>38.200000000000003</v>
      </c>
      <c r="R8">
        <v>3.74</v>
      </c>
      <c r="S8">
        <v>13.6</v>
      </c>
      <c r="T8">
        <f t="shared" ref="T8:T39" si="0">SUM(B8,D8,F8,H8,J8,L8,N8,P8,R8)</f>
        <v>23.78</v>
      </c>
      <c r="U8">
        <f t="shared" ref="U8:U39" si="1">SUM(C8,E8,G8,I8,K8,M8,O8,Q8,S8)</f>
        <v>629.10000000000014</v>
      </c>
    </row>
    <row r="9" spans="1:21" ht="16" x14ac:dyDescent="0.2">
      <c r="A9" t="s">
        <v>52</v>
      </c>
      <c r="B9">
        <v>0.03</v>
      </c>
      <c r="C9">
        <v>11.2</v>
      </c>
      <c r="D9">
        <v>0.09</v>
      </c>
      <c r="E9">
        <v>11.9</v>
      </c>
      <c r="F9">
        <v>0.19</v>
      </c>
      <c r="G9">
        <v>13.5</v>
      </c>
      <c r="H9">
        <v>0.39</v>
      </c>
      <c r="I9">
        <v>13.5</v>
      </c>
      <c r="J9">
        <v>0.31</v>
      </c>
      <c r="K9">
        <v>6.3</v>
      </c>
      <c r="L9">
        <v>0.27</v>
      </c>
      <c r="M9">
        <v>4</v>
      </c>
      <c r="N9">
        <v>0.17</v>
      </c>
      <c r="O9">
        <v>1.9</v>
      </c>
      <c r="P9">
        <v>0.44</v>
      </c>
      <c r="Q9">
        <v>3.2</v>
      </c>
      <c r="R9">
        <v>0.44</v>
      </c>
      <c r="S9">
        <v>1.5</v>
      </c>
      <c r="T9">
        <f t="shared" si="0"/>
        <v>2.33</v>
      </c>
      <c r="U9">
        <f t="shared" si="1"/>
        <v>67</v>
      </c>
    </row>
    <row r="10" spans="1:21" ht="16" x14ac:dyDescent="0.2">
      <c r="A10" t="s">
        <v>51</v>
      </c>
      <c r="B10">
        <v>0.39</v>
      </c>
      <c r="C10">
        <v>140.9</v>
      </c>
      <c r="D10">
        <v>1.1399999999999999</v>
      </c>
      <c r="E10">
        <v>155.5</v>
      </c>
      <c r="F10">
        <v>2.62</v>
      </c>
      <c r="G10">
        <v>181.9</v>
      </c>
      <c r="H10">
        <v>5.15</v>
      </c>
      <c r="I10">
        <v>180.2</v>
      </c>
      <c r="J10">
        <v>4.1399999999999997</v>
      </c>
      <c r="K10">
        <v>84.3</v>
      </c>
      <c r="L10">
        <v>3.5</v>
      </c>
      <c r="M10">
        <v>50.8</v>
      </c>
      <c r="N10">
        <v>2.4300000000000002</v>
      </c>
      <c r="O10">
        <v>27.3</v>
      </c>
      <c r="P10">
        <v>6.2</v>
      </c>
      <c r="Q10">
        <v>45.1</v>
      </c>
      <c r="R10">
        <v>6.15</v>
      </c>
      <c r="S10">
        <v>20.100000000000001</v>
      </c>
      <c r="T10">
        <f t="shared" si="0"/>
        <v>31.72</v>
      </c>
      <c r="U10">
        <f t="shared" si="1"/>
        <v>886.09999999999991</v>
      </c>
    </row>
    <row r="11" spans="1:21" ht="16" x14ac:dyDescent="0.2">
      <c r="A11" t="s">
        <v>50</v>
      </c>
      <c r="B11">
        <v>0.17</v>
      </c>
      <c r="C11">
        <v>62.8</v>
      </c>
      <c r="D11">
        <v>0.48</v>
      </c>
      <c r="E11">
        <v>66.400000000000006</v>
      </c>
      <c r="F11">
        <v>1.1299999999999999</v>
      </c>
      <c r="G11">
        <v>77.8</v>
      </c>
      <c r="H11">
        <v>2.25</v>
      </c>
      <c r="I11">
        <v>78.8</v>
      </c>
      <c r="J11">
        <v>1.89</v>
      </c>
      <c r="K11">
        <v>38.299999999999997</v>
      </c>
      <c r="L11">
        <v>1.7</v>
      </c>
      <c r="M11">
        <v>24.6</v>
      </c>
      <c r="N11">
        <v>1.21</v>
      </c>
      <c r="O11">
        <v>13.6</v>
      </c>
      <c r="P11">
        <v>2.65</v>
      </c>
      <c r="Q11">
        <v>19.3</v>
      </c>
      <c r="R11">
        <v>1.71</v>
      </c>
      <c r="S11">
        <v>6.1</v>
      </c>
      <c r="T11">
        <f t="shared" si="0"/>
        <v>13.189999999999998</v>
      </c>
      <c r="U11">
        <f t="shared" si="1"/>
        <v>387.7000000000001</v>
      </c>
    </row>
    <row r="12" spans="1:21" ht="16" x14ac:dyDescent="0.2">
      <c r="A12" t="s">
        <v>49</v>
      </c>
      <c r="B12">
        <v>1.59</v>
      </c>
      <c r="C12">
        <v>564.5</v>
      </c>
      <c r="D12">
        <v>5.23</v>
      </c>
      <c r="E12">
        <v>714.5</v>
      </c>
      <c r="F12">
        <v>12.48</v>
      </c>
      <c r="G12">
        <v>868.3</v>
      </c>
      <c r="H12">
        <v>22.61</v>
      </c>
      <c r="I12">
        <v>799.9</v>
      </c>
      <c r="J12">
        <v>15.88</v>
      </c>
      <c r="K12">
        <v>324.7</v>
      </c>
      <c r="L12">
        <v>13.11</v>
      </c>
      <c r="M12">
        <v>190</v>
      </c>
      <c r="N12">
        <v>9.77</v>
      </c>
      <c r="O12">
        <v>109.6</v>
      </c>
      <c r="P12">
        <v>30.22</v>
      </c>
      <c r="Q12">
        <v>217</v>
      </c>
      <c r="R12">
        <v>35.24</v>
      </c>
      <c r="S12">
        <v>115.2</v>
      </c>
      <c r="T12">
        <f t="shared" si="0"/>
        <v>146.13</v>
      </c>
      <c r="U12">
        <f t="shared" si="1"/>
        <v>3903.7</v>
      </c>
    </row>
    <row r="13" spans="1:21" ht="16" x14ac:dyDescent="0.2">
      <c r="A13" t="s">
        <v>48</v>
      </c>
      <c r="B13">
        <v>0.3</v>
      </c>
      <c r="C13">
        <v>108.5</v>
      </c>
      <c r="D13">
        <v>0.88</v>
      </c>
      <c r="E13">
        <v>122.1</v>
      </c>
      <c r="F13">
        <v>2.2400000000000002</v>
      </c>
      <c r="G13">
        <v>154</v>
      </c>
      <c r="H13">
        <v>4.92</v>
      </c>
      <c r="I13">
        <v>172.2</v>
      </c>
      <c r="J13">
        <v>3.9</v>
      </c>
      <c r="K13">
        <v>79.400000000000006</v>
      </c>
      <c r="L13">
        <v>3.36</v>
      </c>
      <c r="M13">
        <v>48.7</v>
      </c>
      <c r="N13">
        <v>2.2599999999999998</v>
      </c>
      <c r="O13">
        <v>25.3</v>
      </c>
      <c r="P13">
        <v>5.89</v>
      </c>
      <c r="Q13">
        <v>42.6</v>
      </c>
      <c r="R13">
        <v>5</v>
      </c>
      <c r="S13">
        <v>17.2</v>
      </c>
      <c r="T13">
        <f t="shared" si="0"/>
        <v>28.75</v>
      </c>
      <c r="U13">
        <f t="shared" si="1"/>
        <v>770</v>
      </c>
    </row>
    <row r="14" spans="1:21" ht="16" x14ac:dyDescent="0.2">
      <c r="A14" t="s">
        <v>47</v>
      </c>
      <c r="B14">
        <v>0.17</v>
      </c>
      <c r="C14">
        <v>61.8</v>
      </c>
      <c r="D14">
        <v>0.6</v>
      </c>
      <c r="E14">
        <v>84.1</v>
      </c>
      <c r="F14">
        <v>1.61</v>
      </c>
      <c r="G14">
        <v>109.7</v>
      </c>
      <c r="H14">
        <v>3.25</v>
      </c>
      <c r="I14">
        <v>115.6</v>
      </c>
      <c r="J14">
        <v>2.2000000000000002</v>
      </c>
      <c r="K14">
        <v>44.8</v>
      </c>
      <c r="L14">
        <v>1.84</v>
      </c>
      <c r="M14">
        <v>26.6</v>
      </c>
      <c r="N14">
        <v>1.32</v>
      </c>
      <c r="O14">
        <v>14.8</v>
      </c>
      <c r="P14">
        <v>3.67</v>
      </c>
      <c r="Q14">
        <v>26.7</v>
      </c>
      <c r="R14">
        <v>3.12</v>
      </c>
      <c r="S14">
        <v>10.6</v>
      </c>
      <c r="T14">
        <f t="shared" si="0"/>
        <v>17.78</v>
      </c>
      <c r="U14">
        <f t="shared" si="1"/>
        <v>494.7</v>
      </c>
    </row>
    <row r="15" spans="1:21" ht="16" x14ac:dyDescent="0.2">
      <c r="A15" t="s">
        <v>46</v>
      </c>
      <c r="B15">
        <v>0.05</v>
      </c>
      <c r="C15">
        <v>17.100000000000001</v>
      </c>
      <c r="D15">
        <v>0.15</v>
      </c>
      <c r="E15">
        <v>21.4</v>
      </c>
      <c r="F15">
        <v>0.38</v>
      </c>
      <c r="G15">
        <v>26.1</v>
      </c>
      <c r="H15">
        <v>0.79</v>
      </c>
      <c r="I15">
        <v>27.7</v>
      </c>
      <c r="J15">
        <v>0.59</v>
      </c>
      <c r="K15">
        <v>12.1</v>
      </c>
      <c r="L15">
        <v>0.54</v>
      </c>
      <c r="M15">
        <v>7.8</v>
      </c>
      <c r="N15">
        <v>0.4</v>
      </c>
      <c r="O15">
        <v>4.5</v>
      </c>
      <c r="P15">
        <v>1.1399999999999999</v>
      </c>
      <c r="Q15">
        <v>8.1999999999999993</v>
      </c>
      <c r="R15">
        <v>0.84</v>
      </c>
      <c r="S15">
        <v>2.9</v>
      </c>
      <c r="T15">
        <f t="shared" si="0"/>
        <v>4.88</v>
      </c>
      <c r="U15">
        <f t="shared" si="1"/>
        <v>127.8</v>
      </c>
    </row>
    <row r="16" spans="1:21" ht="16" x14ac:dyDescent="0.2">
      <c r="A16" t="s">
        <v>45</v>
      </c>
      <c r="B16">
        <v>0.04</v>
      </c>
      <c r="C16">
        <v>13.2</v>
      </c>
      <c r="D16">
        <v>0.11</v>
      </c>
      <c r="E16">
        <v>15.7</v>
      </c>
      <c r="F16">
        <v>0.28999999999999998</v>
      </c>
      <c r="G16">
        <v>20.2</v>
      </c>
      <c r="H16">
        <v>0.66</v>
      </c>
      <c r="I16">
        <v>23.1</v>
      </c>
      <c r="J16">
        <v>0.6</v>
      </c>
      <c r="K16">
        <v>12.1</v>
      </c>
      <c r="L16">
        <v>0.57999999999999996</v>
      </c>
      <c r="M16">
        <v>8.4</v>
      </c>
      <c r="N16">
        <v>0.48</v>
      </c>
      <c r="O16">
        <v>5.3</v>
      </c>
      <c r="P16">
        <v>1.73</v>
      </c>
      <c r="Q16">
        <v>12.3</v>
      </c>
      <c r="R16">
        <v>1.98</v>
      </c>
      <c r="S16">
        <v>6.8</v>
      </c>
      <c r="T16">
        <f t="shared" si="0"/>
        <v>6.4700000000000006</v>
      </c>
      <c r="U16">
        <f t="shared" si="1"/>
        <v>117.09999999999998</v>
      </c>
    </row>
    <row r="17" spans="1:21" ht="16" x14ac:dyDescent="0.2">
      <c r="A17" t="s">
        <v>44</v>
      </c>
      <c r="B17">
        <v>1.07</v>
      </c>
      <c r="C17">
        <v>385.7</v>
      </c>
      <c r="D17">
        <v>3.16</v>
      </c>
      <c r="E17">
        <v>430.1</v>
      </c>
      <c r="F17">
        <v>7.54</v>
      </c>
      <c r="G17">
        <v>521.9</v>
      </c>
      <c r="H17">
        <v>15.78</v>
      </c>
      <c r="I17">
        <v>549.9</v>
      </c>
      <c r="J17">
        <v>13.16</v>
      </c>
      <c r="K17">
        <v>268</v>
      </c>
      <c r="L17">
        <v>11.44</v>
      </c>
      <c r="M17">
        <v>165.9</v>
      </c>
      <c r="N17">
        <v>7.85</v>
      </c>
      <c r="O17">
        <v>88.2</v>
      </c>
      <c r="P17">
        <v>21.46</v>
      </c>
      <c r="Q17">
        <v>154.5</v>
      </c>
      <c r="R17">
        <v>21.36</v>
      </c>
      <c r="S17">
        <v>71.599999999999994</v>
      </c>
      <c r="T17">
        <f t="shared" si="0"/>
        <v>102.82</v>
      </c>
      <c r="U17">
        <f t="shared" si="1"/>
        <v>2635.7999999999997</v>
      </c>
    </row>
    <row r="18" spans="1:21" ht="16" x14ac:dyDescent="0.2">
      <c r="A18" t="s">
        <v>43</v>
      </c>
      <c r="B18">
        <v>0.57999999999999996</v>
      </c>
      <c r="C18">
        <v>210.2</v>
      </c>
      <c r="D18">
        <v>1.78</v>
      </c>
      <c r="E18">
        <v>246.9</v>
      </c>
      <c r="F18">
        <v>4.5</v>
      </c>
      <c r="G18">
        <v>309.60000000000002</v>
      </c>
      <c r="H18">
        <v>9.98</v>
      </c>
      <c r="I18">
        <v>346.8</v>
      </c>
      <c r="J18">
        <v>8.74</v>
      </c>
      <c r="K18">
        <v>177.3</v>
      </c>
      <c r="L18">
        <v>8.4499999999999993</v>
      </c>
      <c r="M18">
        <v>122.5</v>
      </c>
      <c r="N18">
        <v>5.91</v>
      </c>
      <c r="O18">
        <v>66.400000000000006</v>
      </c>
      <c r="P18">
        <v>16.489999999999998</v>
      </c>
      <c r="Q18">
        <v>118.6</v>
      </c>
      <c r="R18">
        <v>13.12</v>
      </c>
      <c r="S18">
        <v>45.9</v>
      </c>
      <c r="T18">
        <f t="shared" si="0"/>
        <v>69.55</v>
      </c>
      <c r="U18">
        <f t="shared" si="1"/>
        <v>1644.2</v>
      </c>
    </row>
    <row r="19" spans="1:21" ht="16" x14ac:dyDescent="0.2">
      <c r="A19" t="s">
        <v>42</v>
      </c>
      <c r="B19">
        <v>0.05</v>
      </c>
      <c r="C19">
        <v>17.899999999999999</v>
      </c>
      <c r="D19">
        <v>0.14000000000000001</v>
      </c>
      <c r="E19">
        <v>20.100000000000001</v>
      </c>
      <c r="F19">
        <v>0.37</v>
      </c>
      <c r="G19">
        <v>25.2</v>
      </c>
      <c r="H19">
        <v>0.75</v>
      </c>
      <c r="I19">
        <v>26.3</v>
      </c>
      <c r="J19">
        <v>0.55000000000000004</v>
      </c>
      <c r="K19">
        <v>11.1</v>
      </c>
      <c r="L19">
        <v>0.47</v>
      </c>
      <c r="M19">
        <v>6.8</v>
      </c>
      <c r="N19">
        <v>0.34</v>
      </c>
      <c r="O19">
        <v>3.8</v>
      </c>
      <c r="P19">
        <v>0.97</v>
      </c>
      <c r="Q19">
        <v>7</v>
      </c>
      <c r="R19">
        <v>0.94</v>
      </c>
      <c r="S19">
        <v>3.1</v>
      </c>
      <c r="T19">
        <f t="shared" si="0"/>
        <v>4.58</v>
      </c>
      <c r="U19">
        <f t="shared" si="1"/>
        <v>121.29999999999998</v>
      </c>
    </row>
    <row r="20" spans="1:21" ht="16" x14ac:dyDescent="0.2">
      <c r="A20" t="s">
        <v>41</v>
      </c>
      <c r="B20">
        <v>0.1</v>
      </c>
      <c r="C20">
        <v>35.299999999999997</v>
      </c>
      <c r="D20">
        <v>0.26</v>
      </c>
      <c r="E20">
        <v>35.9</v>
      </c>
      <c r="F20">
        <v>0.63</v>
      </c>
      <c r="G20">
        <v>43.3</v>
      </c>
      <c r="H20">
        <v>1.34</v>
      </c>
      <c r="I20">
        <v>46.7</v>
      </c>
      <c r="J20">
        <v>1.1000000000000001</v>
      </c>
      <c r="K20">
        <v>22.3</v>
      </c>
      <c r="L20">
        <v>0.96</v>
      </c>
      <c r="M20">
        <v>13.9</v>
      </c>
      <c r="N20">
        <v>0.6</v>
      </c>
      <c r="O20">
        <v>6.7</v>
      </c>
      <c r="P20">
        <v>1.29</v>
      </c>
      <c r="Q20">
        <v>9.5</v>
      </c>
      <c r="R20">
        <v>0.96</v>
      </c>
      <c r="S20">
        <v>3.2</v>
      </c>
      <c r="T20">
        <f t="shared" si="0"/>
        <v>7.24</v>
      </c>
      <c r="U20">
        <f t="shared" si="1"/>
        <v>216.79999999999998</v>
      </c>
    </row>
    <row r="21" spans="1:21" ht="16" x14ac:dyDescent="0.2">
      <c r="A21" t="s">
        <v>40</v>
      </c>
      <c r="B21">
        <v>0.6</v>
      </c>
      <c r="C21">
        <v>216.8</v>
      </c>
      <c r="D21">
        <v>1.89</v>
      </c>
      <c r="E21">
        <v>262.3</v>
      </c>
      <c r="F21">
        <v>4.9400000000000004</v>
      </c>
      <c r="G21">
        <v>339.2</v>
      </c>
      <c r="H21">
        <v>10.08</v>
      </c>
      <c r="I21">
        <v>355.2</v>
      </c>
      <c r="J21">
        <v>7.43</v>
      </c>
      <c r="K21">
        <v>151.30000000000001</v>
      </c>
      <c r="L21">
        <v>6.38</v>
      </c>
      <c r="M21">
        <v>92.4</v>
      </c>
      <c r="N21">
        <v>4.74</v>
      </c>
      <c r="O21">
        <v>53.2</v>
      </c>
      <c r="P21">
        <v>13.55</v>
      </c>
      <c r="Q21">
        <v>97.8</v>
      </c>
      <c r="R21">
        <v>12.57</v>
      </c>
      <c r="S21">
        <v>42.7</v>
      </c>
      <c r="T21">
        <f t="shared" si="0"/>
        <v>62.18</v>
      </c>
      <c r="U21">
        <f t="shared" si="1"/>
        <v>1610.9</v>
      </c>
    </row>
    <row r="22" spans="1:21" ht="16" x14ac:dyDescent="0.2">
      <c r="A22" t="s">
        <v>39</v>
      </c>
      <c r="B22">
        <v>0.36</v>
      </c>
      <c r="C22">
        <v>132</v>
      </c>
      <c r="D22">
        <v>1.07</v>
      </c>
      <c r="E22">
        <v>148.5</v>
      </c>
      <c r="F22">
        <v>2.72</v>
      </c>
      <c r="G22">
        <v>186.4</v>
      </c>
      <c r="H22">
        <v>5.77</v>
      </c>
      <c r="I22">
        <v>202.3</v>
      </c>
      <c r="J22">
        <v>4.3899999999999997</v>
      </c>
      <c r="K22">
        <v>89.5</v>
      </c>
      <c r="L22">
        <v>3.84</v>
      </c>
      <c r="M22">
        <v>55.6</v>
      </c>
      <c r="N22">
        <v>2.62</v>
      </c>
      <c r="O22">
        <v>29.5</v>
      </c>
      <c r="P22">
        <v>5.47</v>
      </c>
      <c r="Q22">
        <v>40.200000000000003</v>
      </c>
      <c r="R22">
        <v>3.72</v>
      </c>
      <c r="S22">
        <v>13</v>
      </c>
      <c r="T22">
        <f t="shared" si="0"/>
        <v>29.959999999999997</v>
      </c>
      <c r="U22">
        <f t="shared" si="1"/>
        <v>897.00000000000011</v>
      </c>
    </row>
    <row r="23" spans="1:21" ht="16" x14ac:dyDescent="0.2">
      <c r="A23" t="s">
        <v>38</v>
      </c>
      <c r="B23">
        <v>0.19</v>
      </c>
      <c r="C23">
        <v>68.8</v>
      </c>
      <c r="D23">
        <v>0.52</v>
      </c>
      <c r="E23">
        <v>72.400000000000006</v>
      </c>
      <c r="F23">
        <v>1.32</v>
      </c>
      <c r="G23">
        <v>90.8</v>
      </c>
      <c r="H23">
        <v>2.8</v>
      </c>
      <c r="I23">
        <v>98.5</v>
      </c>
      <c r="J23">
        <v>1.98</v>
      </c>
      <c r="K23">
        <v>40.4</v>
      </c>
      <c r="L23">
        <v>1.58</v>
      </c>
      <c r="M23">
        <v>23</v>
      </c>
      <c r="N23">
        <v>1</v>
      </c>
      <c r="O23">
        <v>11.3</v>
      </c>
      <c r="P23">
        <v>2.2400000000000002</v>
      </c>
      <c r="Q23">
        <v>16.399999999999999</v>
      </c>
      <c r="R23">
        <v>1.61</v>
      </c>
      <c r="S23">
        <v>5.7</v>
      </c>
      <c r="T23">
        <f t="shared" si="0"/>
        <v>13.24</v>
      </c>
      <c r="U23">
        <f t="shared" si="1"/>
        <v>427.29999999999995</v>
      </c>
    </row>
    <row r="24" spans="1:21" ht="16" x14ac:dyDescent="0.2">
      <c r="A24" t="s">
        <v>37</v>
      </c>
      <c r="B24">
        <v>0.16</v>
      </c>
      <c r="C24">
        <v>58.3</v>
      </c>
      <c r="D24">
        <v>0.45</v>
      </c>
      <c r="E24">
        <v>62.9</v>
      </c>
      <c r="F24">
        <v>1.1499999999999999</v>
      </c>
      <c r="G24">
        <v>79.3</v>
      </c>
      <c r="H24">
        <v>2.39</v>
      </c>
      <c r="I24">
        <v>83.9</v>
      </c>
      <c r="J24">
        <v>1.83</v>
      </c>
      <c r="K24">
        <v>37.4</v>
      </c>
      <c r="L24">
        <v>1.56</v>
      </c>
      <c r="M24">
        <v>22.6</v>
      </c>
      <c r="N24">
        <v>1.05</v>
      </c>
      <c r="O24">
        <v>11.9</v>
      </c>
      <c r="P24">
        <v>2.42</v>
      </c>
      <c r="Q24">
        <v>17.7</v>
      </c>
      <c r="R24">
        <v>1.63</v>
      </c>
      <c r="S24">
        <v>5.6</v>
      </c>
      <c r="T24">
        <f t="shared" si="0"/>
        <v>12.64</v>
      </c>
      <c r="U24">
        <f t="shared" si="1"/>
        <v>379.59999999999997</v>
      </c>
    </row>
    <row r="25" spans="1:21" ht="16" x14ac:dyDescent="0.2">
      <c r="A25" t="s">
        <v>36</v>
      </c>
      <c r="B25">
        <v>0.26</v>
      </c>
      <c r="C25">
        <v>93.8</v>
      </c>
      <c r="D25">
        <v>0.71</v>
      </c>
      <c r="E25">
        <v>98.6</v>
      </c>
      <c r="F25">
        <v>1.73</v>
      </c>
      <c r="G25">
        <v>119.1</v>
      </c>
      <c r="H25">
        <v>3.75</v>
      </c>
      <c r="I25">
        <v>130.9</v>
      </c>
      <c r="J25">
        <v>3.03</v>
      </c>
      <c r="K25">
        <v>61.7</v>
      </c>
      <c r="L25">
        <v>2.56</v>
      </c>
      <c r="M25">
        <v>37.200000000000003</v>
      </c>
      <c r="N25">
        <v>1.69</v>
      </c>
      <c r="O25">
        <v>19</v>
      </c>
      <c r="P25">
        <v>3.77</v>
      </c>
      <c r="Q25">
        <v>27.7</v>
      </c>
      <c r="R25">
        <v>2.41</v>
      </c>
      <c r="S25">
        <v>8.6</v>
      </c>
      <c r="T25">
        <f t="shared" si="0"/>
        <v>19.91</v>
      </c>
      <c r="U25">
        <f t="shared" si="1"/>
        <v>596.6</v>
      </c>
    </row>
    <row r="26" spans="1:21" ht="16" x14ac:dyDescent="0.2">
      <c r="A26" t="s">
        <v>35</v>
      </c>
      <c r="B26">
        <v>0.28000000000000003</v>
      </c>
      <c r="C26">
        <v>98.9</v>
      </c>
      <c r="D26">
        <v>0.85</v>
      </c>
      <c r="E26">
        <v>117.8</v>
      </c>
      <c r="F26">
        <v>1.88</v>
      </c>
      <c r="G26">
        <v>130.19999999999999</v>
      </c>
      <c r="H26">
        <v>3.68</v>
      </c>
      <c r="I26">
        <v>128.69999999999999</v>
      </c>
      <c r="J26">
        <v>3.07</v>
      </c>
      <c r="K26">
        <v>62.3</v>
      </c>
      <c r="L26">
        <v>2.69</v>
      </c>
      <c r="M26">
        <v>39</v>
      </c>
      <c r="N26">
        <v>1.83</v>
      </c>
      <c r="O26">
        <v>20.6</v>
      </c>
      <c r="P26">
        <v>4.8899999999999997</v>
      </c>
      <c r="Q26">
        <v>35.4</v>
      </c>
      <c r="R26">
        <v>3.52</v>
      </c>
      <c r="S26">
        <v>12.4</v>
      </c>
      <c r="T26">
        <f t="shared" si="0"/>
        <v>22.689999999999998</v>
      </c>
      <c r="U26">
        <f t="shared" si="1"/>
        <v>645.29999999999995</v>
      </c>
    </row>
    <row r="27" spans="1:21" ht="16" x14ac:dyDescent="0.2">
      <c r="A27" t="s">
        <v>34</v>
      </c>
      <c r="B27">
        <v>0.08</v>
      </c>
      <c r="C27">
        <v>27.6</v>
      </c>
      <c r="D27">
        <v>0.22</v>
      </c>
      <c r="E27">
        <v>30.9</v>
      </c>
      <c r="F27">
        <v>0.56999999999999995</v>
      </c>
      <c r="G27">
        <v>38.9</v>
      </c>
      <c r="H27">
        <v>1.25</v>
      </c>
      <c r="I27">
        <v>44.1</v>
      </c>
      <c r="J27">
        <v>0.85</v>
      </c>
      <c r="K27">
        <v>17.399999999999999</v>
      </c>
      <c r="L27">
        <v>0.69</v>
      </c>
      <c r="M27">
        <v>10</v>
      </c>
      <c r="N27">
        <v>0.44</v>
      </c>
      <c r="O27">
        <v>4.9000000000000004</v>
      </c>
      <c r="P27">
        <v>1.17</v>
      </c>
      <c r="Q27">
        <v>8.5</v>
      </c>
      <c r="R27">
        <v>1.04</v>
      </c>
      <c r="S27">
        <v>3.5</v>
      </c>
      <c r="T27">
        <f t="shared" si="0"/>
        <v>6.3100000000000005</v>
      </c>
      <c r="U27">
        <f t="shared" si="1"/>
        <v>185.8</v>
      </c>
    </row>
    <row r="28" spans="1:21" ht="16" x14ac:dyDescent="0.2">
      <c r="A28" t="s">
        <v>33</v>
      </c>
      <c r="B28">
        <v>0.28000000000000003</v>
      </c>
      <c r="C28">
        <v>101.2</v>
      </c>
      <c r="D28">
        <v>0.92</v>
      </c>
      <c r="E28">
        <v>128.30000000000001</v>
      </c>
      <c r="F28">
        <v>2.38</v>
      </c>
      <c r="G28">
        <v>164.4</v>
      </c>
      <c r="H28">
        <v>4.95</v>
      </c>
      <c r="I28">
        <v>173.5</v>
      </c>
      <c r="J28">
        <v>4.07</v>
      </c>
      <c r="K28">
        <v>82.7</v>
      </c>
      <c r="L28">
        <v>3.8</v>
      </c>
      <c r="M28">
        <v>54.9</v>
      </c>
      <c r="N28">
        <v>2.94</v>
      </c>
      <c r="O28">
        <v>33</v>
      </c>
      <c r="P28">
        <v>9.1199999999999992</v>
      </c>
      <c r="Q28">
        <v>65.5</v>
      </c>
      <c r="R28">
        <v>7.83</v>
      </c>
      <c r="S28">
        <v>27.2</v>
      </c>
      <c r="T28">
        <f t="shared" si="0"/>
        <v>36.29</v>
      </c>
      <c r="U28">
        <f t="shared" si="1"/>
        <v>830.7</v>
      </c>
    </row>
    <row r="29" spans="1:21" ht="16" x14ac:dyDescent="0.2">
      <c r="A29" t="s">
        <v>32</v>
      </c>
      <c r="B29">
        <v>0.32</v>
      </c>
      <c r="C29">
        <v>116.1</v>
      </c>
      <c r="D29">
        <v>1.05</v>
      </c>
      <c r="E29">
        <v>148.4</v>
      </c>
      <c r="F29">
        <v>2.92</v>
      </c>
      <c r="G29">
        <v>198.8</v>
      </c>
      <c r="H29">
        <v>6.21</v>
      </c>
      <c r="I29">
        <v>221.1</v>
      </c>
      <c r="J29">
        <v>3.75</v>
      </c>
      <c r="K29">
        <v>76.900000000000006</v>
      </c>
      <c r="L29">
        <v>2.89</v>
      </c>
      <c r="M29">
        <v>41.9</v>
      </c>
      <c r="N29">
        <v>2.09</v>
      </c>
      <c r="O29">
        <v>23.4</v>
      </c>
      <c r="P29">
        <v>6.08</v>
      </c>
      <c r="Q29">
        <v>44</v>
      </c>
      <c r="R29">
        <v>5.91</v>
      </c>
      <c r="S29">
        <v>19.899999999999999</v>
      </c>
      <c r="T29">
        <f t="shared" si="0"/>
        <v>31.220000000000002</v>
      </c>
      <c r="U29">
        <f t="shared" si="1"/>
        <v>890.49999999999989</v>
      </c>
    </row>
    <row r="30" spans="1:21" ht="16" x14ac:dyDescent="0.2">
      <c r="A30" t="s">
        <v>31</v>
      </c>
      <c r="B30">
        <v>0.55000000000000004</v>
      </c>
      <c r="C30">
        <v>201.9</v>
      </c>
      <c r="D30">
        <v>1.6</v>
      </c>
      <c r="E30">
        <v>221.4</v>
      </c>
      <c r="F30">
        <v>4.0999999999999996</v>
      </c>
      <c r="G30">
        <v>282.2</v>
      </c>
      <c r="H30">
        <v>8.7100000000000009</v>
      </c>
      <c r="I30">
        <v>304</v>
      </c>
      <c r="J30">
        <v>6.98</v>
      </c>
      <c r="K30">
        <v>142</v>
      </c>
      <c r="L30">
        <v>6.38</v>
      </c>
      <c r="M30">
        <v>92.4</v>
      </c>
      <c r="N30">
        <v>4.38</v>
      </c>
      <c r="O30">
        <v>49.3</v>
      </c>
      <c r="P30">
        <v>10.09</v>
      </c>
      <c r="Q30">
        <v>73.400000000000006</v>
      </c>
      <c r="R30">
        <v>8.4700000000000006</v>
      </c>
      <c r="S30">
        <v>28.9</v>
      </c>
      <c r="T30">
        <f t="shared" si="0"/>
        <v>51.260000000000005</v>
      </c>
      <c r="U30">
        <f t="shared" si="1"/>
        <v>1395.5000000000002</v>
      </c>
    </row>
    <row r="31" spans="1:21" ht="16" x14ac:dyDescent="0.2">
      <c r="A31" t="s">
        <v>30</v>
      </c>
      <c r="B31">
        <v>0.28000000000000003</v>
      </c>
      <c r="C31">
        <v>100.5</v>
      </c>
      <c r="D31">
        <v>0.89</v>
      </c>
      <c r="E31">
        <v>126.1</v>
      </c>
      <c r="F31">
        <v>2.4500000000000002</v>
      </c>
      <c r="G31">
        <v>167.7</v>
      </c>
      <c r="H31">
        <v>5.31</v>
      </c>
      <c r="I31">
        <v>187.2</v>
      </c>
      <c r="J31">
        <v>3.81</v>
      </c>
      <c r="K31">
        <v>77.599999999999994</v>
      </c>
      <c r="L31">
        <v>3.37</v>
      </c>
      <c r="M31">
        <v>48.9</v>
      </c>
      <c r="N31">
        <v>2.0499999999999998</v>
      </c>
      <c r="O31">
        <v>23.1</v>
      </c>
      <c r="P31">
        <v>4.6500000000000004</v>
      </c>
      <c r="Q31">
        <v>33.799999999999997</v>
      </c>
      <c r="R31">
        <v>3.83</v>
      </c>
      <c r="S31">
        <v>13.4</v>
      </c>
      <c r="T31">
        <f t="shared" si="0"/>
        <v>26.64</v>
      </c>
      <c r="U31">
        <f t="shared" si="1"/>
        <v>778.3</v>
      </c>
    </row>
    <row r="32" spans="1:21" ht="16" x14ac:dyDescent="0.2">
      <c r="A32" t="s">
        <v>29</v>
      </c>
      <c r="B32">
        <v>0.2</v>
      </c>
      <c r="C32">
        <v>71.8</v>
      </c>
      <c r="D32">
        <v>0.53</v>
      </c>
      <c r="E32">
        <v>72.8</v>
      </c>
      <c r="F32">
        <v>1.2</v>
      </c>
      <c r="G32">
        <v>83</v>
      </c>
      <c r="H32">
        <v>2.41</v>
      </c>
      <c r="I32">
        <v>83.9</v>
      </c>
      <c r="J32">
        <v>2.09</v>
      </c>
      <c r="K32">
        <v>42.5</v>
      </c>
      <c r="L32">
        <v>1.92</v>
      </c>
      <c r="M32">
        <v>27.9</v>
      </c>
      <c r="N32">
        <v>1.42</v>
      </c>
      <c r="O32">
        <v>16</v>
      </c>
      <c r="P32">
        <v>3.9</v>
      </c>
      <c r="Q32">
        <v>28</v>
      </c>
      <c r="R32">
        <v>2.73</v>
      </c>
      <c r="S32">
        <v>10</v>
      </c>
      <c r="T32">
        <f t="shared" si="0"/>
        <v>16.399999999999999</v>
      </c>
      <c r="U32">
        <f t="shared" si="1"/>
        <v>435.9</v>
      </c>
    </row>
    <row r="33" spans="1:21" ht="16" x14ac:dyDescent="0.2">
      <c r="A33" t="s">
        <v>28</v>
      </c>
      <c r="B33">
        <v>0.32</v>
      </c>
      <c r="C33">
        <v>114.9</v>
      </c>
      <c r="D33">
        <v>0.96</v>
      </c>
      <c r="E33">
        <v>133.19999999999999</v>
      </c>
      <c r="F33">
        <v>2.46</v>
      </c>
      <c r="G33">
        <v>168.9</v>
      </c>
      <c r="H33">
        <v>5.27</v>
      </c>
      <c r="I33">
        <v>184.2</v>
      </c>
      <c r="J33">
        <v>4.17</v>
      </c>
      <c r="K33">
        <v>84.9</v>
      </c>
      <c r="L33">
        <v>3.62</v>
      </c>
      <c r="M33">
        <v>52.5</v>
      </c>
      <c r="N33">
        <v>2.48</v>
      </c>
      <c r="O33">
        <v>27.9</v>
      </c>
      <c r="P33">
        <v>5.98</v>
      </c>
      <c r="Q33">
        <v>43.5</v>
      </c>
      <c r="R33">
        <v>4.41</v>
      </c>
      <c r="S33">
        <v>15.4</v>
      </c>
      <c r="T33">
        <f t="shared" si="0"/>
        <v>29.67</v>
      </c>
      <c r="U33">
        <f t="shared" si="1"/>
        <v>825.4</v>
      </c>
    </row>
    <row r="34" spans="1:21" ht="16" x14ac:dyDescent="0.2">
      <c r="A34" t="s">
        <v>27</v>
      </c>
      <c r="B34">
        <v>0.05</v>
      </c>
      <c r="C34">
        <v>19.3</v>
      </c>
      <c r="D34">
        <v>0.15</v>
      </c>
      <c r="E34">
        <v>21.1</v>
      </c>
      <c r="F34">
        <v>0.37</v>
      </c>
      <c r="G34">
        <v>25.5</v>
      </c>
      <c r="H34">
        <v>0.79</v>
      </c>
      <c r="I34">
        <v>27.7</v>
      </c>
      <c r="J34">
        <v>0.64</v>
      </c>
      <c r="K34">
        <v>13</v>
      </c>
      <c r="L34">
        <v>0.54</v>
      </c>
      <c r="M34">
        <v>7.8</v>
      </c>
      <c r="N34">
        <v>0.34</v>
      </c>
      <c r="O34">
        <v>3.8</v>
      </c>
      <c r="P34">
        <v>0.82</v>
      </c>
      <c r="Q34">
        <v>6</v>
      </c>
      <c r="R34">
        <v>0.59</v>
      </c>
      <c r="S34">
        <v>2</v>
      </c>
      <c r="T34">
        <f t="shared" si="0"/>
        <v>4.29</v>
      </c>
      <c r="U34">
        <f t="shared" si="1"/>
        <v>126.2</v>
      </c>
    </row>
    <row r="35" spans="1:21" ht="16" x14ac:dyDescent="0.2">
      <c r="A35" t="s">
        <v>26</v>
      </c>
      <c r="B35">
        <v>0.11</v>
      </c>
      <c r="C35">
        <v>39.5</v>
      </c>
      <c r="D35">
        <v>0.3</v>
      </c>
      <c r="E35">
        <v>41.8</v>
      </c>
      <c r="F35">
        <v>0.74</v>
      </c>
      <c r="G35">
        <v>51</v>
      </c>
      <c r="H35">
        <v>1.57</v>
      </c>
      <c r="I35">
        <v>55</v>
      </c>
      <c r="J35">
        <v>1.1000000000000001</v>
      </c>
      <c r="K35">
        <v>22.5</v>
      </c>
      <c r="L35">
        <v>0.89</v>
      </c>
      <c r="M35">
        <v>13</v>
      </c>
      <c r="N35">
        <v>0.59</v>
      </c>
      <c r="O35">
        <v>6.7</v>
      </c>
      <c r="P35">
        <v>1.53</v>
      </c>
      <c r="Q35">
        <v>11.1</v>
      </c>
      <c r="R35">
        <v>1.2</v>
      </c>
      <c r="S35">
        <v>4.2</v>
      </c>
      <c r="T35">
        <f t="shared" si="0"/>
        <v>8.0299999999999994</v>
      </c>
      <c r="U35">
        <f t="shared" si="1"/>
        <v>244.79999999999998</v>
      </c>
    </row>
    <row r="36" spans="1:21" ht="16" x14ac:dyDescent="0.2">
      <c r="A36" t="s">
        <v>25</v>
      </c>
      <c r="B36">
        <v>0.17</v>
      </c>
      <c r="C36">
        <v>59.3</v>
      </c>
      <c r="D36">
        <v>0.49</v>
      </c>
      <c r="E36">
        <v>66.900000000000006</v>
      </c>
      <c r="F36">
        <v>1.04</v>
      </c>
      <c r="G36">
        <v>72.5</v>
      </c>
      <c r="H36">
        <v>1.92</v>
      </c>
      <c r="I36">
        <v>67.3</v>
      </c>
      <c r="J36">
        <v>1.52</v>
      </c>
      <c r="K36">
        <v>30.9</v>
      </c>
      <c r="L36">
        <v>1.32</v>
      </c>
      <c r="M36">
        <v>19.100000000000001</v>
      </c>
      <c r="N36">
        <v>0.88</v>
      </c>
      <c r="O36">
        <v>9.9</v>
      </c>
      <c r="P36">
        <v>2.36</v>
      </c>
      <c r="Q36">
        <v>17.100000000000001</v>
      </c>
      <c r="R36">
        <v>2.2999999999999998</v>
      </c>
      <c r="S36">
        <v>7.6</v>
      </c>
      <c r="T36">
        <f t="shared" si="0"/>
        <v>12</v>
      </c>
      <c r="U36">
        <f t="shared" si="1"/>
        <v>350.6</v>
      </c>
    </row>
    <row r="37" spans="1:21" ht="16" x14ac:dyDescent="0.2">
      <c r="A37" t="s">
        <v>24</v>
      </c>
      <c r="B37">
        <v>7.0000000000000007E-2</v>
      </c>
      <c r="C37">
        <v>24.9</v>
      </c>
      <c r="D37">
        <v>0.22</v>
      </c>
      <c r="E37">
        <v>30.6</v>
      </c>
      <c r="F37">
        <v>0.6</v>
      </c>
      <c r="G37">
        <v>40.9</v>
      </c>
      <c r="H37">
        <v>1.31</v>
      </c>
      <c r="I37">
        <v>46.5</v>
      </c>
      <c r="J37">
        <v>0.86</v>
      </c>
      <c r="K37">
        <v>17.5</v>
      </c>
      <c r="L37">
        <v>0.69</v>
      </c>
      <c r="M37">
        <v>10</v>
      </c>
      <c r="N37">
        <v>0.48</v>
      </c>
      <c r="O37">
        <v>5.3</v>
      </c>
      <c r="P37">
        <v>1.29</v>
      </c>
      <c r="Q37">
        <v>9.4</v>
      </c>
      <c r="R37">
        <v>1.04</v>
      </c>
      <c r="S37">
        <v>3.5</v>
      </c>
      <c r="T37">
        <f t="shared" si="0"/>
        <v>6.5600000000000005</v>
      </c>
      <c r="U37">
        <f t="shared" si="1"/>
        <v>188.60000000000002</v>
      </c>
    </row>
    <row r="38" spans="1:21" ht="16" x14ac:dyDescent="0.2">
      <c r="A38" t="s">
        <v>23</v>
      </c>
      <c r="B38">
        <v>0.42</v>
      </c>
      <c r="C38">
        <v>150.80000000000001</v>
      </c>
      <c r="D38">
        <v>1.45</v>
      </c>
      <c r="E38">
        <v>203.8</v>
      </c>
      <c r="F38">
        <v>3.9</v>
      </c>
      <c r="G38">
        <v>267.3</v>
      </c>
      <c r="H38">
        <v>7.76</v>
      </c>
      <c r="I38">
        <v>274.7</v>
      </c>
      <c r="J38">
        <v>5.15</v>
      </c>
      <c r="K38">
        <v>105.3</v>
      </c>
      <c r="L38">
        <v>4.21</v>
      </c>
      <c r="M38">
        <v>61.1</v>
      </c>
      <c r="N38">
        <v>3.1</v>
      </c>
      <c r="O38">
        <v>34.700000000000003</v>
      </c>
      <c r="P38">
        <v>8.86</v>
      </c>
      <c r="Q38">
        <v>64.2</v>
      </c>
      <c r="R38">
        <v>8.43</v>
      </c>
      <c r="S38">
        <v>28.2</v>
      </c>
      <c r="T38">
        <f t="shared" si="0"/>
        <v>43.28</v>
      </c>
      <c r="U38">
        <f t="shared" si="1"/>
        <v>1190.1000000000001</v>
      </c>
    </row>
    <row r="39" spans="1:21" ht="16" x14ac:dyDescent="0.2">
      <c r="A39" t="s">
        <v>22</v>
      </c>
      <c r="B39">
        <v>0.11</v>
      </c>
      <c r="C39">
        <v>38.799999999999997</v>
      </c>
      <c r="D39">
        <v>0.28000000000000003</v>
      </c>
      <c r="E39">
        <v>38.700000000000003</v>
      </c>
      <c r="F39">
        <v>0.66</v>
      </c>
      <c r="G39">
        <v>45.8</v>
      </c>
      <c r="H39">
        <v>1.27</v>
      </c>
      <c r="I39">
        <v>44.3</v>
      </c>
      <c r="J39">
        <v>1.07</v>
      </c>
      <c r="K39">
        <v>21.7</v>
      </c>
      <c r="L39">
        <v>0.95</v>
      </c>
      <c r="M39">
        <v>13.8</v>
      </c>
      <c r="N39">
        <v>0.68</v>
      </c>
      <c r="O39">
        <v>7.7</v>
      </c>
      <c r="P39">
        <v>1.67</v>
      </c>
      <c r="Q39">
        <v>12.2</v>
      </c>
      <c r="R39">
        <v>1.1299999999999999</v>
      </c>
      <c r="S39">
        <v>3.9</v>
      </c>
      <c r="T39">
        <f t="shared" si="0"/>
        <v>7.82</v>
      </c>
      <c r="U39">
        <f t="shared" si="1"/>
        <v>226.89999999999998</v>
      </c>
    </row>
    <row r="40" spans="1:21" ht="16" x14ac:dyDescent="0.2">
      <c r="A40" t="s">
        <v>21</v>
      </c>
      <c r="B40">
        <v>0.93</v>
      </c>
      <c r="C40">
        <v>338.3</v>
      </c>
      <c r="D40">
        <v>2.87</v>
      </c>
      <c r="E40">
        <v>401.8</v>
      </c>
      <c r="F40">
        <v>7.31</v>
      </c>
      <c r="G40">
        <v>501.8</v>
      </c>
      <c r="H40">
        <v>15.53</v>
      </c>
      <c r="I40">
        <v>546.79999999999995</v>
      </c>
      <c r="J40">
        <v>11.09</v>
      </c>
      <c r="K40">
        <v>226.8</v>
      </c>
      <c r="L40">
        <v>9.14</v>
      </c>
      <c r="M40">
        <v>132.4</v>
      </c>
      <c r="N40">
        <v>6.86</v>
      </c>
      <c r="O40">
        <v>77</v>
      </c>
      <c r="P40">
        <v>20.190000000000001</v>
      </c>
      <c r="Q40">
        <v>145.69999999999999</v>
      </c>
      <c r="R40">
        <v>19.71</v>
      </c>
      <c r="S40">
        <v>65.900000000000006</v>
      </c>
      <c r="T40">
        <f t="shared" ref="T40:T61" si="2">SUM(B40,D40,F40,H40,J40,L40,N40,P40,R40)</f>
        <v>93.63</v>
      </c>
      <c r="U40">
        <f t="shared" ref="U40:U61" si="3">SUM(C40,E40,G40,I40,K40,M40,O40,Q40,S40)</f>
        <v>2436.5</v>
      </c>
    </row>
    <row r="41" spans="1:21" ht="16" x14ac:dyDescent="0.2">
      <c r="A41" t="s">
        <v>20</v>
      </c>
      <c r="B41">
        <v>0.46</v>
      </c>
      <c r="C41">
        <v>164.2</v>
      </c>
      <c r="D41">
        <v>1.43</v>
      </c>
      <c r="E41">
        <v>199</v>
      </c>
      <c r="F41">
        <v>3.77</v>
      </c>
      <c r="G41">
        <v>258.39999999999998</v>
      </c>
      <c r="H41">
        <v>8.68</v>
      </c>
      <c r="I41">
        <v>303.10000000000002</v>
      </c>
      <c r="J41">
        <v>6.83</v>
      </c>
      <c r="K41">
        <v>139.1</v>
      </c>
      <c r="L41">
        <v>5.88</v>
      </c>
      <c r="M41">
        <v>85.3</v>
      </c>
      <c r="N41">
        <v>4</v>
      </c>
      <c r="O41">
        <v>44.9</v>
      </c>
      <c r="P41">
        <v>11.11</v>
      </c>
      <c r="Q41">
        <v>79.900000000000006</v>
      </c>
      <c r="R41">
        <v>7.85</v>
      </c>
      <c r="S41">
        <v>28</v>
      </c>
      <c r="T41">
        <f t="shared" si="2"/>
        <v>50.01</v>
      </c>
      <c r="U41">
        <f t="shared" si="3"/>
        <v>1301.9000000000001</v>
      </c>
    </row>
    <row r="42" spans="1:21" ht="16" x14ac:dyDescent="0.2">
      <c r="A42" t="s">
        <v>19</v>
      </c>
      <c r="B42">
        <v>0.04</v>
      </c>
      <c r="C42">
        <v>14</v>
      </c>
      <c r="D42">
        <v>0.11</v>
      </c>
      <c r="E42">
        <v>15.4</v>
      </c>
      <c r="F42">
        <v>0.27</v>
      </c>
      <c r="G42">
        <v>18.600000000000001</v>
      </c>
      <c r="H42">
        <v>0.56000000000000005</v>
      </c>
      <c r="I42">
        <v>19.8</v>
      </c>
      <c r="J42">
        <v>0.39</v>
      </c>
      <c r="K42">
        <v>8</v>
      </c>
      <c r="L42">
        <v>0.32</v>
      </c>
      <c r="M42">
        <v>4.7</v>
      </c>
      <c r="N42">
        <v>0.21</v>
      </c>
      <c r="O42">
        <v>2.2999999999999998</v>
      </c>
      <c r="P42">
        <v>0.39</v>
      </c>
      <c r="Q42">
        <v>2.9</v>
      </c>
      <c r="R42">
        <v>0.28000000000000003</v>
      </c>
      <c r="S42">
        <v>1</v>
      </c>
      <c r="T42">
        <f t="shared" si="2"/>
        <v>2.5700000000000003</v>
      </c>
      <c r="U42">
        <f t="shared" si="3"/>
        <v>86.7</v>
      </c>
    </row>
    <row r="43" spans="1:21" ht="16" x14ac:dyDescent="0.2">
      <c r="A43" t="s">
        <v>18</v>
      </c>
      <c r="B43">
        <v>0.69</v>
      </c>
      <c r="C43">
        <v>253.3</v>
      </c>
      <c r="D43">
        <v>2.02</v>
      </c>
      <c r="E43">
        <v>280.10000000000002</v>
      </c>
      <c r="F43">
        <v>5.2</v>
      </c>
      <c r="G43">
        <v>357.3</v>
      </c>
      <c r="H43">
        <v>11.38</v>
      </c>
      <c r="I43">
        <v>397.3</v>
      </c>
      <c r="J43">
        <v>9.1300000000000008</v>
      </c>
      <c r="K43">
        <v>185.8</v>
      </c>
      <c r="L43">
        <v>8.2100000000000009</v>
      </c>
      <c r="M43">
        <v>118.9</v>
      </c>
      <c r="N43">
        <v>5.52</v>
      </c>
      <c r="O43">
        <v>62.2</v>
      </c>
      <c r="P43">
        <v>11.97</v>
      </c>
      <c r="Q43">
        <v>87.6</v>
      </c>
      <c r="R43">
        <v>8.44</v>
      </c>
      <c r="S43">
        <v>29.6</v>
      </c>
      <c r="T43">
        <f t="shared" si="2"/>
        <v>62.56</v>
      </c>
      <c r="U43">
        <f t="shared" si="3"/>
        <v>1772.1</v>
      </c>
    </row>
    <row r="44" spans="1:21" ht="16" x14ac:dyDescent="0.2">
      <c r="A44" t="s">
        <v>17</v>
      </c>
      <c r="B44">
        <v>0.22</v>
      </c>
      <c r="C44">
        <v>80.2</v>
      </c>
      <c r="D44">
        <v>0.62</v>
      </c>
      <c r="E44">
        <v>85.3</v>
      </c>
      <c r="F44">
        <v>1.48</v>
      </c>
      <c r="G44">
        <v>102.1</v>
      </c>
      <c r="H44">
        <v>2.89</v>
      </c>
      <c r="I44">
        <v>101.3</v>
      </c>
      <c r="J44">
        <v>2.2799999999999998</v>
      </c>
      <c r="K44">
        <v>46.5</v>
      </c>
      <c r="L44">
        <v>1.91</v>
      </c>
      <c r="M44">
        <v>27.7</v>
      </c>
      <c r="N44">
        <v>1.28</v>
      </c>
      <c r="O44">
        <v>14.4</v>
      </c>
      <c r="P44">
        <v>2.99</v>
      </c>
      <c r="Q44">
        <v>21.9</v>
      </c>
      <c r="R44">
        <v>1.94</v>
      </c>
      <c r="S44">
        <v>6.8</v>
      </c>
      <c r="T44">
        <f t="shared" si="2"/>
        <v>15.61</v>
      </c>
      <c r="U44">
        <f t="shared" si="3"/>
        <v>486.2</v>
      </c>
    </row>
    <row r="45" spans="1:21" ht="16" x14ac:dyDescent="0.2">
      <c r="A45" t="s">
        <v>16</v>
      </c>
      <c r="B45">
        <v>0.21</v>
      </c>
      <c r="C45">
        <v>77.3</v>
      </c>
      <c r="D45">
        <v>0.6</v>
      </c>
      <c r="E45">
        <v>81.900000000000006</v>
      </c>
      <c r="F45">
        <v>1.54</v>
      </c>
      <c r="G45">
        <v>105.6</v>
      </c>
      <c r="H45">
        <v>3.45</v>
      </c>
      <c r="I45">
        <v>120.2</v>
      </c>
      <c r="J45">
        <v>2.82</v>
      </c>
      <c r="K45">
        <v>57.6</v>
      </c>
      <c r="L45">
        <v>2.44</v>
      </c>
      <c r="M45">
        <v>35.5</v>
      </c>
      <c r="N45">
        <v>1.56</v>
      </c>
      <c r="O45">
        <v>17.600000000000001</v>
      </c>
      <c r="P45">
        <v>3.93</v>
      </c>
      <c r="Q45">
        <v>28.5</v>
      </c>
      <c r="R45">
        <v>3.66</v>
      </c>
      <c r="S45">
        <v>12.4</v>
      </c>
      <c r="T45">
        <f t="shared" si="2"/>
        <v>20.21</v>
      </c>
      <c r="U45">
        <f t="shared" si="3"/>
        <v>536.6</v>
      </c>
    </row>
    <row r="46" spans="1:21" ht="16" x14ac:dyDescent="0.2">
      <c r="A46" t="s">
        <v>15</v>
      </c>
      <c r="B46">
        <v>0.62</v>
      </c>
      <c r="C46">
        <v>225.1</v>
      </c>
      <c r="D46">
        <v>2.04</v>
      </c>
      <c r="E46">
        <v>287</v>
      </c>
      <c r="F46">
        <v>5.73</v>
      </c>
      <c r="G46">
        <v>391.4</v>
      </c>
      <c r="H46">
        <v>12.35</v>
      </c>
      <c r="I46">
        <v>435.4</v>
      </c>
      <c r="J46">
        <v>8.4499999999999993</v>
      </c>
      <c r="K46">
        <v>172.4</v>
      </c>
      <c r="L46">
        <v>7.16</v>
      </c>
      <c r="M46">
        <v>103.9</v>
      </c>
      <c r="N46">
        <v>5.0199999999999996</v>
      </c>
      <c r="O46">
        <v>56.4</v>
      </c>
      <c r="P46">
        <v>13</v>
      </c>
      <c r="Q46">
        <v>94.5</v>
      </c>
      <c r="R46">
        <v>10.72</v>
      </c>
      <c r="S46">
        <v>36.700000000000003</v>
      </c>
      <c r="T46">
        <f t="shared" si="2"/>
        <v>65.09</v>
      </c>
      <c r="U46">
        <f t="shared" si="3"/>
        <v>1802.8000000000004</v>
      </c>
    </row>
    <row r="47" spans="1:21" ht="16" x14ac:dyDescent="0.2">
      <c r="A47" t="s">
        <v>14</v>
      </c>
      <c r="B47">
        <v>0.23</v>
      </c>
      <c r="C47">
        <v>84.5</v>
      </c>
      <c r="D47">
        <v>0.47</v>
      </c>
      <c r="E47">
        <v>64.8</v>
      </c>
      <c r="F47">
        <v>0.94</v>
      </c>
      <c r="G47">
        <v>65.599999999999994</v>
      </c>
      <c r="H47">
        <v>1.52</v>
      </c>
      <c r="I47">
        <v>54.1</v>
      </c>
      <c r="J47">
        <v>0.99</v>
      </c>
      <c r="K47">
        <v>20.2</v>
      </c>
      <c r="L47">
        <v>0.72</v>
      </c>
      <c r="M47">
        <v>10.4</v>
      </c>
      <c r="N47">
        <v>0.57999999999999996</v>
      </c>
      <c r="O47">
        <v>6.5</v>
      </c>
      <c r="P47">
        <v>2.09</v>
      </c>
      <c r="Q47">
        <v>14.9</v>
      </c>
      <c r="R47">
        <v>2</v>
      </c>
      <c r="S47">
        <v>6.9</v>
      </c>
      <c r="T47">
        <f t="shared" si="2"/>
        <v>9.5399999999999991</v>
      </c>
      <c r="U47">
        <f t="shared" si="3"/>
        <v>327.89999999999992</v>
      </c>
    </row>
    <row r="48" spans="1:21" ht="16" x14ac:dyDescent="0.2">
      <c r="A48" t="s">
        <v>13</v>
      </c>
      <c r="B48">
        <v>0.06</v>
      </c>
      <c r="C48">
        <v>21</v>
      </c>
      <c r="D48">
        <v>0.18</v>
      </c>
      <c r="E48">
        <v>25.6</v>
      </c>
      <c r="F48">
        <v>0.46</v>
      </c>
      <c r="G48">
        <v>31.9</v>
      </c>
      <c r="H48">
        <v>0.93</v>
      </c>
      <c r="I48">
        <v>32.799999999999997</v>
      </c>
      <c r="J48">
        <v>0.6</v>
      </c>
      <c r="K48">
        <v>12.4</v>
      </c>
      <c r="L48">
        <v>0.44</v>
      </c>
      <c r="M48">
        <v>6.5</v>
      </c>
      <c r="N48">
        <v>0.32</v>
      </c>
      <c r="O48">
        <v>3.6</v>
      </c>
      <c r="P48">
        <v>0.86</v>
      </c>
      <c r="Q48">
        <v>6.3</v>
      </c>
      <c r="R48">
        <v>0.82</v>
      </c>
      <c r="S48">
        <v>2.8</v>
      </c>
      <c r="T48">
        <f t="shared" si="2"/>
        <v>4.67</v>
      </c>
      <c r="U48">
        <f t="shared" si="3"/>
        <v>142.9</v>
      </c>
    </row>
    <row r="49" spans="1:21" ht="16" x14ac:dyDescent="0.2">
      <c r="A49" t="s">
        <v>12</v>
      </c>
      <c r="B49">
        <v>0.26</v>
      </c>
      <c r="C49">
        <v>94.2</v>
      </c>
      <c r="D49">
        <v>0.8</v>
      </c>
      <c r="E49">
        <v>111.4</v>
      </c>
      <c r="F49">
        <v>2.08</v>
      </c>
      <c r="G49">
        <v>142.5</v>
      </c>
      <c r="H49">
        <v>4.6900000000000004</v>
      </c>
      <c r="I49">
        <v>163.5</v>
      </c>
      <c r="J49">
        <v>3.94</v>
      </c>
      <c r="K49">
        <v>80.2</v>
      </c>
      <c r="L49">
        <v>3.55</v>
      </c>
      <c r="M49">
        <v>51.6</v>
      </c>
      <c r="N49">
        <v>2.35</v>
      </c>
      <c r="O49">
        <v>26.4</v>
      </c>
      <c r="P49">
        <v>6.21</v>
      </c>
      <c r="Q49">
        <v>44.6</v>
      </c>
      <c r="R49">
        <v>4.62</v>
      </c>
      <c r="S49">
        <v>16.5</v>
      </c>
      <c r="T49">
        <f t="shared" si="2"/>
        <v>28.500000000000004</v>
      </c>
      <c r="U49">
        <f t="shared" si="3"/>
        <v>730.90000000000009</v>
      </c>
    </row>
    <row r="50" spans="1:21" ht="16" x14ac:dyDescent="0.2">
      <c r="A50" t="s">
        <v>11</v>
      </c>
      <c r="B50">
        <v>0.04</v>
      </c>
      <c r="C50">
        <v>16.100000000000001</v>
      </c>
      <c r="D50">
        <v>0.14000000000000001</v>
      </c>
      <c r="E50">
        <v>19.899999999999999</v>
      </c>
      <c r="F50">
        <v>0.37</v>
      </c>
      <c r="G50">
        <v>25.2</v>
      </c>
      <c r="H50">
        <v>0.76</v>
      </c>
      <c r="I50">
        <v>26.8</v>
      </c>
      <c r="J50">
        <v>0.54</v>
      </c>
      <c r="K50">
        <v>11</v>
      </c>
      <c r="L50">
        <v>0.47</v>
      </c>
      <c r="M50">
        <v>6.8</v>
      </c>
      <c r="N50">
        <v>0.3</v>
      </c>
      <c r="O50">
        <v>3.4</v>
      </c>
      <c r="P50">
        <v>0.64</v>
      </c>
      <c r="Q50">
        <v>4.7</v>
      </c>
      <c r="R50">
        <v>0.4</v>
      </c>
      <c r="S50">
        <v>1.4</v>
      </c>
      <c r="T50">
        <f t="shared" si="2"/>
        <v>3.66</v>
      </c>
      <c r="U50">
        <f t="shared" si="3"/>
        <v>115.30000000000001</v>
      </c>
    </row>
    <row r="51" spans="1:21" ht="16" x14ac:dyDescent="0.2">
      <c r="A51" t="s">
        <v>10</v>
      </c>
      <c r="B51">
        <v>0.34</v>
      </c>
      <c r="C51">
        <v>124</v>
      </c>
      <c r="D51">
        <v>1</v>
      </c>
      <c r="E51">
        <v>138.6</v>
      </c>
      <c r="F51">
        <v>2.4900000000000002</v>
      </c>
      <c r="G51">
        <v>171.8</v>
      </c>
      <c r="H51">
        <v>5.31</v>
      </c>
      <c r="I51">
        <v>185.7</v>
      </c>
      <c r="J51">
        <v>4.3600000000000003</v>
      </c>
      <c r="K51">
        <v>88.8</v>
      </c>
      <c r="L51">
        <v>3.83</v>
      </c>
      <c r="M51">
        <v>55.6</v>
      </c>
      <c r="N51">
        <v>2.64</v>
      </c>
      <c r="O51">
        <v>29.6</v>
      </c>
      <c r="P51">
        <v>6.76</v>
      </c>
      <c r="Q51">
        <v>48.8</v>
      </c>
      <c r="R51">
        <v>5.07</v>
      </c>
      <c r="S51">
        <v>18</v>
      </c>
      <c r="T51">
        <f t="shared" si="2"/>
        <v>31.799999999999997</v>
      </c>
      <c r="U51">
        <f t="shared" si="3"/>
        <v>860.9</v>
      </c>
    </row>
    <row r="52" spans="1:21" ht="16" x14ac:dyDescent="0.2">
      <c r="A52" t="s">
        <v>9</v>
      </c>
      <c r="B52">
        <v>1.56</v>
      </c>
      <c r="C52">
        <v>553.4</v>
      </c>
      <c r="D52">
        <v>4.75</v>
      </c>
      <c r="E52">
        <v>653.29999999999995</v>
      </c>
      <c r="F52">
        <v>11.32</v>
      </c>
      <c r="G52">
        <v>784.7</v>
      </c>
      <c r="H52">
        <v>21.4</v>
      </c>
      <c r="I52">
        <v>751.8</v>
      </c>
      <c r="J52">
        <v>16.920000000000002</v>
      </c>
      <c r="K52">
        <v>344.6</v>
      </c>
      <c r="L52">
        <v>14.48</v>
      </c>
      <c r="M52">
        <v>210.2</v>
      </c>
      <c r="N52">
        <v>9.9</v>
      </c>
      <c r="O52">
        <v>111.3</v>
      </c>
      <c r="P52">
        <v>24.94</v>
      </c>
      <c r="Q52">
        <v>181.5</v>
      </c>
      <c r="R52">
        <v>17.239999999999998</v>
      </c>
      <c r="S52">
        <v>60.7</v>
      </c>
      <c r="T52">
        <f t="shared" si="2"/>
        <v>122.51</v>
      </c>
      <c r="U52">
        <f t="shared" si="3"/>
        <v>3651.4999999999995</v>
      </c>
    </row>
    <row r="53" spans="1:21" ht="16" x14ac:dyDescent="0.2">
      <c r="A53" t="s">
        <v>8</v>
      </c>
      <c r="B53">
        <v>0.15</v>
      </c>
      <c r="C53">
        <v>54.2</v>
      </c>
      <c r="D53">
        <v>0.39</v>
      </c>
      <c r="E53">
        <v>54.2</v>
      </c>
      <c r="F53">
        <v>0.9</v>
      </c>
      <c r="G53">
        <v>62.2</v>
      </c>
      <c r="H53">
        <v>1.79</v>
      </c>
      <c r="I53">
        <v>62.5</v>
      </c>
      <c r="J53">
        <v>1.46</v>
      </c>
      <c r="K53">
        <v>29.8</v>
      </c>
      <c r="L53">
        <v>1.21</v>
      </c>
      <c r="M53">
        <v>17.5</v>
      </c>
      <c r="N53">
        <v>0.72</v>
      </c>
      <c r="O53">
        <v>8.1</v>
      </c>
      <c r="P53">
        <v>1.72</v>
      </c>
      <c r="Q53">
        <v>12.4</v>
      </c>
      <c r="R53">
        <v>1.91</v>
      </c>
      <c r="S53">
        <v>6.2</v>
      </c>
      <c r="T53">
        <f t="shared" si="2"/>
        <v>10.25</v>
      </c>
      <c r="U53">
        <f t="shared" si="3"/>
        <v>307.10000000000002</v>
      </c>
    </row>
    <row r="54" spans="1:21" ht="16" x14ac:dyDescent="0.2">
      <c r="A54" t="s">
        <v>7</v>
      </c>
      <c r="B54">
        <v>0.03</v>
      </c>
      <c r="C54">
        <v>10</v>
      </c>
      <c r="D54">
        <v>0.08</v>
      </c>
      <c r="E54">
        <v>11.8</v>
      </c>
      <c r="F54">
        <v>0.24</v>
      </c>
      <c r="G54">
        <v>16.2</v>
      </c>
      <c r="H54">
        <v>0.53</v>
      </c>
      <c r="I54">
        <v>18.7</v>
      </c>
      <c r="J54">
        <v>0.34</v>
      </c>
      <c r="K54">
        <v>7</v>
      </c>
      <c r="L54">
        <v>0.28999999999999998</v>
      </c>
      <c r="M54">
        <v>4.0999999999999996</v>
      </c>
      <c r="N54">
        <v>0.22</v>
      </c>
      <c r="O54">
        <v>2.4</v>
      </c>
      <c r="P54">
        <v>0.61</v>
      </c>
      <c r="Q54">
        <v>4.4000000000000004</v>
      </c>
      <c r="R54">
        <v>0.57999999999999996</v>
      </c>
      <c r="S54">
        <v>1.9</v>
      </c>
      <c r="T54">
        <f t="shared" si="2"/>
        <v>2.92</v>
      </c>
      <c r="U54">
        <f t="shared" si="3"/>
        <v>76.500000000000014</v>
      </c>
    </row>
    <row r="55" spans="1:21" ht="16" x14ac:dyDescent="0.2">
      <c r="A55" t="s">
        <v>6</v>
      </c>
      <c r="B55">
        <v>0.37</v>
      </c>
      <c r="C55">
        <v>130.6</v>
      </c>
      <c r="D55">
        <v>1.1599999999999999</v>
      </c>
      <c r="E55">
        <v>162.5</v>
      </c>
      <c r="F55">
        <v>3.13</v>
      </c>
      <c r="G55">
        <v>214.7</v>
      </c>
      <c r="H55">
        <v>7.08</v>
      </c>
      <c r="I55">
        <v>248.1</v>
      </c>
      <c r="J55">
        <v>5.62</v>
      </c>
      <c r="K55">
        <v>114.4</v>
      </c>
      <c r="L55">
        <v>4.91</v>
      </c>
      <c r="M55">
        <v>71.3</v>
      </c>
      <c r="N55">
        <v>3.43</v>
      </c>
      <c r="O55">
        <v>38.5</v>
      </c>
      <c r="P55">
        <v>9.59</v>
      </c>
      <c r="Q55">
        <v>69.3</v>
      </c>
      <c r="R55">
        <v>7.68</v>
      </c>
      <c r="S55">
        <v>26.6</v>
      </c>
      <c r="T55">
        <f t="shared" si="2"/>
        <v>42.97</v>
      </c>
      <c r="U55">
        <f t="shared" si="3"/>
        <v>1075.9999999999998</v>
      </c>
    </row>
    <row r="56" spans="1:21" ht="16" x14ac:dyDescent="0.2">
      <c r="A56" t="s">
        <v>5</v>
      </c>
      <c r="B56">
        <v>0.32</v>
      </c>
      <c r="C56">
        <v>116.3</v>
      </c>
      <c r="D56">
        <v>0.95</v>
      </c>
      <c r="E56">
        <v>130.30000000000001</v>
      </c>
      <c r="F56">
        <v>2.41</v>
      </c>
      <c r="G56">
        <v>166.2</v>
      </c>
      <c r="H56">
        <v>4.8</v>
      </c>
      <c r="I56">
        <v>168.7</v>
      </c>
      <c r="J56">
        <v>3.62</v>
      </c>
      <c r="K56">
        <v>74</v>
      </c>
      <c r="L56">
        <v>2.97</v>
      </c>
      <c r="M56">
        <v>43.1</v>
      </c>
      <c r="N56">
        <v>2.09</v>
      </c>
      <c r="O56">
        <v>23.5</v>
      </c>
      <c r="P56">
        <v>5.77</v>
      </c>
      <c r="Q56">
        <v>41.7</v>
      </c>
      <c r="R56">
        <v>5.39</v>
      </c>
      <c r="S56">
        <v>18.100000000000001</v>
      </c>
      <c r="T56">
        <f t="shared" si="2"/>
        <v>28.320000000000004</v>
      </c>
      <c r="U56">
        <f t="shared" si="3"/>
        <v>781.90000000000009</v>
      </c>
    </row>
    <row r="57" spans="1:21" ht="16" x14ac:dyDescent="0.2">
      <c r="A57" t="s">
        <v>4</v>
      </c>
      <c r="B57">
        <v>0.1</v>
      </c>
      <c r="C57">
        <v>36.700000000000003</v>
      </c>
      <c r="D57">
        <v>0.28000000000000003</v>
      </c>
      <c r="E57">
        <v>38.799999999999997</v>
      </c>
      <c r="F57">
        <v>0.67</v>
      </c>
      <c r="G57">
        <v>46.4</v>
      </c>
      <c r="H57">
        <v>1.36</v>
      </c>
      <c r="I57">
        <v>47.6</v>
      </c>
      <c r="J57">
        <v>1.1100000000000001</v>
      </c>
      <c r="K57">
        <v>22.5</v>
      </c>
      <c r="L57">
        <v>0.92</v>
      </c>
      <c r="M57">
        <v>13.4</v>
      </c>
      <c r="N57">
        <v>0.63</v>
      </c>
      <c r="O57">
        <v>7</v>
      </c>
      <c r="P57">
        <v>1.36</v>
      </c>
      <c r="Q57">
        <v>10</v>
      </c>
      <c r="R57">
        <v>0.85</v>
      </c>
      <c r="S57">
        <v>3</v>
      </c>
      <c r="T57">
        <f t="shared" si="2"/>
        <v>7.28</v>
      </c>
      <c r="U57">
        <f t="shared" si="3"/>
        <v>225.4</v>
      </c>
    </row>
    <row r="58" spans="1:21" ht="16" x14ac:dyDescent="0.2">
      <c r="A58" t="s">
        <v>3</v>
      </c>
      <c r="B58">
        <v>0.3</v>
      </c>
      <c r="C58">
        <v>108.4</v>
      </c>
      <c r="D58">
        <v>0.85</v>
      </c>
      <c r="E58">
        <v>119</v>
      </c>
      <c r="F58">
        <v>2.21</v>
      </c>
      <c r="G58">
        <v>151.4</v>
      </c>
      <c r="H58">
        <v>4.8499999999999996</v>
      </c>
      <c r="I58">
        <v>170.1</v>
      </c>
      <c r="J58">
        <v>3.35</v>
      </c>
      <c r="K58">
        <v>68.3</v>
      </c>
      <c r="L58">
        <v>2.78</v>
      </c>
      <c r="M58">
        <v>40.4</v>
      </c>
      <c r="N58">
        <v>1.77</v>
      </c>
      <c r="O58">
        <v>19.899999999999999</v>
      </c>
      <c r="P58">
        <v>4.08</v>
      </c>
      <c r="Q58">
        <v>29.7</v>
      </c>
      <c r="R58">
        <v>3.25</v>
      </c>
      <c r="S58">
        <v>11.2</v>
      </c>
      <c r="T58">
        <f t="shared" si="2"/>
        <v>23.439999999999998</v>
      </c>
      <c r="U58">
        <f t="shared" si="3"/>
        <v>718.4</v>
      </c>
    </row>
    <row r="59" spans="1:21" ht="16" x14ac:dyDescent="0.2">
      <c r="A59" t="s">
        <v>2</v>
      </c>
      <c r="B59">
        <v>0.03</v>
      </c>
      <c r="C59">
        <v>10.1</v>
      </c>
      <c r="D59">
        <v>7.0000000000000007E-2</v>
      </c>
      <c r="E59">
        <v>9.6999999999999993</v>
      </c>
      <c r="F59">
        <v>0.15</v>
      </c>
      <c r="G59">
        <v>10.7</v>
      </c>
      <c r="H59">
        <v>0.31</v>
      </c>
      <c r="I59">
        <v>10.9</v>
      </c>
      <c r="J59">
        <v>0.25</v>
      </c>
      <c r="K59">
        <v>5.0999999999999996</v>
      </c>
      <c r="L59">
        <v>0.2</v>
      </c>
      <c r="M59">
        <v>2.9</v>
      </c>
      <c r="N59">
        <v>0.14000000000000001</v>
      </c>
      <c r="O59">
        <v>1.5</v>
      </c>
      <c r="P59">
        <v>0.34</v>
      </c>
      <c r="Q59">
        <v>2.5</v>
      </c>
      <c r="R59">
        <v>0.22</v>
      </c>
      <c r="S59">
        <v>0.8</v>
      </c>
      <c r="T59">
        <f t="shared" si="2"/>
        <v>1.71</v>
      </c>
      <c r="U59">
        <f t="shared" si="3"/>
        <v>54.199999999999996</v>
      </c>
    </row>
    <row r="60" spans="1:21" ht="16" x14ac:dyDescent="0.2">
      <c r="A60" t="s">
        <v>1</v>
      </c>
      <c r="B60">
        <v>0.03</v>
      </c>
      <c r="C60">
        <v>11.9</v>
      </c>
      <c r="D60">
        <v>0.09</v>
      </c>
      <c r="E60">
        <v>12.7</v>
      </c>
      <c r="F60">
        <v>0.25</v>
      </c>
      <c r="G60">
        <v>16.8</v>
      </c>
      <c r="H60">
        <v>0.56000000000000005</v>
      </c>
      <c r="I60">
        <v>19.600000000000001</v>
      </c>
      <c r="J60">
        <v>0.47</v>
      </c>
      <c r="K60">
        <v>9.6</v>
      </c>
      <c r="L60">
        <v>0.42</v>
      </c>
      <c r="M60">
        <v>6.1</v>
      </c>
      <c r="N60">
        <v>0.33</v>
      </c>
      <c r="O60">
        <v>3.7</v>
      </c>
      <c r="P60">
        <v>1.07</v>
      </c>
      <c r="Q60">
        <v>7.7</v>
      </c>
      <c r="R60">
        <v>1.07</v>
      </c>
      <c r="S60">
        <v>3.6</v>
      </c>
      <c r="T60">
        <f t="shared" si="2"/>
        <v>4.29</v>
      </c>
      <c r="U60">
        <f t="shared" si="3"/>
        <v>91.7</v>
      </c>
    </row>
    <row r="61" spans="1:21" ht="16" x14ac:dyDescent="0.2">
      <c r="A61" t="s">
        <v>0</v>
      </c>
      <c r="B61">
        <v>2.2000000000000002</v>
      </c>
      <c r="C61">
        <v>1030.9000000000001</v>
      </c>
      <c r="D61">
        <v>4.1399999999999997</v>
      </c>
      <c r="E61">
        <v>567</v>
      </c>
      <c r="F61">
        <v>9.17</v>
      </c>
      <c r="G61">
        <v>634.20000000000005</v>
      </c>
      <c r="H61">
        <v>16.899999999999999</v>
      </c>
      <c r="I61">
        <v>591.4</v>
      </c>
      <c r="J61">
        <v>12.71</v>
      </c>
      <c r="K61">
        <v>260.5</v>
      </c>
      <c r="L61">
        <v>9.35</v>
      </c>
      <c r="M61">
        <v>135.4</v>
      </c>
      <c r="N61">
        <v>6.89</v>
      </c>
      <c r="O61">
        <v>77.3</v>
      </c>
      <c r="P61">
        <v>16.63</v>
      </c>
      <c r="Q61">
        <v>123.6</v>
      </c>
      <c r="R61">
        <v>10.52</v>
      </c>
      <c r="S61">
        <v>36</v>
      </c>
      <c r="T61">
        <f t="shared" si="2"/>
        <v>88.509999999999991</v>
      </c>
      <c r="U61">
        <f t="shared" si="3"/>
        <v>3456.3000000000006</v>
      </c>
    </row>
  </sheetData>
  <mergeCells count="13">
    <mergeCell ref="L6:M6"/>
    <mergeCell ref="A1:S1"/>
    <mergeCell ref="A2:S2"/>
    <mergeCell ref="A3:S3"/>
    <mergeCell ref="A4:S4"/>
    <mergeCell ref="N6:O6"/>
    <mergeCell ref="P6:Q6"/>
    <mergeCell ref="R6:S6"/>
    <mergeCell ref="B6:C6"/>
    <mergeCell ref="D6:E6"/>
    <mergeCell ref="F6:G6"/>
    <mergeCell ref="H6:I6"/>
    <mergeCell ref="J6:K6"/>
  </mergeCells>
  <phoneticPr fontId="2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52DE-DE53-9340-91E3-FE4A5106234D}">
  <sheetPr>
    <pageSetUpPr fitToPage="1"/>
  </sheetPr>
  <dimension ref="A1:L56"/>
  <sheetViews>
    <sheetView zoomScale="97" zoomScaleNormal="100" workbookViewId="0">
      <selection activeCell="A24" sqref="A24"/>
    </sheetView>
  </sheetViews>
  <sheetFormatPr baseColWidth="10" defaultRowHeight="14" x14ac:dyDescent="0.15"/>
  <cols>
    <col min="1" max="1" width="28.5" style="2" customWidth="1"/>
    <col min="2" max="2" width="40" style="2" customWidth="1"/>
    <col min="3" max="6" width="37.6640625" style="2" customWidth="1"/>
    <col min="7" max="10" width="38.6640625" style="2" customWidth="1"/>
    <col min="11" max="11" width="17.5" style="2" customWidth="1"/>
    <col min="12" max="246" width="8.83203125" style="2" customWidth="1"/>
    <col min="247" max="16384" width="10.83203125" style="2"/>
  </cols>
  <sheetData>
    <row r="1" spans="1:12" ht="18" x14ac:dyDescent="0.2">
      <c r="A1" s="3"/>
      <c r="B1" s="44" t="s">
        <v>89</v>
      </c>
      <c r="C1" s="44"/>
      <c r="D1" s="44"/>
      <c r="E1" s="44"/>
      <c r="F1" s="44"/>
      <c r="G1" s="44"/>
      <c r="H1" s="44"/>
      <c r="I1" s="44"/>
      <c r="J1" s="44"/>
    </row>
    <row r="2" spans="1:12" ht="16" x14ac:dyDescent="0.2">
      <c r="A2" s="4"/>
      <c r="B2" s="44"/>
      <c r="C2" s="44"/>
      <c r="D2" s="44"/>
      <c r="E2" s="44"/>
      <c r="F2" s="44"/>
      <c r="G2" s="44"/>
      <c r="H2" s="44"/>
      <c r="I2" s="44"/>
      <c r="J2" s="44"/>
    </row>
    <row r="3" spans="1:12" ht="16" x14ac:dyDescent="0.2">
      <c r="A3" s="5"/>
      <c r="B3" s="44"/>
      <c r="C3" s="44"/>
      <c r="D3" s="44"/>
      <c r="E3" s="44"/>
      <c r="F3" s="44"/>
      <c r="G3" s="44"/>
      <c r="H3" s="44"/>
      <c r="I3" s="44"/>
      <c r="J3" s="44"/>
    </row>
    <row r="4" spans="1:12" x14ac:dyDescent="0.15">
      <c r="A4" s="6"/>
      <c r="B4" s="44"/>
      <c r="C4" s="44"/>
      <c r="D4" s="44"/>
      <c r="E4" s="44"/>
      <c r="F4" s="44"/>
      <c r="G4" s="44"/>
      <c r="H4" s="44"/>
      <c r="I4" s="44"/>
      <c r="J4" s="44"/>
    </row>
    <row r="5" spans="1:12" x14ac:dyDescent="0.15">
      <c r="A5" s="7"/>
      <c r="C5" s="7"/>
    </row>
    <row r="6" spans="1:12" ht="17" thickBot="1" x14ac:dyDescent="0.25">
      <c r="A6" s="26" t="s">
        <v>74</v>
      </c>
      <c r="B6" s="27" t="s">
        <v>83</v>
      </c>
      <c r="C6" s="27" t="s">
        <v>96</v>
      </c>
      <c r="D6" s="27" t="s">
        <v>97</v>
      </c>
      <c r="E6" s="27" t="s">
        <v>98</v>
      </c>
      <c r="F6" s="27" t="s">
        <v>99</v>
      </c>
      <c r="G6" s="27" t="s">
        <v>100</v>
      </c>
      <c r="H6" s="27" t="s">
        <v>101</v>
      </c>
      <c r="I6" s="27" t="s">
        <v>102</v>
      </c>
      <c r="J6" s="27" t="s">
        <v>75</v>
      </c>
      <c r="K6" s="28" t="s">
        <v>88</v>
      </c>
    </row>
    <row r="7" spans="1:12" ht="16" x14ac:dyDescent="0.2">
      <c r="A7" s="29" t="s">
        <v>49</v>
      </c>
      <c r="B7" s="29">
        <v>1.59</v>
      </c>
      <c r="C7" s="29">
        <v>5.23</v>
      </c>
      <c r="D7" s="29">
        <v>12.48</v>
      </c>
      <c r="E7" s="29">
        <v>22.61</v>
      </c>
      <c r="F7" s="29">
        <v>15.88</v>
      </c>
      <c r="G7" s="29">
        <v>13.11</v>
      </c>
      <c r="H7" s="29">
        <v>9.77</v>
      </c>
      <c r="I7" s="29">
        <v>30.22</v>
      </c>
      <c r="J7" s="29">
        <v>35.24</v>
      </c>
      <c r="K7" s="30">
        <f>SUM(B7:J7)</f>
        <v>146.13</v>
      </c>
      <c r="L7" s="8"/>
    </row>
    <row r="8" spans="1:12" ht="16" x14ac:dyDescent="0.2">
      <c r="A8" s="31" t="s">
        <v>9</v>
      </c>
      <c r="B8" s="31">
        <v>1.56</v>
      </c>
      <c r="C8" s="31">
        <v>4.75</v>
      </c>
      <c r="D8" s="31">
        <v>11.32</v>
      </c>
      <c r="E8" s="31">
        <v>21.4</v>
      </c>
      <c r="F8" s="31">
        <v>16.920000000000002</v>
      </c>
      <c r="G8" s="31">
        <v>14.48</v>
      </c>
      <c r="H8" s="31">
        <v>9.9</v>
      </c>
      <c r="I8" s="31">
        <v>24.94</v>
      </c>
      <c r="J8" s="31">
        <v>17.239999999999998</v>
      </c>
      <c r="K8" s="32">
        <f t="shared" ref="K8:K16" si="0">SUM(B8:J8)</f>
        <v>122.51</v>
      </c>
      <c r="L8" s="8"/>
    </row>
    <row r="9" spans="1:12" ht="16" x14ac:dyDescent="0.2">
      <c r="A9" s="33" t="s">
        <v>44</v>
      </c>
      <c r="B9" s="33">
        <v>1.07</v>
      </c>
      <c r="C9" s="33">
        <v>3.16</v>
      </c>
      <c r="D9" s="33">
        <v>7.54</v>
      </c>
      <c r="E9" s="33">
        <v>15.78</v>
      </c>
      <c r="F9" s="33">
        <v>13.16</v>
      </c>
      <c r="G9" s="33">
        <v>11.44</v>
      </c>
      <c r="H9" s="33">
        <v>7.85</v>
      </c>
      <c r="I9" s="33">
        <v>21.46</v>
      </c>
      <c r="J9" s="33">
        <v>21.36</v>
      </c>
      <c r="K9" s="34">
        <f t="shared" si="0"/>
        <v>102.82</v>
      </c>
      <c r="L9" s="8"/>
    </row>
    <row r="10" spans="1:12" ht="16" x14ac:dyDescent="0.2">
      <c r="A10" s="31" t="s">
        <v>21</v>
      </c>
      <c r="B10" s="31">
        <v>0.93</v>
      </c>
      <c r="C10" s="31">
        <v>2.87</v>
      </c>
      <c r="D10" s="31">
        <v>7.31</v>
      </c>
      <c r="E10" s="31">
        <v>15.53</v>
      </c>
      <c r="F10" s="31">
        <v>11.09</v>
      </c>
      <c r="G10" s="31">
        <v>9.14</v>
      </c>
      <c r="H10" s="31">
        <v>6.86</v>
      </c>
      <c r="I10" s="31">
        <v>20.190000000000001</v>
      </c>
      <c r="J10" s="31">
        <v>19.71</v>
      </c>
      <c r="K10" s="32">
        <f t="shared" si="0"/>
        <v>93.63</v>
      </c>
      <c r="L10" s="8"/>
    </row>
    <row r="11" spans="1:12" ht="16" x14ac:dyDescent="0.2">
      <c r="A11" s="33" t="s">
        <v>43</v>
      </c>
      <c r="B11" s="33">
        <v>0.57999999999999996</v>
      </c>
      <c r="C11" s="33">
        <v>1.78</v>
      </c>
      <c r="D11" s="33">
        <v>4.5</v>
      </c>
      <c r="E11" s="33">
        <v>9.98</v>
      </c>
      <c r="F11" s="33">
        <v>8.74</v>
      </c>
      <c r="G11" s="33">
        <v>8.4499999999999993</v>
      </c>
      <c r="H11" s="33">
        <v>5.91</v>
      </c>
      <c r="I11" s="33">
        <v>16.489999999999998</v>
      </c>
      <c r="J11" s="33">
        <v>13.12</v>
      </c>
      <c r="K11" s="34">
        <f t="shared" si="0"/>
        <v>69.55</v>
      </c>
      <c r="L11" s="8"/>
    </row>
    <row r="12" spans="1:12" ht="16" x14ac:dyDescent="0.2">
      <c r="A12" s="31" t="s">
        <v>15</v>
      </c>
      <c r="B12" s="31">
        <v>0.62</v>
      </c>
      <c r="C12" s="31">
        <v>2.04</v>
      </c>
      <c r="D12" s="31">
        <v>5.73</v>
      </c>
      <c r="E12" s="31">
        <v>12.35</v>
      </c>
      <c r="F12" s="31">
        <v>8.4499999999999993</v>
      </c>
      <c r="G12" s="31">
        <v>7.16</v>
      </c>
      <c r="H12" s="31">
        <v>5.0199999999999996</v>
      </c>
      <c r="I12" s="31">
        <v>13</v>
      </c>
      <c r="J12" s="31">
        <v>10.72</v>
      </c>
      <c r="K12" s="32">
        <f t="shared" si="0"/>
        <v>65.09</v>
      </c>
      <c r="L12" s="8"/>
    </row>
    <row r="13" spans="1:12" ht="16" x14ac:dyDescent="0.2">
      <c r="A13" s="33" t="s">
        <v>18</v>
      </c>
      <c r="B13" s="33">
        <v>0.69</v>
      </c>
      <c r="C13" s="33">
        <v>2.02</v>
      </c>
      <c r="D13" s="33">
        <v>5.2</v>
      </c>
      <c r="E13" s="33">
        <v>11.38</v>
      </c>
      <c r="F13" s="33">
        <v>9.1300000000000008</v>
      </c>
      <c r="G13" s="33">
        <v>8.2100000000000009</v>
      </c>
      <c r="H13" s="33">
        <v>5.52</v>
      </c>
      <c r="I13" s="33">
        <v>11.97</v>
      </c>
      <c r="J13" s="33">
        <v>8.44</v>
      </c>
      <c r="K13" s="34">
        <f t="shared" si="0"/>
        <v>62.56</v>
      </c>
      <c r="L13" s="8"/>
    </row>
    <row r="14" spans="1:12" ht="16" x14ac:dyDescent="0.2">
      <c r="A14" s="31" t="s">
        <v>40</v>
      </c>
      <c r="B14" s="31">
        <v>0.6</v>
      </c>
      <c r="C14" s="31">
        <v>1.89</v>
      </c>
      <c r="D14" s="31">
        <v>4.9400000000000004</v>
      </c>
      <c r="E14" s="31">
        <v>10.08</v>
      </c>
      <c r="F14" s="31">
        <v>7.43</v>
      </c>
      <c r="G14" s="31">
        <v>6.38</v>
      </c>
      <c r="H14" s="31">
        <v>4.74</v>
      </c>
      <c r="I14" s="31">
        <v>13.55</v>
      </c>
      <c r="J14" s="31">
        <v>12.57</v>
      </c>
      <c r="K14" s="32">
        <f t="shared" si="0"/>
        <v>62.18</v>
      </c>
      <c r="L14" s="8"/>
    </row>
    <row r="15" spans="1:12" ht="16" x14ac:dyDescent="0.2">
      <c r="A15" s="33" t="s">
        <v>31</v>
      </c>
      <c r="B15" s="33">
        <v>0.55000000000000004</v>
      </c>
      <c r="C15" s="33">
        <v>1.6</v>
      </c>
      <c r="D15" s="33">
        <v>4.0999999999999996</v>
      </c>
      <c r="E15" s="33">
        <v>8.7100000000000009</v>
      </c>
      <c r="F15" s="33">
        <v>6.98</v>
      </c>
      <c r="G15" s="33">
        <v>6.38</v>
      </c>
      <c r="H15" s="33">
        <v>4.38</v>
      </c>
      <c r="I15" s="33">
        <v>10.09</v>
      </c>
      <c r="J15" s="33">
        <v>8.4700000000000006</v>
      </c>
      <c r="K15" s="34">
        <f t="shared" si="0"/>
        <v>51.260000000000005</v>
      </c>
      <c r="L15" s="8"/>
    </row>
    <row r="16" spans="1:12" ht="16" x14ac:dyDescent="0.2">
      <c r="A16" s="35" t="s">
        <v>20</v>
      </c>
      <c r="B16" s="35">
        <v>0.46</v>
      </c>
      <c r="C16" s="35">
        <v>1.43</v>
      </c>
      <c r="D16" s="35">
        <v>3.77</v>
      </c>
      <c r="E16" s="35">
        <v>8.68</v>
      </c>
      <c r="F16" s="35">
        <v>6.83</v>
      </c>
      <c r="G16" s="35">
        <v>5.88</v>
      </c>
      <c r="H16" s="35">
        <v>4</v>
      </c>
      <c r="I16" s="35">
        <v>11.11</v>
      </c>
      <c r="J16" s="35">
        <v>7.85</v>
      </c>
      <c r="K16" s="25">
        <f t="shared" si="0"/>
        <v>50.01</v>
      </c>
      <c r="L16" s="8"/>
    </row>
    <row r="17" spans="1:12" ht="16" x14ac:dyDescent="0.2">
      <c r="A17"/>
      <c r="B17"/>
      <c r="C17"/>
      <c r="D17"/>
      <c r="E17"/>
      <c r="F17"/>
      <c r="G17"/>
      <c r="H17"/>
      <c r="I17"/>
      <c r="J17"/>
      <c r="K17"/>
      <c r="L17" s="8"/>
    </row>
    <row r="19" spans="1:12" ht="14" customHeight="1" x14ac:dyDescent="0.15">
      <c r="B19" s="44" t="s">
        <v>90</v>
      </c>
      <c r="C19" s="44"/>
      <c r="D19" s="44"/>
      <c r="E19" s="44"/>
      <c r="F19" s="44"/>
      <c r="G19" s="44"/>
      <c r="H19" s="44"/>
      <c r="I19" s="44"/>
      <c r="J19" s="44"/>
    </row>
    <row r="20" spans="1:12" ht="14" customHeight="1" x14ac:dyDescent="0.15">
      <c r="B20" s="44"/>
      <c r="C20" s="44"/>
      <c r="D20" s="44"/>
      <c r="E20" s="44"/>
      <c r="F20" s="44"/>
      <c r="G20" s="44"/>
      <c r="H20" s="44"/>
      <c r="I20" s="44"/>
      <c r="J20" s="44"/>
    </row>
    <row r="21" spans="1:12" ht="14" customHeight="1" x14ac:dyDescent="0.15">
      <c r="B21" s="44"/>
      <c r="C21" s="44"/>
      <c r="D21" s="44"/>
      <c r="E21" s="44"/>
      <c r="F21" s="44"/>
      <c r="G21" s="44"/>
      <c r="H21" s="44"/>
      <c r="I21" s="44"/>
      <c r="J21" s="44"/>
    </row>
    <row r="22" spans="1:12" ht="14" customHeight="1" x14ac:dyDescent="0.15">
      <c r="B22" s="44"/>
      <c r="C22" s="44"/>
      <c r="D22" s="44"/>
      <c r="E22" s="44"/>
      <c r="F22" s="44"/>
      <c r="G22" s="44"/>
      <c r="H22" s="44"/>
      <c r="I22" s="44"/>
      <c r="J22" s="44"/>
    </row>
    <row r="24" spans="1:12" ht="17" thickBot="1" x14ac:dyDescent="0.25">
      <c r="A24" s="22" t="s">
        <v>74</v>
      </c>
      <c r="B24" s="23" t="s">
        <v>83</v>
      </c>
      <c r="C24" s="23" t="s">
        <v>96</v>
      </c>
      <c r="D24" s="23" t="s">
        <v>97</v>
      </c>
      <c r="E24" s="23" t="s">
        <v>98</v>
      </c>
      <c r="F24" s="23" t="s">
        <v>99</v>
      </c>
      <c r="G24" s="23" t="s">
        <v>100</v>
      </c>
      <c r="H24" s="23" t="s">
        <v>101</v>
      </c>
      <c r="I24" s="23" t="s">
        <v>102</v>
      </c>
      <c r="J24" s="23" t="s">
        <v>75</v>
      </c>
      <c r="K24" s="23" t="s">
        <v>54</v>
      </c>
    </row>
    <row r="25" spans="1:12" ht="16" x14ac:dyDescent="0.2">
      <c r="A25" s="24" t="s">
        <v>49</v>
      </c>
      <c r="B25" s="24">
        <v>564.5</v>
      </c>
      <c r="C25" s="24">
        <v>714.5</v>
      </c>
      <c r="D25" s="24">
        <v>868.3</v>
      </c>
      <c r="E25" s="24">
        <v>799.9</v>
      </c>
      <c r="F25" s="24">
        <v>324.7</v>
      </c>
      <c r="G25" s="24">
        <v>190</v>
      </c>
      <c r="H25" s="24">
        <v>109.6</v>
      </c>
      <c r="I25" s="24">
        <v>217</v>
      </c>
      <c r="J25" s="24">
        <v>115.2</v>
      </c>
      <c r="K25" s="24">
        <f>SUM(Top10Table!$B25:$J25)</f>
        <v>3903.7</v>
      </c>
    </row>
    <row r="26" spans="1:12" ht="16" x14ac:dyDescent="0.2">
      <c r="A26" s="25" t="s">
        <v>9</v>
      </c>
      <c r="B26" s="25">
        <v>553.4</v>
      </c>
      <c r="C26" s="25">
        <v>653.29999999999995</v>
      </c>
      <c r="D26" s="25">
        <v>784.7</v>
      </c>
      <c r="E26" s="25">
        <v>751.8</v>
      </c>
      <c r="F26" s="25">
        <v>344.6</v>
      </c>
      <c r="G26" s="25">
        <v>210.2</v>
      </c>
      <c r="H26" s="25">
        <v>111.3</v>
      </c>
      <c r="I26" s="25">
        <v>181.5</v>
      </c>
      <c r="J26" s="25">
        <v>60.7</v>
      </c>
      <c r="K26" s="25">
        <f>SUM(Top10Table!$B26:$J26)</f>
        <v>3651.4999999999995</v>
      </c>
    </row>
    <row r="27" spans="1:12" ht="16" x14ac:dyDescent="0.2">
      <c r="A27" s="24" t="s">
        <v>44</v>
      </c>
      <c r="B27" s="24">
        <v>385.7</v>
      </c>
      <c r="C27" s="24">
        <v>430.1</v>
      </c>
      <c r="D27" s="24">
        <v>521.9</v>
      </c>
      <c r="E27" s="24">
        <v>549.9</v>
      </c>
      <c r="F27" s="24">
        <v>268</v>
      </c>
      <c r="G27" s="24">
        <v>165.9</v>
      </c>
      <c r="H27" s="24">
        <v>88.2</v>
      </c>
      <c r="I27" s="24">
        <v>154.5</v>
      </c>
      <c r="J27" s="24">
        <v>71.599999999999994</v>
      </c>
      <c r="K27" s="24">
        <f>SUM(Top10Table!$B27:$J27)</f>
        <v>2635.7999999999997</v>
      </c>
    </row>
    <row r="28" spans="1:12" ht="16" x14ac:dyDescent="0.2">
      <c r="A28" s="25" t="s">
        <v>21</v>
      </c>
      <c r="B28" s="25">
        <v>338.3</v>
      </c>
      <c r="C28" s="25">
        <v>401.8</v>
      </c>
      <c r="D28" s="25">
        <v>501.8</v>
      </c>
      <c r="E28" s="25">
        <v>546.79999999999995</v>
      </c>
      <c r="F28" s="25">
        <v>226.8</v>
      </c>
      <c r="G28" s="25">
        <v>132.4</v>
      </c>
      <c r="H28" s="25">
        <v>77</v>
      </c>
      <c r="I28" s="25">
        <v>145.69999999999999</v>
      </c>
      <c r="J28" s="25">
        <v>65.900000000000006</v>
      </c>
      <c r="K28" s="25">
        <f>SUM(Top10Table!$B28:$J28)</f>
        <v>2436.5</v>
      </c>
    </row>
    <row r="29" spans="1:12" ht="16" x14ac:dyDescent="0.2">
      <c r="A29" s="24" t="s">
        <v>15</v>
      </c>
      <c r="B29" s="24">
        <v>225.1</v>
      </c>
      <c r="C29" s="24">
        <v>287</v>
      </c>
      <c r="D29" s="24">
        <v>391.4</v>
      </c>
      <c r="E29" s="24">
        <v>435.4</v>
      </c>
      <c r="F29" s="24">
        <v>172.4</v>
      </c>
      <c r="G29" s="24">
        <v>103.9</v>
      </c>
      <c r="H29" s="24">
        <v>56.4</v>
      </c>
      <c r="I29" s="24">
        <v>94.5</v>
      </c>
      <c r="J29" s="24">
        <v>36.700000000000003</v>
      </c>
      <c r="K29" s="24">
        <f>SUM(Top10Table!$B29:$J29)</f>
        <v>1802.8000000000004</v>
      </c>
    </row>
    <row r="30" spans="1:12" ht="16" x14ac:dyDescent="0.2">
      <c r="A30" s="25" t="s">
        <v>18</v>
      </c>
      <c r="B30" s="25">
        <v>253.3</v>
      </c>
      <c r="C30" s="25">
        <v>280.10000000000002</v>
      </c>
      <c r="D30" s="25">
        <v>357.3</v>
      </c>
      <c r="E30" s="25">
        <v>397.3</v>
      </c>
      <c r="F30" s="25">
        <v>185.8</v>
      </c>
      <c r="G30" s="25">
        <v>118.9</v>
      </c>
      <c r="H30" s="25">
        <v>62.2</v>
      </c>
      <c r="I30" s="25">
        <v>87.6</v>
      </c>
      <c r="J30" s="25">
        <v>29.6</v>
      </c>
      <c r="K30" s="25">
        <f>SUM(Top10Table!$B30:$J30)</f>
        <v>1772.1</v>
      </c>
    </row>
    <row r="31" spans="1:12" ht="16" x14ac:dyDescent="0.2">
      <c r="A31" s="24" t="s">
        <v>43</v>
      </c>
      <c r="B31" s="24">
        <v>210.2</v>
      </c>
      <c r="C31" s="24">
        <v>246.9</v>
      </c>
      <c r="D31" s="24">
        <v>309.60000000000002</v>
      </c>
      <c r="E31" s="24">
        <v>346.8</v>
      </c>
      <c r="F31" s="24">
        <v>177.3</v>
      </c>
      <c r="G31" s="24">
        <v>122.5</v>
      </c>
      <c r="H31" s="24">
        <v>66.400000000000006</v>
      </c>
      <c r="I31" s="24">
        <v>118.6</v>
      </c>
      <c r="J31" s="24">
        <v>45.9</v>
      </c>
      <c r="K31" s="24">
        <f>SUM(Top10Table!$B31:$J31)</f>
        <v>1644.2</v>
      </c>
    </row>
    <row r="32" spans="1:12" ht="16" x14ac:dyDescent="0.2">
      <c r="A32" s="25" t="s">
        <v>40</v>
      </c>
      <c r="B32" s="25">
        <v>216.8</v>
      </c>
      <c r="C32" s="25">
        <v>262.3</v>
      </c>
      <c r="D32" s="25">
        <v>339.2</v>
      </c>
      <c r="E32" s="25">
        <v>355.2</v>
      </c>
      <c r="F32" s="25">
        <v>151.30000000000001</v>
      </c>
      <c r="G32" s="25">
        <v>92.4</v>
      </c>
      <c r="H32" s="25">
        <v>53.2</v>
      </c>
      <c r="I32" s="25">
        <v>97.8</v>
      </c>
      <c r="J32" s="25">
        <v>42.7</v>
      </c>
      <c r="K32" s="25">
        <f>SUM(Top10Table!$B32:$J32)</f>
        <v>1610.9</v>
      </c>
    </row>
    <row r="33" spans="1:11" ht="16" x14ac:dyDescent="0.2">
      <c r="A33" s="24" t="s">
        <v>31</v>
      </c>
      <c r="B33" s="24">
        <v>201.9</v>
      </c>
      <c r="C33" s="24">
        <v>221.4</v>
      </c>
      <c r="D33" s="24">
        <v>282.2</v>
      </c>
      <c r="E33" s="24">
        <v>304</v>
      </c>
      <c r="F33" s="24">
        <v>142</v>
      </c>
      <c r="G33" s="24">
        <v>92.4</v>
      </c>
      <c r="H33" s="24">
        <v>49.3</v>
      </c>
      <c r="I33" s="24">
        <v>73.400000000000006</v>
      </c>
      <c r="J33" s="24">
        <v>28.9</v>
      </c>
      <c r="K33" s="24">
        <f>SUM(Top10Table!$B33:$J33)</f>
        <v>1395.5000000000002</v>
      </c>
    </row>
    <row r="34" spans="1:11" ht="16" x14ac:dyDescent="0.2">
      <c r="A34" s="25" t="s">
        <v>20</v>
      </c>
      <c r="B34" s="25">
        <v>164.2</v>
      </c>
      <c r="C34" s="25">
        <v>199</v>
      </c>
      <c r="D34" s="25">
        <v>258.39999999999998</v>
      </c>
      <c r="E34" s="25">
        <v>303.10000000000002</v>
      </c>
      <c r="F34" s="25">
        <v>139.1</v>
      </c>
      <c r="G34" s="25">
        <v>85.3</v>
      </c>
      <c r="H34" s="25">
        <v>44.9</v>
      </c>
      <c r="I34" s="25">
        <v>79.900000000000006</v>
      </c>
      <c r="J34" s="25">
        <v>28</v>
      </c>
      <c r="K34" s="25">
        <f>SUM(Top10Table!$B34:$J34)</f>
        <v>1301.9000000000001</v>
      </c>
    </row>
    <row r="39" spans="1:11" ht="14" customHeight="1" thickBot="1" x14ac:dyDescent="0.25">
      <c r="A39" s="22" t="s">
        <v>92</v>
      </c>
      <c r="B39" s="36"/>
      <c r="C39" s="22" t="s">
        <v>93</v>
      </c>
      <c r="D39" s="36"/>
      <c r="E39" s="22" t="s">
        <v>94</v>
      </c>
    </row>
    <row r="40" spans="1:11" ht="14" customHeight="1" x14ac:dyDescent="0.2">
      <c r="A40" s="36" t="s">
        <v>89</v>
      </c>
      <c r="B40" s="36"/>
      <c r="C40" s="36">
        <f>IF(Dashboard!L36="Dollars Outstanding (in billions)",1,2)</f>
        <v>1</v>
      </c>
      <c r="D40" s="36"/>
      <c r="E40" s="36" t="s">
        <v>89</v>
      </c>
    </row>
    <row r="41" spans="1:11" ht="14" customHeight="1" x14ac:dyDescent="0.2">
      <c r="A41" s="36" t="s">
        <v>90</v>
      </c>
      <c r="B41" s="36"/>
      <c r="C41" s="36"/>
      <c r="D41" s="36"/>
      <c r="E41" s="36"/>
    </row>
    <row r="44" spans="1:11" ht="17" thickBot="1" x14ac:dyDescent="0.25">
      <c r="A44" s="22" t="s">
        <v>95</v>
      </c>
    </row>
    <row r="45" spans="1:11" ht="17" thickBot="1" x14ac:dyDescent="0.25">
      <c r="A45" s="22" t="str">
        <f t="shared" ref="A45:J45" si="1">CHOOSE($C$40,A6,A24)</f>
        <v>Location</v>
      </c>
      <c r="B45" s="23" t="str">
        <f t="shared" si="1"/>
        <v>&lt;5K</v>
      </c>
      <c r="C45" s="23" t="str">
        <f t="shared" si="1"/>
        <v>5K-10K</v>
      </c>
      <c r="D45" s="23" t="str">
        <f t="shared" si="1"/>
        <v>10K-20K</v>
      </c>
      <c r="E45" s="23" t="str">
        <f t="shared" si="1"/>
        <v>20K-40K</v>
      </c>
      <c r="F45" s="23" t="str">
        <f t="shared" si="1"/>
        <v>40K-60K</v>
      </c>
      <c r="G45" s="23" t="str">
        <f t="shared" si="1"/>
        <v>60K-80K</v>
      </c>
      <c r="H45" s="23" t="str">
        <f t="shared" si="1"/>
        <v>80K-100K</v>
      </c>
      <c r="I45" s="23" t="str">
        <f t="shared" si="1"/>
        <v>100K-200K</v>
      </c>
      <c r="J45" s="23" t="str">
        <f t="shared" si="1"/>
        <v>200K+</v>
      </c>
    </row>
    <row r="46" spans="1:11" ht="16" x14ac:dyDescent="0.2">
      <c r="A46" s="24" t="str">
        <f t="shared" ref="A46:J46" si="2">CHOOSE($C$40,A7,A25)</f>
        <v>California</v>
      </c>
      <c r="B46" s="24">
        <f t="shared" si="2"/>
        <v>1.59</v>
      </c>
      <c r="C46" s="24">
        <f t="shared" si="2"/>
        <v>5.23</v>
      </c>
      <c r="D46" s="24">
        <f t="shared" si="2"/>
        <v>12.48</v>
      </c>
      <c r="E46" s="24">
        <f t="shared" si="2"/>
        <v>22.61</v>
      </c>
      <c r="F46" s="24">
        <f t="shared" si="2"/>
        <v>15.88</v>
      </c>
      <c r="G46" s="24">
        <f t="shared" si="2"/>
        <v>13.11</v>
      </c>
      <c r="H46" s="24">
        <f t="shared" si="2"/>
        <v>9.77</v>
      </c>
      <c r="I46" s="24">
        <f t="shared" si="2"/>
        <v>30.22</v>
      </c>
      <c r="J46" s="24">
        <f t="shared" si="2"/>
        <v>35.24</v>
      </c>
    </row>
    <row r="47" spans="1:11" ht="16" x14ac:dyDescent="0.2">
      <c r="A47" s="25" t="str">
        <f t="shared" ref="A47:J47" si="3">CHOOSE($C$40,A8,A26)</f>
        <v>Texas</v>
      </c>
      <c r="B47" s="25">
        <f t="shared" si="3"/>
        <v>1.56</v>
      </c>
      <c r="C47" s="25">
        <f t="shared" si="3"/>
        <v>4.75</v>
      </c>
      <c r="D47" s="25">
        <f t="shared" si="3"/>
        <v>11.32</v>
      </c>
      <c r="E47" s="25">
        <f t="shared" si="3"/>
        <v>21.4</v>
      </c>
      <c r="F47" s="25">
        <f t="shared" si="3"/>
        <v>16.920000000000002</v>
      </c>
      <c r="G47" s="25">
        <f t="shared" si="3"/>
        <v>14.48</v>
      </c>
      <c r="H47" s="25">
        <f t="shared" si="3"/>
        <v>9.9</v>
      </c>
      <c r="I47" s="25">
        <f t="shared" si="3"/>
        <v>24.94</v>
      </c>
      <c r="J47" s="25">
        <f t="shared" si="3"/>
        <v>17.239999999999998</v>
      </c>
    </row>
    <row r="48" spans="1:11" ht="16" x14ac:dyDescent="0.2">
      <c r="A48" s="24" t="str">
        <f t="shared" ref="A48:J48" si="4">CHOOSE($C$40,A9,A27)</f>
        <v>Florida</v>
      </c>
      <c r="B48" s="24">
        <f t="shared" si="4"/>
        <v>1.07</v>
      </c>
      <c r="C48" s="24">
        <f t="shared" si="4"/>
        <v>3.16</v>
      </c>
      <c r="D48" s="24">
        <f t="shared" si="4"/>
        <v>7.54</v>
      </c>
      <c r="E48" s="24">
        <f t="shared" si="4"/>
        <v>15.78</v>
      </c>
      <c r="F48" s="24">
        <f t="shared" si="4"/>
        <v>13.16</v>
      </c>
      <c r="G48" s="24">
        <f t="shared" si="4"/>
        <v>11.44</v>
      </c>
      <c r="H48" s="24">
        <f t="shared" si="4"/>
        <v>7.85</v>
      </c>
      <c r="I48" s="24">
        <f t="shared" si="4"/>
        <v>21.46</v>
      </c>
      <c r="J48" s="24">
        <f t="shared" si="4"/>
        <v>21.36</v>
      </c>
    </row>
    <row r="49" spans="1:10" ht="16" x14ac:dyDescent="0.2">
      <c r="A49" s="25" t="str">
        <f t="shared" ref="A49:J49" si="5">CHOOSE($C$40,A10,A28)</f>
        <v>New York</v>
      </c>
      <c r="B49" s="25">
        <f t="shared" si="5"/>
        <v>0.93</v>
      </c>
      <c r="C49" s="25">
        <f t="shared" si="5"/>
        <v>2.87</v>
      </c>
      <c r="D49" s="25">
        <f t="shared" si="5"/>
        <v>7.31</v>
      </c>
      <c r="E49" s="25">
        <f t="shared" si="5"/>
        <v>15.53</v>
      </c>
      <c r="F49" s="25">
        <f t="shared" si="5"/>
        <v>11.09</v>
      </c>
      <c r="G49" s="25">
        <f t="shared" si="5"/>
        <v>9.14</v>
      </c>
      <c r="H49" s="25">
        <f t="shared" si="5"/>
        <v>6.86</v>
      </c>
      <c r="I49" s="25">
        <f t="shared" si="5"/>
        <v>20.190000000000001</v>
      </c>
      <c r="J49" s="25">
        <f t="shared" si="5"/>
        <v>19.71</v>
      </c>
    </row>
    <row r="50" spans="1:10" ht="16" x14ac:dyDescent="0.2">
      <c r="A50" s="24" t="str">
        <f t="shared" ref="A50:J50" si="6">CHOOSE($C$40,A11,A29)</f>
        <v>Georgia</v>
      </c>
      <c r="B50" s="24">
        <f t="shared" si="6"/>
        <v>0.57999999999999996</v>
      </c>
      <c r="C50" s="24">
        <f t="shared" si="6"/>
        <v>1.78</v>
      </c>
      <c r="D50" s="24">
        <f t="shared" si="6"/>
        <v>4.5</v>
      </c>
      <c r="E50" s="24">
        <f t="shared" si="6"/>
        <v>9.98</v>
      </c>
      <c r="F50" s="24">
        <f t="shared" si="6"/>
        <v>8.74</v>
      </c>
      <c r="G50" s="24">
        <f t="shared" si="6"/>
        <v>8.4499999999999993</v>
      </c>
      <c r="H50" s="24">
        <f t="shared" si="6"/>
        <v>5.91</v>
      </c>
      <c r="I50" s="24">
        <f t="shared" si="6"/>
        <v>16.489999999999998</v>
      </c>
      <c r="J50" s="24">
        <f t="shared" si="6"/>
        <v>13.12</v>
      </c>
    </row>
    <row r="51" spans="1:10" ht="16" x14ac:dyDescent="0.2">
      <c r="A51" s="25" t="str">
        <f t="shared" ref="A51:J51" si="7">CHOOSE($C$40,A12,A30)</f>
        <v>Pennsylvania</v>
      </c>
      <c r="B51" s="25">
        <f t="shared" si="7"/>
        <v>0.62</v>
      </c>
      <c r="C51" s="25">
        <f t="shared" si="7"/>
        <v>2.04</v>
      </c>
      <c r="D51" s="25">
        <f t="shared" si="7"/>
        <v>5.73</v>
      </c>
      <c r="E51" s="25">
        <f t="shared" si="7"/>
        <v>12.35</v>
      </c>
      <c r="F51" s="25">
        <f t="shared" si="7"/>
        <v>8.4499999999999993</v>
      </c>
      <c r="G51" s="25">
        <f t="shared" si="7"/>
        <v>7.16</v>
      </c>
      <c r="H51" s="25">
        <f t="shared" si="7"/>
        <v>5.0199999999999996</v>
      </c>
      <c r="I51" s="25">
        <f t="shared" si="7"/>
        <v>13</v>
      </c>
      <c r="J51" s="25">
        <f t="shared" si="7"/>
        <v>10.72</v>
      </c>
    </row>
    <row r="52" spans="1:10" ht="16" x14ac:dyDescent="0.2">
      <c r="A52" s="24" t="str">
        <f t="shared" ref="A52:J52" si="8">CHOOSE($C$40,A13,A31)</f>
        <v>Ohio</v>
      </c>
      <c r="B52" s="24">
        <f t="shared" si="8"/>
        <v>0.69</v>
      </c>
      <c r="C52" s="24">
        <f t="shared" si="8"/>
        <v>2.02</v>
      </c>
      <c r="D52" s="24">
        <f t="shared" si="8"/>
        <v>5.2</v>
      </c>
      <c r="E52" s="24">
        <f t="shared" si="8"/>
        <v>11.38</v>
      </c>
      <c r="F52" s="24">
        <f t="shared" si="8"/>
        <v>9.1300000000000008</v>
      </c>
      <c r="G52" s="24">
        <f t="shared" si="8"/>
        <v>8.2100000000000009</v>
      </c>
      <c r="H52" s="24">
        <f t="shared" si="8"/>
        <v>5.52</v>
      </c>
      <c r="I52" s="24">
        <f t="shared" si="8"/>
        <v>11.97</v>
      </c>
      <c r="J52" s="24">
        <f t="shared" si="8"/>
        <v>8.44</v>
      </c>
    </row>
    <row r="53" spans="1:10" ht="16" x14ac:dyDescent="0.2">
      <c r="A53" s="25" t="str">
        <f t="shared" ref="A53:J53" si="9">CHOOSE($C$40,A14,A32)</f>
        <v>Illinois</v>
      </c>
      <c r="B53" s="25">
        <f t="shared" si="9"/>
        <v>0.6</v>
      </c>
      <c r="C53" s="25">
        <f t="shared" si="9"/>
        <v>1.89</v>
      </c>
      <c r="D53" s="25">
        <f t="shared" si="9"/>
        <v>4.9400000000000004</v>
      </c>
      <c r="E53" s="25">
        <f t="shared" si="9"/>
        <v>10.08</v>
      </c>
      <c r="F53" s="25">
        <f t="shared" si="9"/>
        <v>7.43</v>
      </c>
      <c r="G53" s="25">
        <f t="shared" si="9"/>
        <v>6.38</v>
      </c>
      <c r="H53" s="25">
        <f t="shared" si="9"/>
        <v>4.74</v>
      </c>
      <c r="I53" s="25">
        <f t="shared" si="9"/>
        <v>13.55</v>
      </c>
      <c r="J53" s="25">
        <f t="shared" si="9"/>
        <v>12.57</v>
      </c>
    </row>
    <row r="54" spans="1:10" ht="16" x14ac:dyDescent="0.2">
      <c r="A54" s="24" t="str">
        <f t="shared" ref="A54:J54" si="10">CHOOSE($C$40,A15,A33)</f>
        <v>Michigan</v>
      </c>
      <c r="B54" s="24">
        <f t="shared" si="10"/>
        <v>0.55000000000000004</v>
      </c>
      <c r="C54" s="24">
        <f t="shared" si="10"/>
        <v>1.6</v>
      </c>
      <c r="D54" s="24">
        <f t="shared" si="10"/>
        <v>4.0999999999999996</v>
      </c>
      <c r="E54" s="24">
        <f t="shared" si="10"/>
        <v>8.7100000000000009</v>
      </c>
      <c r="F54" s="24">
        <f t="shared" si="10"/>
        <v>6.98</v>
      </c>
      <c r="G54" s="24">
        <f t="shared" si="10"/>
        <v>6.38</v>
      </c>
      <c r="H54" s="24">
        <f t="shared" si="10"/>
        <v>4.38</v>
      </c>
      <c r="I54" s="24">
        <f t="shared" si="10"/>
        <v>10.09</v>
      </c>
      <c r="J54" s="24">
        <f t="shared" si="10"/>
        <v>8.4700000000000006</v>
      </c>
    </row>
    <row r="55" spans="1:10" ht="16" x14ac:dyDescent="0.2">
      <c r="A55" s="25" t="str">
        <f t="shared" ref="A55:J55" si="11">CHOOSE($C$40,A16,A34)</f>
        <v>North Carolina</v>
      </c>
      <c r="B55" s="25">
        <f t="shared" si="11"/>
        <v>0.46</v>
      </c>
      <c r="C55" s="25">
        <f t="shared" si="11"/>
        <v>1.43</v>
      </c>
      <c r="D55" s="25">
        <f t="shared" si="11"/>
        <v>3.77</v>
      </c>
      <c r="E55" s="25">
        <f t="shared" si="11"/>
        <v>8.68</v>
      </c>
      <c r="F55" s="25">
        <f t="shared" si="11"/>
        <v>6.83</v>
      </c>
      <c r="G55" s="25">
        <f t="shared" si="11"/>
        <v>5.88</v>
      </c>
      <c r="H55" s="25">
        <f t="shared" si="11"/>
        <v>4</v>
      </c>
      <c r="I55" s="25">
        <f t="shared" si="11"/>
        <v>11.11</v>
      </c>
      <c r="J55" s="25">
        <f t="shared" si="11"/>
        <v>7.85</v>
      </c>
    </row>
    <row r="56" spans="1:10" ht="16" x14ac:dyDescent="0.2">
      <c r="A56" s="9"/>
      <c r="B56" s="9"/>
      <c r="C56" s="9"/>
      <c r="D56" s="9"/>
      <c r="E56" s="9"/>
      <c r="F56" s="9"/>
      <c r="G56" s="9"/>
      <c r="H56" s="9"/>
      <c r="I56" s="9"/>
      <c r="J56" s="9"/>
    </row>
  </sheetData>
  <mergeCells count="2">
    <mergeCell ref="B1:J4"/>
    <mergeCell ref="B19:J22"/>
  </mergeCells>
  <dataValidations count="1">
    <dataValidation type="list" allowBlank="1" showInputMessage="1" showErrorMessage="1" sqref="E40" xr:uid="{216D73F9-1878-F345-8874-48C498F1172F}">
      <formula1>$A$40:$A$41</formula1>
    </dataValidation>
  </dataValidations>
  <pageMargins left="0.25" right="0.25" top="0.75" bottom="0.75" header="0.3" footer="0.3"/>
  <pageSetup scale="46" fitToHeight="0" orientation="landscape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B758-D434-A340-8DBE-3E6044F6D9B2}">
  <dimension ref="A1:R58"/>
  <sheetViews>
    <sheetView showGridLines="0" zoomScale="80" zoomScaleNormal="80" workbookViewId="0">
      <selection activeCell="S11" sqref="S11"/>
    </sheetView>
  </sheetViews>
  <sheetFormatPr baseColWidth="10" defaultRowHeight="15" x14ac:dyDescent="0.2"/>
  <cols>
    <col min="1" max="1" width="10.83203125" style="1"/>
    <col min="2" max="4" width="13.83203125" style="1" customWidth="1"/>
    <col min="5" max="10" width="10.83203125" style="1"/>
    <col min="11" max="12" width="16.83203125" style="1" customWidth="1"/>
    <col min="13" max="13" width="17.33203125" style="1" customWidth="1"/>
    <col min="14" max="14" width="16.83203125" style="1" customWidth="1"/>
    <col min="15" max="16384" width="10.83203125" style="1"/>
  </cols>
  <sheetData>
    <row r="1" spans="1:18" ht="15" customHeight="1" x14ac:dyDescent="0.2">
      <c r="A1" s="60" t="s">
        <v>109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8" ht="15" customHeight="1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8" ht="15" customHeight="1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1:18" ht="15" customHeight="1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8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8" ht="18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45" t="s">
        <v>104</v>
      </c>
      <c r="M6" s="46"/>
      <c r="N6" s="47"/>
      <c r="O6" s="11"/>
      <c r="R6"/>
    </row>
    <row r="7" spans="1:18" ht="16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48"/>
      <c r="M7" s="49"/>
      <c r="N7" s="50"/>
      <c r="O7" s="12"/>
      <c r="R7"/>
    </row>
    <row r="8" spans="1:18" ht="17" customHeight="1" thickTop="1" thickBo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51" t="s">
        <v>45</v>
      </c>
      <c r="M8" s="52"/>
      <c r="N8" s="53"/>
      <c r="O8" s="12"/>
      <c r="R8"/>
    </row>
    <row r="9" spans="1:18" ht="17" thickTop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3"/>
      <c r="M9" s="13"/>
      <c r="N9" s="13"/>
      <c r="O9" s="12"/>
    </row>
    <row r="10" spans="1:18" ht="1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3"/>
      <c r="M10" s="13"/>
      <c r="N10" s="13"/>
      <c r="O10" s="12"/>
    </row>
    <row r="11" spans="1:18" ht="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45" t="s">
        <v>108</v>
      </c>
      <c r="M11" s="46"/>
      <c r="N11" s="47"/>
      <c r="O11" s="12"/>
    </row>
    <row r="12" spans="1:18" ht="16" customHeight="1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48"/>
      <c r="M12" s="49"/>
      <c r="N12" s="50"/>
      <c r="O12" s="77"/>
    </row>
    <row r="13" spans="1:18" ht="16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65" t="s">
        <v>105</v>
      </c>
      <c r="M13" s="66"/>
      <c r="N13" s="73">
        <f>SUMIF(dynamicreport[Location],$L$8,dynamicreport[Total Dollars OutStanding])</f>
        <v>6.4700000000000006</v>
      </c>
      <c r="O13" s="77"/>
    </row>
    <row r="14" spans="1:18" ht="18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67"/>
      <c r="M14" s="68"/>
      <c r="N14" s="74"/>
      <c r="O14" s="12"/>
    </row>
    <row r="15" spans="1:18" ht="16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69" t="s">
        <v>106</v>
      </c>
      <c r="M15" s="70"/>
      <c r="N15" s="75">
        <f>SUMIF(dynamicreport[Location],$L$8,dynamicreport[Total Borrowers])</f>
        <v>117.09999999999998</v>
      </c>
      <c r="O15" s="12"/>
    </row>
    <row r="16" spans="1:18" ht="18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71"/>
      <c r="M16" s="72"/>
      <c r="N16" s="76"/>
      <c r="O16" s="12"/>
    </row>
    <row r="17" spans="1:16" ht="1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N17" s="13"/>
      <c r="O17" s="12"/>
    </row>
    <row r="18" spans="1:16" ht="16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2"/>
    </row>
    <row r="19" spans="1:16" ht="16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2"/>
    </row>
    <row r="20" spans="1:16" ht="18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61" t="s">
        <v>91</v>
      </c>
      <c r="M20" s="15"/>
      <c r="N20" s="63" t="s">
        <v>107</v>
      </c>
      <c r="O20" s="12"/>
    </row>
    <row r="21" spans="1:16" ht="16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62"/>
      <c r="M21" s="16"/>
      <c r="N21" s="64"/>
      <c r="O21" s="12"/>
    </row>
    <row r="22" spans="1:16" ht="16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20" t="s">
        <v>83</v>
      </c>
      <c r="M22" s="17">
        <f t="shared" ref="M22:M30" si="0">$N22/$N$13</f>
        <v>6.1823802163833074E-3</v>
      </c>
      <c r="N22" s="14">
        <f>SUMIF(dynamicreport[Location],$L$8,dynamicreport[Dollars Outstanding &lt;5k(in billions)])</f>
        <v>0.04</v>
      </c>
      <c r="O22" s="12"/>
    </row>
    <row r="23" spans="1:16" ht="16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20" t="s">
        <v>82</v>
      </c>
      <c r="M23" s="17">
        <f t="shared" si="0"/>
        <v>1.7001545595054093E-2</v>
      </c>
      <c r="N23" s="14">
        <f>SUMIF(dynamicreport[Location],$L$8,dynamicreport[Dollars Outstanding (in billions)2])</f>
        <v>0.11</v>
      </c>
      <c r="O23" s="12"/>
      <c r="P23"/>
    </row>
    <row r="24" spans="1:16" ht="1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20" t="s">
        <v>81</v>
      </c>
      <c r="M24" s="17">
        <f t="shared" si="0"/>
        <v>4.4822256568778973E-2</v>
      </c>
      <c r="N24" s="14">
        <f>SUMIF(dynamicreport[Location],$L$8,dynamicreport[Dollars Outstanding (in billions)4])</f>
        <v>0.28999999999999998</v>
      </c>
      <c r="O24" s="12"/>
    </row>
    <row r="25" spans="1:16" ht="1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20" t="s">
        <v>80</v>
      </c>
      <c r="M25" s="17">
        <f t="shared" si="0"/>
        <v>0.10200927357032456</v>
      </c>
      <c r="N25" s="14">
        <f>SUMIF(dynamicreport[Location],$L$8,dynamicreport[Dollars Outstanding (in billions)6])</f>
        <v>0.66</v>
      </c>
      <c r="O25" s="12"/>
    </row>
    <row r="26" spans="1:16" ht="1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0" t="s">
        <v>79</v>
      </c>
      <c r="M26" s="17">
        <f t="shared" si="0"/>
        <v>9.2735703245749604E-2</v>
      </c>
      <c r="N26" s="14">
        <f>SUMIF(dynamicreport[Location],$L$8,dynamicreport[Dollars Outstanding (in billions)8])</f>
        <v>0.6</v>
      </c>
      <c r="O26" s="12"/>
    </row>
    <row r="27" spans="1:16" ht="1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20" t="s">
        <v>78</v>
      </c>
      <c r="M27" s="17">
        <f t="shared" si="0"/>
        <v>8.9644513137557946E-2</v>
      </c>
      <c r="N27" s="14">
        <f>SUMIF(dynamicreport[Location],$L$8,dynamicreport[Dollars Outstanding (in billions)10])</f>
        <v>0.57999999999999996</v>
      </c>
      <c r="O27" s="13"/>
    </row>
    <row r="28" spans="1:16" ht="1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20" t="s">
        <v>77</v>
      </c>
      <c r="M28" s="17">
        <f t="shared" si="0"/>
        <v>7.4188562596599686E-2</v>
      </c>
      <c r="N28" s="14">
        <f>SUMIF(dynamicreport[Location],$L$8,dynamicreport[Dollars Outstanding (in billions)12])</f>
        <v>0.48</v>
      </c>
      <c r="O28" s="11"/>
    </row>
    <row r="29" spans="1:16" ht="1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20" t="s">
        <v>76</v>
      </c>
      <c r="M29" s="17">
        <f t="shared" si="0"/>
        <v>0.26738794435857804</v>
      </c>
      <c r="N29" s="14">
        <f>SUMIF(dynamicreport[Location],$L$8,dynamicreport[Dollars Outstanding (in billions)14])</f>
        <v>1.73</v>
      </c>
      <c r="O29" s="11"/>
    </row>
    <row r="30" spans="1:16" ht="1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21" t="s">
        <v>75</v>
      </c>
      <c r="M30" s="18">
        <f t="shared" si="0"/>
        <v>0.30602782071097367</v>
      </c>
      <c r="N30" s="19">
        <f>SUMIF(dynamicreport[Location],$L$8,dynamicreport[Dollars Outstanding (in billions)16])</f>
        <v>1.98</v>
      </c>
      <c r="O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3"/>
      <c r="M31" s="13"/>
      <c r="N31" s="13"/>
      <c r="O31" s="11"/>
    </row>
    <row r="32" spans="1:16" ht="16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3"/>
      <c r="M32" s="13"/>
      <c r="N32" s="13"/>
      <c r="O32" s="11"/>
    </row>
    <row r="33" spans="1:15" ht="18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3"/>
      <c r="M33" s="13"/>
      <c r="N33" s="13"/>
      <c r="O33" s="11"/>
    </row>
    <row r="34" spans="1:15" ht="16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45" t="s">
        <v>103</v>
      </c>
      <c r="M34" s="46"/>
      <c r="N34" s="47"/>
      <c r="O34" s="11"/>
    </row>
    <row r="35" spans="1:15" ht="16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48"/>
      <c r="M35" s="49"/>
      <c r="N35" s="50"/>
      <c r="O35" s="11"/>
    </row>
    <row r="36" spans="1:15" ht="16" thickTop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54" t="s">
        <v>89</v>
      </c>
      <c r="M36" s="55"/>
      <c r="N36" s="56"/>
      <c r="O36" s="11"/>
    </row>
    <row r="37" spans="1:15" ht="16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57"/>
      <c r="M37" s="58"/>
      <c r="N37" s="59"/>
      <c r="O37" s="11"/>
    </row>
    <row r="38" spans="1:15" ht="16" thickTop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3"/>
      <c r="M38" s="13"/>
      <c r="N38" s="13"/>
      <c r="O38" s="11"/>
    </row>
    <row r="39" spans="1:1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3"/>
      <c r="M39" s="13"/>
      <c r="N39" s="13"/>
      <c r="O39" s="11"/>
    </row>
    <row r="40" spans="1:1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3"/>
      <c r="M40" s="13"/>
      <c r="N40" s="13"/>
      <c r="O40" s="11"/>
    </row>
    <row r="41" spans="1:1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3"/>
      <c r="M41" s="13"/>
      <c r="N41" s="13"/>
      <c r="O41" s="11"/>
    </row>
    <row r="42" spans="1:1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3"/>
      <c r="M42" s="13"/>
      <c r="N42" s="13"/>
      <c r="O42" s="11"/>
    </row>
    <row r="43" spans="1:1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3"/>
      <c r="M43" s="13"/>
      <c r="N43" s="13"/>
      <c r="O43" s="11"/>
    </row>
    <row r="44" spans="1:1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53" spans="13:15" ht="29" x14ac:dyDescent="0.35">
      <c r="M53" s="10"/>
    </row>
    <row r="54" spans="13:15" ht="29" x14ac:dyDescent="0.35">
      <c r="M54" s="10"/>
      <c r="N54"/>
      <c r="O54"/>
    </row>
    <row r="55" spans="13:15" ht="29" x14ac:dyDescent="0.35">
      <c r="M55" s="10"/>
      <c r="N55"/>
    </row>
    <row r="56" spans="13:15" ht="29" x14ac:dyDescent="0.35">
      <c r="M56" s="10"/>
      <c r="N56"/>
    </row>
    <row r="57" spans="13:15" ht="29" x14ac:dyDescent="0.35">
      <c r="M57" s="10"/>
      <c r="N57"/>
    </row>
    <row r="58" spans="13:15" ht="29" x14ac:dyDescent="0.35">
      <c r="M58" s="10"/>
      <c r="N58"/>
    </row>
  </sheetData>
  <mergeCells count="13">
    <mergeCell ref="L6:N7"/>
    <mergeCell ref="L8:N8"/>
    <mergeCell ref="L36:N37"/>
    <mergeCell ref="A1:O4"/>
    <mergeCell ref="L20:L21"/>
    <mergeCell ref="N20:N21"/>
    <mergeCell ref="L13:M14"/>
    <mergeCell ref="L15:M16"/>
    <mergeCell ref="N13:N14"/>
    <mergeCell ref="N15:N16"/>
    <mergeCell ref="O12:O13"/>
    <mergeCell ref="L34:N35"/>
    <mergeCell ref="L11:N12"/>
  </mergeCells>
  <conditionalFormatting sqref="M22:M30">
    <cfRule type="dataBar" priority="1">
      <dataBar>
        <cfvo type="min"/>
        <cfvo type="max"/>
        <color rgb="FFC1B8C8"/>
      </dataBar>
      <extLst>
        <ext xmlns:x14="http://schemas.microsoft.com/office/spreadsheetml/2009/9/main" uri="{B025F937-C7B1-47D3-B67F-A62EFF666E3E}">
          <x14:id>{5117FFFF-4717-544B-8EBA-5CE0A3172EC5}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17FFFF-4717-544B-8EBA-5CE0A3172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M22:M30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1871E0C-50D5-D24E-B19C-B0534F993AA6}">
          <x14:formula1>
            <xm:f>Top10Table!$A$40:$A$41</xm:f>
          </x14:formula1>
          <xm:sqref>L36</xm:sqref>
        </x14:dataValidation>
        <x14:dataValidation type="list" allowBlank="1" showInputMessage="1" showErrorMessage="1" xr:uid="{3F9793B1-6163-B941-816E-53A8711CFDF6}">
          <x14:formula1>
            <xm:f>DynamicReportTable!$A$8:$A$61</xm:f>
          </x14:formula1>
          <xm:sqref>L8:N8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DynamicReportTable</vt:lpstr>
      <vt:lpstr>Top10Table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2022-10-31T01:14:15Z</dcterms:created>
  <dcterms:modified xsi:type="dcterms:W3CDTF">2022-11-01T21:51:07Z</dcterms:modified>
</cp:coreProperties>
</file>