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v\Documents\Pessoal\Excel Santander\Planilha - FIIs\"/>
    </mc:Choice>
  </mc:AlternateContent>
  <xr:revisionPtr revIDLastSave="0" documentId="13_ncr:1_{9270D559-43E9-4D09-8DB5-70FAC448CD13}" xr6:coauthVersionLast="47" xr6:coauthVersionMax="47" xr10:uidLastSave="{00000000-0000-0000-0000-000000000000}"/>
  <bookViews>
    <workbookView xWindow="-108" yWindow="-108" windowWidth="23256" windowHeight="12456" tabRatio="0" xr2:uid="{8B046A67-AE97-465D-BF77-BD3E44023E82}"/>
  </bookViews>
  <sheets>
    <sheet name="APP" sheetId="1" r:id="rId1"/>
    <sheet name="Planilha2" sheetId="2" r:id="rId2"/>
  </sheets>
  <definedNames>
    <definedName name="Aporte">APP!$D$15</definedName>
    <definedName name="Patrimonio">APP!$D$18</definedName>
    <definedName name="Qtd_anos">APP!$D$16</definedName>
    <definedName name="Rendimento_Carteira">APP!$D$11</definedName>
    <definedName name="Salario">APP!$D$10</definedName>
    <definedName name="Sugestao_Investimento">APP!$D$12</definedName>
    <definedName name="Taxa_Mensal">APP!$D$17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6" i="1"/>
  <c r="D36" i="1" s="1"/>
  <c r="C37" i="1"/>
  <c r="D37" i="1" s="1"/>
  <c r="C38" i="1"/>
  <c r="D38" i="1" s="1"/>
  <c r="C39" i="1"/>
  <c r="D39" i="1" s="1"/>
  <c r="C34" i="1"/>
  <c r="D34" i="1" s="1"/>
  <c r="G4" i="2"/>
  <c r="A18" i="2"/>
  <c r="A19" i="2"/>
  <c r="A20" i="2"/>
  <c r="A21" i="2"/>
  <c r="A22" i="2"/>
  <c r="A17" i="2"/>
  <c r="A12" i="2"/>
  <c r="A13" i="2"/>
  <c r="A14" i="2"/>
  <c r="A15" i="2"/>
  <c r="A16" i="2"/>
  <c r="A11" i="2"/>
  <c r="A6" i="2"/>
  <c r="A7" i="2"/>
  <c r="A8" i="2"/>
  <c r="A9" i="2"/>
  <c r="A10" i="2"/>
  <c r="A5" i="2"/>
  <c r="D31" i="1"/>
  <c r="D17" i="1"/>
  <c r="D12" i="1"/>
  <c r="D40" i="1" l="1"/>
  <c r="D18" i="1"/>
  <c r="D19" i="1" s="1"/>
  <c r="C26" i="1"/>
  <c r="D26" i="1" s="1"/>
  <c r="C25" i="1"/>
  <c r="D25" i="1" s="1"/>
  <c r="C24" i="1"/>
  <c r="D24" i="1" s="1"/>
  <c r="C23" i="1"/>
  <c r="D23" i="1" s="1"/>
  <c r="C22" i="1"/>
  <c r="D22" i="1" s="1"/>
</calcChain>
</file>

<file path=xl/sharedStrings.xml><?xml version="1.0" encoding="utf-8"?>
<sst xmlns="http://schemas.openxmlformats.org/spreadsheetml/2006/main" count="71" uniqueCount="35">
  <si>
    <t>INVESTIMENTO MENSAL</t>
  </si>
  <si>
    <t>Quanto investir por mês?</t>
  </si>
  <si>
    <t>Por quantos anos?</t>
  </si>
  <si>
    <t>Taxa de rendimento mensal?</t>
  </si>
  <si>
    <t>Patrimônio acumulado?</t>
  </si>
  <si>
    <t>Dividentos mensais?</t>
  </si>
  <si>
    <t>Quanto em 2 anos?</t>
  </si>
  <si>
    <t>Quanto em 5 anos?</t>
  </si>
  <si>
    <t>Quanto em 10 anos?</t>
  </si>
  <si>
    <t>Quanto em 20 amos?</t>
  </si>
  <si>
    <t>Quanto em 30 anos?</t>
  </si>
  <si>
    <t>Dividendo</t>
  </si>
  <si>
    <t>CENÁRIOS</t>
  </si>
  <si>
    <t>CONFIGURAÇÕES</t>
  </si>
  <si>
    <t>Salário</t>
  </si>
  <si>
    <t>Rendimento da Carteira</t>
  </si>
  <si>
    <t>Sugestão de investimento (30%)</t>
  </si>
  <si>
    <t>PERFIL</t>
  </si>
  <si>
    <t>AGRESSIVO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</si>
  <si>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</si>
  <si>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</si>
  <si>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</si>
  <si>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</si>
  <si>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</si>
  <si>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</si>
  <si>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</si>
  <si>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</si>
  <si>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</si>
  <si>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</si>
  <si>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</si>
  <si>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</si>
  <si>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MODERADO</t>
  </si>
  <si>
    <t>CHAVE COMPOSTA</t>
  </si>
  <si>
    <t>%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</si>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</sst>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2"/>
      </left>
      <right style="thick">
        <color indexed="64"/>
      </right>
      <top style="medium">
        <color indexed="64"/>
      </top>
      <bottom style="thick">
        <color theme="2"/>
      </bottom>
      <diagonal/>
    </border>
    <border>
      <left style="thick">
        <color theme="2"/>
      </left>
      <right style="thick">
        <color indexed="64"/>
      </right>
      <top style="thick">
        <color theme="2"/>
      </top>
      <bottom style="thick">
        <color theme="2"/>
      </bottom>
      <diagonal/>
    </border>
    <border>
      <left style="thick">
        <color theme="2"/>
      </left>
      <right style="thick">
        <color indexed="64"/>
      </right>
      <top style="thick">
        <color theme="2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theme="2"/>
      </bottom>
      <diagonal/>
    </border>
    <border>
      <left/>
      <right style="thick">
        <color theme="2"/>
      </right>
      <top style="medium">
        <color indexed="64"/>
      </top>
      <bottom style="thick">
        <color theme="2"/>
      </bottom>
      <diagonal/>
    </border>
    <border>
      <left style="thick">
        <color indexed="64"/>
      </left>
      <right/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indexed="64"/>
      </left>
      <right/>
      <top style="thick">
        <color theme="2"/>
      </top>
      <bottom style="thick">
        <color indexed="64"/>
      </bottom>
      <diagonal/>
    </border>
    <border>
      <left/>
      <right style="thick">
        <color theme="2"/>
      </right>
      <top style="thick">
        <color theme="2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ck">
        <color theme="0" tint="-4.9989318521683403E-2"/>
      </right>
      <top style="thick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medium">
        <color indexed="64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medium">
        <color indexed="64"/>
      </right>
      <top style="thick">
        <color theme="0" tint="-4.9989318521683403E-2"/>
      </top>
      <bottom style="medium">
        <color indexed="64"/>
      </bottom>
      <diagonal/>
    </border>
    <border>
      <left style="thick">
        <color theme="0" tint="-4.9989318521683403E-2"/>
      </left>
      <right style="medium">
        <color indexed="64"/>
      </right>
      <top/>
      <bottom style="thick">
        <color theme="0" tint="-4.9989318521683403E-2"/>
      </bottom>
      <diagonal/>
    </border>
    <border>
      <left style="medium">
        <color indexed="64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theme="0" tint="-4.9989318521683403E-2"/>
      </right>
      <top style="medium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medium">
        <color indexed="64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medium">
        <color indexed="64"/>
      </right>
      <top style="medium">
        <color indexed="64"/>
      </top>
      <bottom style="thick">
        <color theme="0" tint="-4.9989318521683403E-2"/>
      </bottom>
      <diagonal/>
    </border>
    <border>
      <left style="medium">
        <color indexed="64"/>
      </left>
      <right style="thick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ck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8" fontId="1" fillId="7" borderId="27" xfId="0" applyNumberFormat="1" applyFont="1" applyFill="1" applyBorder="1" applyAlignment="1">
      <alignment horizontal="center"/>
    </xf>
    <xf numFmtId="164" fontId="1" fillId="7" borderId="25" xfId="0" applyNumberFormat="1" applyFont="1" applyFill="1" applyBorder="1" applyAlignment="1">
      <alignment horizontal="center"/>
    </xf>
    <xf numFmtId="8" fontId="1" fillId="7" borderId="19" xfId="0" applyNumberFormat="1" applyFont="1" applyFill="1" applyBorder="1" applyAlignment="1">
      <alignment horizontal="center"/>
    </xf>
    <xf numFmtId="164" fontId="1" fillId="7" borderId="23" xfId="0" applyNumberFormat="1" applyFont="1" applyFill="1" applyBorder="1" applyAlignment="1">
      <alignment horizontal="center"/>
    </xf>
    <xf numFmtId="8" fontId="1" fillId="7" borderId="20" xfId="0" applyNumberFormat="1" applyFont="1" applyFill="1" applyBorder="1" applyAlignment="1">
      <alignment horizontal="center"/>
    </xf>
    <xf numFmtId="164" fontId="1" fillId="7" borderId="24" xfId="0" applyNumberFormat="1" applyFont="1" applyFill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/>
    </xf>
    <xf numFmtId="9" fontId="8" fillId="8" borderId="23" xfId="0" applyNumberFormat="1" applyFont="1" applyFill="1" applyBorder="1" applyAlignment="1">
      <alignment horizontal="center"/>
    </xf>
    <xf numFmtId="164" fontId="8" fillId="8" borderId="24" xfId="0" applyNumberFormat="1" applyFont="1" applyFill="1" applyBorder="1" applyAlignment="1">
      <alignment horizontal="center"/>
    </xf>
    <xf numFmtId="164" fontId="9" fillId="4" borderId="6" xfId="0" applyNumberFormat="1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/>
    </xf>
    <xf numFmtId="10" fontId="9" fillId="4" borderId="7" xfId="0" applyNumberFormat="1" applyFont="1" applyFill="1" applyBorder="1" applyAlignment="1">
      <alignment horizontal="center"/>
    </xf>
    <xf numFmtId="8" fontId="9" fillId="3" borderId="7" xfId="0" applyNumberFormat="1" applyFont="1" applyFill="1" applyBorder="1" applyAlignment="1">
      <alignment horizontal="center"/>
    </xf>
    <xf numFmtId="8" fontId="9" fillId="3" borderId="8" xfId="0" applyNumberFormat="1" applyFont="1" applyFill="1" applyBorder="1" applyAlignment="1">
      <alignment horizontal="center"/>
    </xf>
    <xf numFmtId="0" fontId="8" fillId="8" borderId="29" xfId="0" applyFont="1" applyFill="1" applyBorder="1" applyAlignment="1">
      <alignment horizontal="left" vertical="center" indent="3"/>
    </xf>
    <xf numFmtId="0" fontId="8" fillId="8" borderId="30" xfId="0" applyFont="1" applyFill="1" applyBorder="1" applyAlignment="1">
      <alignment horizontal="left" vertical="center" indent="3"/>
    </xf>
    <xf numFmtId="0" fontId="8" fillId="8" borderId="22" xfId="0" applyFont="1" applyFill="1" applyBorder="1" applyAlignment="1">
      <alignment horizontal="left" vertical="center" indent="3"/>
    </xf>
    <xf numFmtId="0" fontId="8" fillId="8" borderId="19" xfId="0" applyFont="1" applyFill="1" applyBorder="1" applyAlignment="1">
      <alignment horizontal="left" vertical="center" indent="3"/>
    </xf>
    <xf numFmtId="0" fontId="8" fillId="8" borderId="21" xfId="0" applyFont="1" applyFill="1" applyBorder="1" applyAlignment="1">
      <alignment horizontal="left" vertical="center" indent="3"/>
    </xf>
    <xf numFmtId="0" fontId="8" fillId="8" borderId="20" xfId="0" applyFont="1" applyFill="1" applyBorder="1" applyAlignment="1">
      <alignment horizontal="left" vertical="center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7" fillId="4" borderId="12" xfId="0" applyFont="1" applyFill="1" applyBorder="1" applyAlignment="1">
      <alignment horizontal="left" indent="3"/>
    </xf>
    <xf numFmtId="0" fontId="7" fillId="4" borderId="13" xfId="0" applyFont="1" applyFill="1" applyBorder="1" applyAlignment="1">
      <alignment horizontal="left" indent="3"/>
    </xf>
    <xf numFmtId="0" fontId="9" fillId="3" borderId="12" xfId="0" applyFont="1" applyFill="1" applyBorder="1" applyAlignment="1">
      <alignment horizontal="left" indent="3"/>
    </xf>
    <xf numFmtId="0" fontId="9" fillId="3" borderId="13" xfId="0" applyFont="1" applyFill="1" applyBorder="1" applyAlignment="1">
      <alignment horizontal="left" indent="3"/>
    </xf>
    <xf numFmtId="0" fontId="9" fillId="3" borderId="14" xfId="0" applyFont="1" applyFill="1" applyBorder="1" applyAlignment="1">
      <alignment horizontal="left" indent="3"/>
    </xf>
    <xf numFmtId="0" fontId="9" fillId="3" borderId="15" xfId="0" applyFont="1" applyFill="1" applyBorder="1" applyAlignment="1">
      <alignment horizontal="left" indent="3"/>
    </xf>
    <xf numFmtId="0" fontId="0" fillId="7" borderId="26" xfId="0" applyNumberFormat="1" applyFill="1" applyBorder="1" applyAlignment="1">
      <alignment horizontal="left" indent="3"/>
    </xf>
    <xf numFmtId="2" fontId="0" fillId="7" borderId="22" xfId="0" applyNumberFormat="1" applyFill="1" applyBorder="1" applyAlignment="1">
      <alignment horizontal="left" indent="3"/>
    </xf>
    <xf numFmtId="2" fontId="0" fillId="7" borderId="22" xfId="0" applyNumberFormat="1" applyFont="1" applyFill="1" applyBorder="1" applyAlignment="1">
      <alignment horizontal="left" indent="3"/>
    </xf>
    <xf numFmtId="2" fontId="0" fillId="7" borderId="21" xfId="0" applyNumberFormat="1" applyFont="1" applyFill="1" applyBorder="1" applyAlignment="1">
      <alignment horizontal="left" indent="3"/>
    </xf>
    <xf numFmtId="0" fontId="0" fillId="0" borderId="0" xfId="0" applyAlignment="1">
      <alignment horizontal="center"/>
    </xf>
    <xf numFmtId="0" fontId="10" fillId="5" borderId="0" xfId="2" applyFont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0" fillId="4" borderId="0" xfId="0" applyFill="1"/>
    <xf numFmtId="164" fontId="1" fillId="4" borderId="0" xfId="0" applyNumberFormat="1" applyFont="1" applyFill="1" applyAlignment="1">
      <alignment horizontal="center"/>
    </xf>
    <xf numFmtId="0" fontId="10" fillId="5" borderId="0" xfId="2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8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/>
    <xf numFmtId="9" fontId="0" fillId="0" borderId="28" xfId="1" applyFont="1" applyBorder="1" applyAlignment="1">
      <alignment horizontal="center"/>
    </xf>
    <xf numFmtId="0" fontId="4" fillId="5" borderId="0" xfId="2" applyAlignment="1"/>
    <xf numFmtId="9" fontId="4" fillId="5" borderId="0" xfId="2" applyNumberFormat="1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04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0EF-A6FD-7BDEC2208F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617220</xdr:colOff>
      <xdr:row>1</xdr:row>
      <xdr:rowOff>68580</xdr:rowOff>
    </xdr:from>
    <xdr:to>
      <xdr:col>3</xdr:col>
      <xdr:colOff>1981200</xdr:colOff>
      <xdr:row>7</xdr:row>
      <xdr:rowOff>13171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77CD454-9740-47EF-B9A1-39721D7ED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51460"/>
          <a:ext cx="5981700" cy="1041871"/>
        </a:xfrm>
        <a:prstGeom prst="rect">
          <a:avLst/>
        </a:prstGeom>
      </xdr:spPr>
    </xdr:pic>
    <xdr:clientData/>
  </xdr:twoCellAnchor>
  <xdr:twoCellAnchor>
    <xdr:from>
      <xdr:col>1</xdr:col>
      <xdr:colOff>15240</xdr:colOff>
      <xdr:row>40</xdr:row>
      <xdr:rowOff>133350</xdr:rowOff>
    </xdr:from>
    <xdr:to>
      <xdr:col>4</xdr:col>
      <xdr:colOff>30480</xdr:colOff>
      <xdr:row>59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1F2E4-B6AA-41C4-A15B-99A143E89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871A-9DD0-467A-85BC-9E48A7847ECF}">
  <dimension ref="A8:E72"/>
  <sheetViews>
    <sheetView showGridLines="0" showRowColHeaders="0" tabSelected="1" zoomScaleNormal="100" workbookViewId="0">
      <selection activeCell="B1" sqref="B1"/>
    </sheetView>
  </sheetViews>
  <sheetFormatPr defaultColWidth="8.88671875" defaultRowHeight="14.4" x14ac:dyDescent="0.3"/>
  <cols>
    <col min="1" max="1" width="9.109375" customWidth="1"/>
    <col min="2" max="4" width="29.109375" customWidth="1"/>
    <col min="5" max="5" width="9.109375" customWidth="1"/>
    <col min="6" max="16384" width="8.88671875" hidden="1" customWidth="1"/>
  </cols>
  <sheetData>
    <row r="8" spans="1:5" ht="15" thickBot="1" x14ac:dyDescent="0.35"/>
    <row r="9" spans="1:5" ht="26.4" thickBot="1" x14ac:dyDescent="0.35">
      <c r="B9" s="16" t="s">
        <v>13</v>
      </c>
      <c r="C9" s="17"/>
      <c r="D9" s="18"/>
    </row>
    <row r="10" spans="1:5" ht="16.2" thickBot="1" x14ac:dyDescent="0.35">
      <c r="B10" s="30" t="s">
        <v>14</v>
      </c>
      <c r="C10" s="31"/>
      <c r="D10" s="22">
        <v>15000</v>
      </c>
    </row>
    <row r="11" spans="1:5" ht="16.8" thickTop="1" thickBot="1" x14ac:dyDescent="0.35">
      <c r="B11" s="32" t="s">
        <v>15</v>
      </c>
      <c r="C11" s="33"/>
      <c r="D11" s="23">
        <v>0.01</v>
      </c>
    </row>
    <row r="12" spans="1:5" ht="16.8" thickTop="1" thickBot="1" x14ac:dyDescent="0.35">
      <c r="B12" s="34" t="s">
        <v>16</v>
      </c>
      <c r="C12" s="35"/>
      <c r="D12" s="24">
        <f>Salario*30%</f>
        <v>4500</v>
      </c>
    </row>
    <row r="13" spans="1:5" ht="15" thickBot="1" x14ac:dyDescent="0.35"/>
    <row r="14" spans="1:5" ht="33.6" customHeight="1" thickBot="1" x14ac:dyDescent="0.35">
      <c r="A14" s="4"/>
      <c r="B14" s="5" t="s">
        <v>0</v>
      </c>
      <c r="C14" s="7"/>
      <c r="D14" s="6"/>
      <c r="E14" s="4"/>
    </row>
    <row r="15" spans="1:5" ht="21.6" thickBot="1" x14ac:dyDescent="0.45">
      <c r="B15" s="36" t="s">
        <v>1</v>
      </c>
      <c r="C15" s="37"/>
      <c r="D15" s="25">
        <v>4500</v>
      </c>
      <c r="E15" s="2"/>
    </row>
    <row r="16" spans="1:5" ht="22.2" thickTop="1" thickBot="1" x14ac:dyDescent="0.45">
      <c r="B16" s="38" t="s">
        <v>2</v>
      </c>
      <c r="C16" s="39"/>
      <c r="D16" s="26">
        <v>5</v>
      </c>
      <c r="E16" s="2"/>
    </row>
    <row r="17" spans="1:5" ht="22.2" thickTop="1" thickBot="1" x14ac:dyDescent="0.45">
      <c r="B17" s="38" t="s">
        <v>3</v>
      </c>
      <c r="C17" s="39"/>
      <c r="D17" s="27">
        <f>Rendimento_Carteira</f>
        <v>0.01</v>
      </c>
    </row>
    <row r="18" spans="1:5" ht="22.2" thickTop="1" thickBot="1" x14ac:dyDescent="0.45">
      <c r="A18" s="3"/>
      <c r="B18" s="40" t="s">
        <v>4</v>
      </c>
      <c r="C18" s="41"/>
      <c r="D18" s="28">
        <f>FV(Taxa_Mensal,Qtd_anos*12,Aporte*-1)</f>
        <v>367513.51435384108</v>
      </c>
      <c r="E18" s="2"/>
    </row>
    <row r="19" spans="1:5" ht="22.2" thickTop="1" thickBot="1" x14ac:dyDescent="0.45">
      <c r="B19" s="42" t="s">
        <v>5</v>
      </c>
      <c r="C19" s="43"/>
      <c r="D19" s="29">
        <f>Patrimonio*Rendimento_Carteira</f>
        <v>3675.1351435384108</v>
      </c>
      <c r="E19" s="2"/>
    </row>
    <row r="20" spans="1:5" ht="15.6" thickTop="1" thickBot="1" x14ac:dyDescent="0.35">
      <c r="B20" s="1"/>
      <c r="C20" s="1"/>
      <c r="D20" s="1"/>
    </row>
    <row r="21" spans="1:5" ht="26.4" thickBot="1" x14ac:dyDescent="0.35">
      <c r="B21" s="19" t="s">
        <v>12</v>
      </c>
      <c r="C21" s="21"/>
      <c r="D21" s="20" t="s">
        <v>11</v>
      </c>
    </row>
    <row r="22" spans="1:5" ht="15" thickBot="1" x14ac:dyDescent="0.35">
      <c r="B22" s="44" t="s">
        <v>6</v>
      </c>
      <c r="C22" s="8">
        <f>FV($D$17,2*12,$D$15*-1)</f>
        <v>121380.59183936175</v>
      </c>
      <c r="D22" s="9">
        <f>C22*Rendimento_Carteira</f>
        <v>1213.8059183936175</v>
      </c>
    </row>
    <row r="23" spans="1:5" ht="15.6" thickTop="1" thickBot="1" x14ac:dyDescent="0.35">
      <c r="B23" s="45" t="s">
        <v>7</v>
      </c>
      <c r="C23" s="10">
        <f>FV($D$17,5*12,$D$15*-1)</f>
        <v>367513.51435384108</v>
      </c>
      <c r="D23" s="11">
        <f>C23*Rendimento_Carteira</f>
        <v>3675.1351435384108</v>
      </c>
    </row>
    <row r="24" spans="1:5" ht="15.6" thickTop="1" thickBot="1" x14ac:dyDescent="0.35">
      <c r="B24" s="45" t="s">
        <v>8</v>
      </c>
      <c r="C24" s="10">
        <f>FV($D$17,10*12,$D$15*-1)</f>
        <v>1035174.1025581515</v>
      </c>
      <c r="D24" s="11">
        <f>C24*Rendimento_Carteira</f>
        <v>10351.741025581516</v>
      </c>
    </row>
    <row r="25" spans="1:5" ht="15.6" thickTop="1" thickBot="1" x14ac:dyDescent="0.35">
      <c r="B25" s="46" t="s">
        <v>9</v>
      </c>
      <c r="C25" s="10">
        <f>FV($D$17,20*12,$D$15*-1)</f>
        <v>4451649.1442431333</v>
      </c>
      <c r="D25" s="11">
        <f>C25*Rendimento_Carteira</f>
        <v>44516.491442431332</v>
      </c>
    </row>
    <row r="26" spans="1:5" ht="15.6" thickTop="1" thickBot="1" x14ac:dyDescent="0.35">
      <c r="B26" s="47" t="s">
        <v>10</v>
      </c>
      <c r="C26" s="12">
        <f>FV($D$17,30*12,$D$15*-1)</f>
        <v>15727338.597458279</v>
      </c>
      <c r="D26" s="13">
        <f>C26*Rendimento_Carteira</f>
        <v>157273.38597458278</v>
      </c>
    </row>
    <row r="30" spans="1:5" x14ac:dyDescent="0.3">
      <c r="B30" s="49" t="s">
        <v>17</v>
      </c>
      <c r="C30" s="49"/>
      <c r="D30" s="53" t="s">
        <v>19</v>
      </c>
    </row>
    <row r="31" spans="1:5" x14ac:dyDescent="0.3">
      <c r="B31" s="50" t="s">
        <v>20</v>
      </c>
      <c r="C31" s="50"/>
      <c r="D31" s="52">
        <f>Aporte</f>
        <v>4500</v>
      </c>
    </row>
    <row r="33" spans="2:4" x14ac:dyDescent="0.3">
      <c r="B33" s="54" t="s">
        <v>21</v>
      </c>
      <c r="C33" s="54" t="s">
        <v>22</v>
      </c>
      <c r="D33" s="54" t="s">
        <v>23</v>
      </c>
    </row>
    <row r="34" spans="2:4" x14ac:dyDescent="0.3">
      <c r="B34" s="48" t="s">
        <v>24</v>
      </c>
      <c r="C34" s="55">
        <f>VLOOKUP($D$30&amp;"-"&amp;B34,Planilha2!$A:$D,4,FALSE)</f>
        <v>0.5</v>
      </c>
      <c r="D34" s="56">
        <f>C34*$D$31</f>
        <v>2250</v>
      </c>
    </row>
    <row r="35" spans="2:4" x14ac:dyDescent="0.3">
      <c r="B35" s="48" t="s">
        <v>25</v>
      </c>
      <c r="C35" s="55">
        <f>VLOOKUP($D$30&amp;"-"&amp;B35,Planilha2!$A:$D,4,FALSE)</f>
        <v>0.1</v>
      </c>
      <c r="D35" s="56">
        <f t="shared" ref="D35:D39" si="0">C35*$D$31</f>
        <v>450</v>
      </c>
    </row>
    <row r="36" spans="2:4" x14ac:dyDescent="0.3">
      <c r="B36" s="48" t="s">
        <v>26</v>
      </c>
      <c r="C36" s="55">
        <f>VLOOKUP($D$30&amp;"-"&amp;B36,Planilha2!$A:$D,4,FALSE)</f>
        <v>0.05</v>
      </c>
      <c r="D36" s="56">
        <f t="shared" si="0"/>
        <v>225</v>
      </c>
    </row>
    <row r="37" spans="2:4" x14ac:dyDescent="0.3">
      <c r="B37" s="48" t="s">
        <v>27</v>
      </c>
      <c r="C37" s="55">
        <f>VLOOKUP($D$30&amp;"-"&amp;B37,Planilha2!$A:$D,4,FALSE)</f>
        <v>0.05</v>
      </c>
      <c r="D37" s="56">
        <f t="shared" si="0"/>
        <v>225</v>
      </c>
    </row>
    <row r="38" spans="2:4" x14ac:dyDescent="0.3">
      <c r="B38" s="48" t="s">
        <v>28</v>
      </c>
      <c r="C38" s="55">
        <f>VLOOKUP($D$30&amp;"-"&amp;B38,Planilha2!$A:$D,4,FALSE)</f>
        <v>0.2</v>
      </c>
      <c r="D38" s="56">
        <f t="shared" si="0"/>
        <v>900</v>
      </c>
    </row>
    <row r="39" spans="2:4" x14ac:dyDescent="0.3">
      <c r="B39" s="48" t="s">
        <v>29</v>
      </c>
      <c r="C39" s="55">
        <f>VLOOKUP($D$30&amp;"-"&amp;B39,Planilha2!$A:$D,4,FALSE)</f>
        <v>0</v>
      </c>
      <c r="D39" s="56">
        <f t="shared" si="0"/>
        <v>0</v>
      </c>
    </row>
    <row r="40" spans="2:4" x14ac:dyDescent="0.3">
      <c r="B40" s="51"/>
      <c r="C40" s="51"/>
      <c r="D40" s="52">
        <f>SUM(D34:D39)</f>
        <v>4050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</sheetData>
  <mergeCells count="13">
    <mergeCell ref="B30:C30"/>
    <mergeCell ref="B31:C31"/>
    <mergeCell ref="B21:C21"/>
    <mergeCell ref="B9:D9"/>
    <mergeCell ref="B10:C10"/>
    <mergeCell ref="B11:C11"/>
    <mergeCell ref="B12:C12"/>
    <mergeCell ref="B19:C19"/>
    <mergeCell ref="B14:D14"/>
    <mergeCell ref="B15:C15"/>
    <mergeCell ref="B16:C16"/>
    <mergeCell ref="B17:C17"/>
    <mergeCell ref="B18:C18"/>
  </mergeCells>
  <dataValidations count="1">
    <dataValidation type="list" allowBlank="1" showInputMessage="1" showErrorMessage="1" sqref="D30" xr:uid="{EC35BE01-5CA1-4747-B6FF-5369B45377C6}">
      <formula1>"Agressivo, Conservador, 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E332-F1CB-43CD-8F00-85E33202A0E6}">
  <dimension ref="A3:G22"/>
  <sheetViews>
    <sheetView workbookViewId="0">
      <selection activeCell="A24" sqref="A24"/>
    </sheetView>
  </sheetViews>
  <sheetFormatPr defaultRowHeight="14.4" x14ac:dyDescent="0.3"/>
  <cols>
    <col min="1" max="1" width="31.6640625" bestFit="1" customWidth="1"/>
    <col min="2" max="2" width="13.77734375" customWidth="1"/>
    <col min="3" max="3" width="18" bestFit="1" customWidth="1"/>
    <col min="4" max="4" width="21.6640625" bestFit="1" customWidth="1"/>
    <col min="6" max="6" width="17.6640625" bestFit="1" customWidth="1"/>
    <col min="7" max="7" width="8.88671875" style="48"/>
  </cols>
  <sheetData>
    <row r="3" spans="1:7" x14ac:dyDescent="0.3">
      <c r="G3" s="48" t="s">
        <v>33</v>
      </c>
    </row>
    <row r="4" spans="1:7" x14ac:dyDescent="0.3">
      <c r="A4" s="63" t="s">
        <v>32</v>
      </c>
      <c r="B4" s="63" t="s">
        <v>17</v>
      </c>
      <c r="C4" s="63" t="s">
        <v>21</v>
      </c>
      <c r="D4" s="63" t="s">
        <v>22</v>
      </c>
      <c r="F4" s="61" t="s">
        <v>34</v>
      </c>
      <c r="G4" s="62">
        <f>VLOOKUP(F4,$A:$D,4,FALSE)</f>
        <v>0.35</v>
      </c>
    </row>
    <row r="5" spans="1:7" x14ac:dyDescent="0.3">
      <c r="A5" t="str">
        <f>$B$5&amp;"-"&amp;C5</f>
        <v>CONSERVADOR-PAPEL</v>
      </c>
      <c r="B5" s="48" t="s">
        <v>30</v>
      </c>
      <c r="C5" s="48" t="s">
        <v>24</v>
      </c>
      <c r="D5" s="55">
        <v>0.3</v>
      </c>
    </row>
    <row r="6" spans="1:7" x14ac:dyDescent="0.3">
      <c r="A6" t="str">
        <f t="shared" ref="A6:A10" si="0">$B$5&amp;"-"&amp;C6</f>
        <v>CONSERVADOR-TIJOLO</v>
      </c>
      <c r="B6" s="48" t="s">
        <v>30</v>
      </c>
      <c r="C6" s="48" t="s">
        <v>25</v>
      </c>
      <c r="D6" s="55">
        <v>0.5</v>
      </c>
    </row>
    <row r="7" spans="1:7" x14ac:dyDescent="0.3">
      <c r="A7" t="str">
        <f t="shared" si="0"/>
        <v>CONSERVADOR-HÍBRIDOS</v>
      </c>
      <c r="B7" s="48" t="s">
        <v>30</v>
      </c>
      <c r="C7" s="48" t="s">
        <v>26</v>
      </c>
      <c r="D7" s="55">
        <v>0.1</v>
      </c>
    </row>
    <row r="8" spans="1:7" x14ac:dyDescent="0.3">
      <c r="A8" t="str">
        <f t="shared" si="0"/>
        <v>CONSERVADOR-FOF's</v>
      </c>
      <c r="B8" s="48" t="s">
        <v>30</v>
      </c>
      <c r="C8" s="48" t="s">
        <v>27</v>
      </c>
      <c r="D8" s="55">
        <v>0.1</v>
      </c>
    </row>
    <row r="9" spans="1:7" x14ac:dyDescent="0.3">
      <c r="A9" t="str">
        <f t="shared" si="0"/>
        <v>CONSERVADOR-DESENVOLVIMENTO</v>
      </c>
      <c r="B9" s="48" t="s">
        <v>30</v>
      </c>
      <c r="C9" s="48" t="s">
        <v>28</v>
      </c>
      <c r="D9" s="55">
        <v>0</v>
      </c>
    </row>
    <row r="10" spans="1:7" ht="15" thickBot="1" x14ac:dyDescent="0.35">
      <c r="A10" s="14" t="str">
        <f t="shared" si="0"/>
        <v>CONSERVADOR-HOTELARIAS</v>
      </c>
      <c r="B10" s="15" t="s">
        <v>30</v>
      </c>
      <c r="C10" s="15" t="s">
        <v>29</v>
      </c>
      <c r="D10" s="57">
        <v>0</v>
      </c>
    </row>
    <row r="11" spans="1:7" x14ac:dyDescent="0.3">
      <c r="A11" t="str">
        <f>$B$11&amp;"-"&amp;C11</f>
        <v>MODERADO-PAPEL</v>
      </c>
      <c r="B11" s="48" t="s">
        <v>31</v>
      </c>
      <c r="C11" s="48" t="s">
        <v>24</v>
      </c>
      <c r="D11" s="58">
        <v>0.32</v>
      </c>
    </row>
    <row r="12" spans="1:7" x14ac:dyDescent="0.3">
      <c r="A12" t="str">
        <f t="shared" ref="A12:A16" si="1">$B$11&amp;"-"&amp;C12</f>
        <v>MODERADO-TIJOLO</v>
      </c>
      <c r="B12" s="48" t="s">
        <v>31</v>
      </c>
      <c r="C12" s="48" t="s">
        <v>25</v>
      </c>
      <c r="D12" s="58">
        <v>0.35</v>
      </c>
    </row>
    <row r="13" spans="1:7" x14ac:dyDescent="0.3">
      <c r="A13" t="str">
        <f t="shared" si="1"/>
        <v>MODERADO-HÍBRIDOS</v>
      </c>
      <c r="B13" s="48" t="s">
        <v>31</v>
      </c>
      <c r="C13" s="48" t="s">
        <v>26</v>
      </c>
      <c r="D13" s="58">
        <v>0.08</v>
      </c>
    </row>
    <row r="14" spans="1:7" x14ac:dyDescent="0.3">
      <c r="A14" t="str">
        <f t="shared" si="1"/>
        <v>MODERADO-FOF's</v>
      </c>
      <c r="B14" s="48" t="s">
        <v>31</v>
      </c>
      <c r="C14" s="48" t="s">
        <v>27</v>
      </c>
      <c r="D14" s="58">
        <v>0.05</v>
      </c>
    </row>
    <row r="15" spans="1:7" x14ac:dyDescent="0.3">
      <c r="A15" t="str">
        <f t="shared" si="1"/>
        <v>MODERADO-DESENVOLVIMENTO</v>
      </c>
      <c r="B15" s="48" t="s">
        <v>31</v>
      </c>
      <c r="C15" s="48" t="s">
        <v>28</v>
      </c>
      <c r="D15" s="58">
        <v>0.1</v>
      </c>
    </row>
    <row r="16" spans="1:7" ht="15" thickBot="1" x14ac:dyDescent="0.35">
      <c r="A16" s="14" t="str">
        <f t="shared" si="1"/>
        <v>MODERADO-HOTELARIAS</v>
      </c>
      <c r="B16" s="15" t="s">
        <v>31</v>
      </c>
      <c r="C16" s="15" t="s">
        <v>29</v>
      </c>
      <c r="D16" s="60">
        <v>0.1</v>
      </c>
    </row>
    <row r="17" spans="1:4" x14ac:dyDescent="0.3">
      <c r="A17" t="str">
        <f>$B$17&amp;"-"&amp;C17</f>
        <v>AGRESSIVO-PAPEL</v>
      </c>
      <c r="B17" s="48" t="s">
        <v>18</v>
      </c>
      <c r="C17" s="48" t="s">
        <v>24</v>
      </c>
      <c r="D17" s="58">
        <v>0.5</v>
      </c>
    </row>
    <row r="18" spans="1:4" x14ac:dyDescent="0.3">
      <c r="A18" t="str">
        <f t="shared" ref="A18:A22" si="2">$B$17&amp;"-"&amp;C18</f>
        <v>AGRESSIVO-TIJOLO</v>
      </c>
      <c r="B18" s="48" t="s">
        <v>18</v>
      </c>
      <c r="C18" s="48" t="s">
        <v>25</v>
      </c>
      <c r="D18" s="58">
        <v>0.1</v>
      </c>
    </row>
    <row r="19" spans="1:4" x14ac:dyDescent="0.3">
      <c r="A19" t="str">
        <f t="shared" si="2"/>
        <v>AGRESSIVO-HÍBRIDOS</v>
      </c>
      <c r="B19" s="48" t="s">
        <v>18</v>
      </c>
      <c r="C19" s="48" t="s">
        <v>26</v>
      </c>
      <c r="D19" s="58">
        <v>0.05</v>
      </c>
    </row>
    <row r="20" spans="1:4" x14ac:dyDescent="0.3">
      <c r="A20" t="str">
        <f t="shared" si="2"/>
        <v>AGRESSIVO-FOF's</v>
      </c>
      <c r="B20" s="48" t="s">
        <v>18</v>
      </c>
      <c r="C20" s="48" t="s">
        <v>27</v>
      </c>
      <c r="D20" s="58">
        <v>0.05</v>
      </c>
    </row>
    <row r="21" spans="1:4" x14ac:dyDescent="0.3">
      <c r="A21" t="str">
        <f t="shared" si="2"/>
        <v>AGRESSIVO-DESENVOLVIMENTO</v>
      </c>
      <c r="B21" s="48" t="s">
        <v>18</v>
      </c>
      <c r="C21" s="48" t="s">
        <v>28</v>
      </c>
      <c r="D21" s="55">
        <v>0.2</v>
      </c>
    </row>
    <row r="22" spans="1:4" x14ac:dyDescent="0.3">
      <c r="A22" t="str">
        <f t="shared" si="2"/>
        <v>AGRESSIVO-HOTELARIAS</v>
      </c>
      <c r="B22" s="48" t="s">
        <v>18</v>
      </c>
      <c r="C22" s="48" t="s">
        <v>29</v>
      </c>
      <c r="D22" s="5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gerencia@jrandaimes.com.br</dc:creator>
  <cp:lastModifiedBy>gerencia@jrandaimes.com.br</cp:lastModifiedBy>
  <dcterms:created xsi:type="dcterms:W3CDTF">2025-06-09T12:24:02Z</dcterms:created>
  <dcterms:modified xsi:type="dcterms:W3CDTF">2025-06-09T20:15:44Z</dcterms:modified>
</cp:coreProperties>
</file>